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AP7" i="1" l="1"/>
</calcChain>
</file>

<file path=xl/sharedStrings.xml><?xml version="1.0" encoding="utf-8"?>
<sst xmlns="http://schemas.openxmlformats.org/spreadsheetml/2006/main" count="1721" uniqueCount="149">
  <si>
    <t>SP_ENTITY_NAME</t>
  </si>
  <si>
    <t>SP_ENTITY_ID</t>
  </si>
  <si>
    <t>SP_GEOGRAPHY</t>
  </si>
  <si>
    <t>SP_COMPANY_TYPE</t>
  </si>
  <si>
    <t>SP_MARKETCAP_PERIOD_END</t>
  </si>
  <si>
    <t>SP_TOTAL_REV</t>
  </si>
  <si>
    <t>SP_EBITDA</t>
  </si>
  <si>
    <t>SP_EBIT</t>
  </si>
  <si>
    <t>SP_NET_INC</t>
  </si>
  <si>
    <t>SP_TEV_EBITDA</t>
  </si>
  <si>
    <t>SP_PE</t>
  </si>
  <si>
    <t>SP_PBV_X</t>
  </si>
  <si>
    <t>SP_DEBT_TO_EQUITY</t>
  </si>
  <si>
    <t>SP_ROA</t>
  </si>
  <si>
    <t>SP_ROE</t>
  </si>
  <si>
    <t>SP_BVPS</t>
  </si>
  <si>
    <t>SP_DIV_YIELD</t>
  </si>
  <si>
    <t>SP_VOLUME_AVG_DAILY</t>
  </si>
  <si>
    <t>SP_SHORT_INT</t>
  </si>
  <si>
    <t>SP_SHORT_INT_RATIO</t>
  </si>
  <si>
    <t>SP_BETA1YR</t>
  </si>
  <si>
    <t>SP_BETA_3YR</t>
  </si>
  <si>
    <t>SP_EPS_MEDIAN_EST</t>
  </si>
  <si>
    <t>SP_EPS_REPORTED_EST</t>
  </si>
  <si>
    <t>SP_CASH_EPS_MEDIAN_EST</t>
  </si>
  <si>
    <t>SP_DPS_MEDIAN_EST</t>
  </si>
  <si>
    <t>SP_FCF_MEDIAN_EST</t>
  </si>
  <si>
    <t>IQ_TEV_EBIT_OUT</t>
  </si>
  <si>
    <t>IQ_TEV_EBITDA_OUT</t>
  </si>
  <si>
    <t>IQ_PBV_X</t>
  </si>
  <si>
    <t>IQ_PE</t>
  </si>
  <si>
    <t>SP_TEV_EBIT_FWD_OUT</t>
  </si>
  <si>
    <t>354780</t>
  </si>
  <si>
    <t>SP_PCT_HELD_BY_INST_OWNER</t>
  </si>
  <si>
    <t>SP_PCT_CHANGE_SHARES_INSIDER_HOLDER</t>
  </si>
  <si>
    <t>SP_PCT_HELD_BY_INSIDER_OWNER</t>
  </si>
  <si>
    <t/>
  </si>
  <si>
    <t>FY0</t>
  </si>
  <si>
    <t>FY2026</t>
  </si>
  <si>
    <t>LTM</t>
  </si>
  <si>
    <t>Aflac Incorporated (NYSE:AFL)</t>
  </si>
  <si>
    <t>United States and Canada</t>
  </si>
  <si>
    <t>Public Company</t>
  </si>
  <si>
    <t>NA</t>
  </si>
  <si>
    <t>Agnico Eagle Mines Limited (NYSE:AEM)</t>
  </si>
  <si>
    <t>Alphabet Inc. (NASDAQGS:GOOGL)</t>
  </si>
  <si>
    <t>Amazon.com, Inc. (NASDAQGS:AMZN)</t>
  </si>
  <si>
    <t>American Electric Power Company, Inc. (NASDAQGS:AEP)</t>
  </si>
  <si>
    <t>American Express Company (NYSE:AXP)</t>
  </si>
  <si>
    <t>American International Group, Inc. (NYSE:AIG)</t>
  </si>
  <si>
    <t>NM</t>
  </si>
  <si>
    <t>American Tower Corporation (NYSE:AMT)</t>
  </si>
  <si>
    <t>Apollo Global Management, Inc. (NYSE:APO)</t>
  </si>
  <si>
    <t>Apple Inc. (NASDAQGS:AAPL)</t>
  </si>
  <si>
    <t>Arthur J. Gallagher &amp; Co. (NYSE:AJG)</t>
  </si>
  <si>
    <t>AT&amp;T Inc. (NYSE:T)</t>
  </si>
  <si>
    <t>Automatic Data Processing, Inc. (NASDAQGS:ADP)</t>
  </si>
  <si>
    <t>Bank of America Corporation (NYSE:BAC)</t>
  </si>
  <si>
    <t>Bank of Montreal (TSX:BMO)</t>
  </si>
  <si>
    <t>Bank One Corporation (NYSE:ONE)</t>
  </si>
  <si>
    <t>BankAmerica Corp.</t>
  </si>
  <si>
    <t>Berkshire Hathaway Inc. (NYSE:BRK.A)</t>
  </si>
  <si>
    <t>BlackRock, Inc. (NYSE:BLK)</t>
  </si>
  <si>
    <t>Blackstone Inc. (NYSE:BX)</t>
  </si>
  <si>
    <t>Block, Inc. (NYSE:SQ)</t>
  </si>
  <si>
    <t>Booking Holdings Inc. (NASDAQGS:BKNG)</t>
  </si>
  <si>
    <t>Brookfield Corporation (TSX:BN)</t>
  </si>
  <si>
    <t>Capital One Financial Corporation (NYSE:COF)</t>
  </si>
  <si>
    <t>Centene Corporation (NYSE:CNC)</t>
  </si>
  <si>
    <t>Charter Communications, Inc. (NASDAQGS:CHTR)</t>
  </si>
  <si>
    <t>Cheniere Energy, Inc. (NYSE:LNG)</t>
  </si>
  <si>
    <t>Citigroup Inc. (NYSE:C)</t>
  </si>
  <si>
    <t>CME Group Inc. (NASDAQGS:CME)</t>
  </si>
  <si>
    <t>Comcast Corporation (NASDAQGS:CMCSA)</t>
  </si>
  <si>
    <t>Crown Castle Inc. (NYSE:CCI)</t>
  </si>
  <si>
    <t>Digital Realty Trust, Inc. (NYSE:DLR)</t>
  </si>
  <si>
    <t>Dominion Energy, Inc. (NYSE:D)</t>
  </si>
  <si>
    <t>Duke Energy Corporation (NYSE:DUK)</t>
  </si>
  <si>
    <t>Elevance Health, Inc. (NYSE:ELV)</t>
  </si>
  <si>
    <t>EMB Corp. (OTCPK:EMBI)</t>
  </si>
  <si>
    <t>Enbridge Inc. (TSX:ENB)</t>
  </si>
  <si>
    <t>Energy Transfer LP (NYSE:ET)</t>
  </si>
  <si>
    <t>Enterprise Products Partners L.P. (NYSE:EPD)</t>
  </si>
  <si>
    <t>Equinix, Inc. (NASDAQGS:EQIX)</t>
  </si>
  <si>
    <t>Fiserv, Inc. (NYSE:FI)</t>
  </si>
  <si>
    <t>FleetBoston Financial Corporation (NYSE:FBF)</t>
  </si>
  <si>
    <t>Fortinet, Inc. (NASDAQGS:FTNT)</t>
  </si>
  <si>
    <t>Freeport-McMoRan Inc. (NYSE:FCX)</t>
  </si>
  <si>
    <t>Hilton Worldwide Holdings Inc. (NYSE:HLT)</t>
  </si>
  <si>
    <t>Humana Inc. (NYSE:HUM)</t>
  </si>
  <si>
    <t>Intercontinental Exchange, Inc. (NYSE:ICE)</t>
  </si>
  <si>
    <t>Intuit Inc. (NASDAQGS:INTU)</t>
  </si>
  <si>
    <t>JPMorgan Chase &amp; Co. (NYSE:JPM)</t>
  </si>
  <si>
    <t>KKR &amp; Co. Inc. (NYSE:KKR)</t>
  </si>
  <si>
    <t>Manulife Financial Corporation (TSX:MFC)</t>
  </si>
  <si>
    <t>Marathon Petroleum Corporation (NYSE:MPC)</t>
  </si>
  <si>
    <t>Marriott International, Inc. (NASDAQGS:MAR)</t>
  </si>
  <si>
    <t>Marsh &amp; McLennan Companies, Inc. (NYSE:MMC)</t>
  </si>
  <si>
    <t>Mastercard Incorporated (NYSE:MA)</t>
  </si>
  <si>
    <t>Meta Platforms, Inc. (NASDAQGS:META)</t>
  </si>
  <si>
    <t>MetLife, Inc. (NYSE:MET)</t>
  </si>
  <si>
    <t>Microsoft Corporation (NASDAQGS:MSFT)</t>
  </si>
  <si>
    <t>Moody's Corporation (NYSE:MCO)</t>
  </si>
  <si>
    <t>Morgan Stanley (NYSE:MS)</t>
  </si>
  <si>
    <t>MSCI Inc. (NYSE:MSCI)</t>
  </si>
  <si>
    <t>Netflix, Inc. (NASDAQGS:NFLX)</t>
  </si>
  <si>
    <t>Newmont Corporation (NYSE:NEM)</t>
  </si>
  <si>
    <t>NextEra Energy, Inc. (NYSE:NEE)</t>
  </si>
  <si>
    <t>ONEOK, Inc. (NYSE:OKE)</t>
  </si>
  <si>
    <t>Palo Alto Networks, Inc. (NASDAQGS:PANW)</t>
  </si>
  <si>
    <t>Paychex, Inc. (NASDAQGS:PAYX)</t>
  </si>
  <si>
    <t>PayPal Holdings, Inc. (NASDAQGS:PYPL)</t>
  </si>
  <si>
    <t>Prologis, Inc. (NYSE:PLD)</t>
  </si>
  <si>
    <t>Public Storage (NYSE:PSA)</t>
  </si>
  <si>
    <t>Realty Income Corporation (NYSE:O)</t>
  </si>
  <si>
    <t>Royal Bank of Canada (TSX:RY)</t>
  </si>
  <si>
    <t>S&amp;P Global Inc. (NYSE:SPGI)</t>
  </si>
  <si>
    <t>Sempra (NYSE:SRE)</t>
  </si>
  <si>
    <t>Simon Property Group, Inc. (NYSE:SPG)</t>
  </si>
  <si>
    <t>Southern Copper Corporation (NYSE:SCCO)</t>
  </si>
  <si>
    <t>TC Energy Corporation (TSX:TRP)</t>
  </si>
  <si>
    <t>The Bank of New York Mellon Corporation (NYSE:BK)</t>
  </si>
  <si>
    <t>The Bank of Nova Scotia (TSX:BNS)</t>
  </si>
  <si>
    <t>The Charles Schwab Corporation (NYSE:SCHW)</t>
  </si>
  <si>
    <t>The Cigna Group (NYSE:CI)</t>
  </si>
  <si>
    <t>The Goldman Sachs Group, Inc. (NYSE:GS)</t>
  </si>
  <si>
    <t>The PNC Financial Services Group, Inc. (NYSE:PNC)</t>
  </si>
  <si>
    <t>The Progressive Corporation (NYSE:PGR)</t>
  </si>
  <si>
    <t>The Southern Company (NYSE:SO)</t>
  </si>
  <si>
    <t>The Toronto-Dominion Bank (TSX:TD)</t>
  </si>
  <si>
    <t>The Travelers Companies, Inc. (NYSE:TRV)</t>
  </si>
  <si>
    <t>The Walt Disney Company (NYSE:DIS)</t>
  </si>
  <si>
    <t>The Williams Companies, Inc. (NYSE:WMB)</t>
  </si>
  <si>
    <t>Thomson Reuters Corporation (TSX:TRI)</t>
  </si>
  <si>
    <t>T-Mobile US, Inc. (NASDAQGS:TMUS)</t>
  </si>
  <si>
    <t>Truist Financial Corporation (NYSE:TFC)</t>
  </si>
  <si>
    <t>U.S. Bancorp (NYSE:USB)</t>
  </si>
  <si>
    <t>UnitedHealth Group Incorporated (NYSE:UNH)</t>
  </si>
  <si>
    <t>Verizon Communications Inc. (NYSE:VZ)</t>
  </si>
  <si>
    <t>Vidable, Inc. (OTCPK:VIBE)</t>
  </si>
  <si>
    <t>Visa Inc. (NYSE:V)</t>
  </si>
  <si>
    <t>Wells Fargo &amp; Company (NYSE:WFC)</t>
  </si>
  <si>
    <t>Welltower Inc. (NYSE:WELL)</t>
  </si>
  <si>
    <t>Workday, Inc. (NASDAQGS:WDAY)</t>
  </si>
  <si>
    <t>Companies: New Screen</t>
  </si>
  <si>
    <t xml:space="preserve">Screening Criteria: </t>
  </si>
  <si>
    <t>1                 Geography In United States and Canada</t>
  </si>
  <si>
    <t>2    And     Company Type In Public Company</t>
  </si>
  <si>
    <t>3    And     Market Capitalization [Latest Fiscal Year] ($M) &gt; 39,200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</si>
</sst>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4">
    <numFmt numFmtId="82" formatCode=""/>
    <numFmt numFmtId="83" formatCode="#,##0.0;(#,##0.0)"/>
    <numFmt numFmtId="84" formatCode="#,##0;(#,##0)"/>
    <numFmt numFmtId="85" formatCode="#,##0.00;(#,##0.0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4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85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BA107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9.2857142857143" customWidth="1"/>
    <col min="3" max="3" width="28" customWidth="1"/>
    <col min="4" max="4" width="26.1428571428571" customWidth="1"/>
    <col min="5" max="5" width="21.1428571428571" customWidth="1"/>
    <col min="6" max="6" width="28" customWidth="1"/>
    <col min="7" max="7" width="26.1428571428571" customWidth="1"/>
    <col min="8" max="8" width="21.1428571428571" customWidth="1"/>
    <col min="9" max="9" width="28" customWidth="1"/>
    <col min="10" max="10" width="26.1428571428571" customWidth="1"/>
    <col min="11" max="11" width="21.1428571428571" customWidth="1"/>
    <col min="12" max="12" width="28" customWidth="1"/>
    <col min="13" max="13" width="26.1428571428571" customWidth="1"/>
    <col min="14" max="20" width="21.1428571428571" customWidth="1"/>
    <col min="21" max="22" width="22.4285714285714" customWidth="1"/>
    <col min="23" max="23" width="23.2857142857143" customWidth="1"/>
    <col min="24" max="24" width="22" customWidth="1"/>
    <col min="25" max="25" width="21.1428571428571" customWidth="1"/>
    <col min="26" max="26" width="22.4285714285714" customWidth="1"/>
    <col min="27" max="27" width="16.5714285714286" customWidth="1"/>
    <col min="28" max="28" width="18.5714285714286" customWidth="1"/>
    <col min="29" max="31" width="22.4285714285714" customWidth="1"/>
    <col min="32" max="36" width="21.1428571428571" customWidth="1"/>
    <col min="37" max="37" width="19.5714285714286" customWidth="1"/>
    <col min="38" max="39" width="17.5714285714286" customWidth="1"/>
    <col min="40" max="40" width="19.5714285714286" customWidth="1"/>
    <col min="41" max="41" width="21.1428571428571" customWidth="1"/>
    <col min="42" max="42" width="20.5714285714286" customWidth="1"/>
    <col min="43" max="43" width="16.1428571428571" customWidth="1"/>
    <col min="44" max="46" width="18" customWidth="1"/>
    <col min="47" max="47" width="16.1428571428571" customWidth="1"/>
    <col min="48" max="48" width="18" customWidth="1"/>
    <col min="49" max="53" width="16.1428571428571" customWidth="1"/>
  </cols>
  <sheetData>
    <row r="1" spans="1:53" ht="15"/>
    <row r="2" spans="1:53" ht="15"/>
    <row r="3" spans="1:53" ht="15">
      <c r="A3" s="2">
        <f>SPGTable($B$8:$B$107,$C$5:$BA$5,$C$6:$BA$6,"Options:Curr=USD,Mag=Standard,ConvMethod=R,FilingVer=Current/Restated")</f>
      </c>
    </row>
    <row r="4" spans="1:53" ht="15">
      <c r="A4" s="3">
        <f>SPGLabel(266637,267969,"","Options:Curr=USD,Mag=Standard,ConvMethod=R,FilingVer=Current/Restated")</f>
      </c>
      <c r="B4" s="3">
        <f>SPGLabel(266637,267961,"","Options:Curr=USD,Mag=Standard,ConvMethod=R,FilingVer=Current/Restated")</f>
      </c>
      <c r="C4" s="3">
        <f>SPGLabel(266637,321214,"","Options:Curr=USD,Mag=Standard,ConvMethod=R,FilingVer=Current/Restated")</f>
      </c>
      <c r="D4" s="3">
        <f>SPGLabel(266637,322992,"","Options:Curr=USD,Mag=Standard,ConvMethod=R,FilingVer=Current/Restated")</f>
      </c>
      <c r="E4" s="4">
        <f>SPGLabel(266637,275838,"FY0","Options:Curr=USD,Mag=Standard,ConvMethod=R,FilingVer=Current/Restated")</f>
      </c>
      <c r="F4" s="3">
        <f>SPGLabel(266637,321214,"","Options:Curr=USD,Mag=Standard,ConvMethod=R,FilingVer=Current/Restated")</f>
      </c>
      <c r="G4" s="3">
        <f>SPGLabel(266637,322992,"","Options:Curr=USD,Mag=Standard,ConvMethod=R,FilingVer=Current/Restated")</f>
      </c>
      <c r="H4" s="4">
        <f>SPGLabel(266637,275838,"FY0","Options:Curr=USD,Mag=Standard,ConvMethod=R,FilingVer=Current/Restated")</f>
      </c>
      <c r="I4" s="3">
        <f>SPGLabel(266637,321214,"","Options:Curr=USD,Mag=Standard,ConvMethod=R,FilingVer=Current/Restated")</f>
      </c>
      <c r="J4" s="3">
        <f>SPGLabel(266637,322992,"","Options:Curr=USD,Mag=Standard,ConvMethod=R,FilingVer=Current/Restated")</f>
      </c>
      <c r="K4" s="4">
        <f>SPGLabel(266637,275838,"FY0","Options:Curr=USD,Mag=Standard,ConvMethod=R,FilingVer=Current/Restated")</f>
      </c>
      <c r="L4" s="3">
        <f>SPGLabel(266637,321214,"","Options:Curr=USD,Mag=Standard,ConvMethod=R,FilingVer=Current/Restated")</f>
      </c>
      <c r="M4" s="3">
        <f>SPGLabel(266637,322992,"","Options:Curr=USD,Mag=Standard,ConvMethod=R,FilingVer=Current/Restated")</f>
      </c>
      <c r="N4" s="4">
        <f>SPGLabel(266637,275838,"FY0","Options:Curr=USD,Mag=Standard,ConvMethod=R,FilingVer=Current/Restated")</f>
      </c>
      <c r="O4" s="4">
        <f>SPGLabel(266637,329251,"FY0","Options:Curr=USD,Mag=Standard,ConvMethod=R,FilingVer=Current/Restated")</f>
      </c>
      <c r="P4" s="4">
        <f>SPGLabel(266637,329252,"FY0","Options:Curr=USD,Mag=Standard,ConvMethod=R,FilingVer=Current/Restated")</f>
      </c>
      <c r="Q4" s="4">
        <f>SPGLabel(266637,329253,"FY0","Options:Curr=USD,Mag=Standard,ConvMethod=R,FilingVer=Current/Restated")</f>
      </c>
      <c r="R4" s="4">
        <f>SPGLabel(266637,329255,"FY0","Options:Curr=USD,Mag=Standard,ConvMethod=R,FilingVer=Current/Restated")</f>
      </c>
      <c r="S4" s="4">
        <f>SPGLabel(266637,329262,"","Options:Curr=USD,Mag=Standard,ConvMethod=R,FilingVer=Current/Restated")</f>
      </c>
      <c r="T4" s="4">
        <f>SPGLabel(266637,329263,"","Options:Curr=USD,Mag=Standard,ConvMethod=R,FilingVer=Current/Restated")</f>
      </c>
      <c r="U4" s="4">
        <f>SPGLabel(266637,329264,"","Options:Curr=USD,Mag=Standard,ConvMethod=R,FilingVer=Current/Restated")</f>
      </c>
      <c r="V4" s="4">
        <f>SPGLabel(266637,329265,"FY0","Options:Curr=USD,Mag=Standard,ConvMethod=R,FilingVer=Current/Restated")</f>
      </c>
      <c r="W4" s="4">
        <f>SPGLabel(266637,329266,"FY0","Options:Curr=USD,Mag=Standard,ConvMethod=R,FilingVer=Current/Restated")</f>
      </c>
      <c r="X4" s="4">
        <f>SPGLabel(266637,329267,"FY0","Options:Curr=USD,Mag=Standard,ConvMethod=R,FilingVer=Current/Restated")</f>
      </c>
      <c r="Y4" s="4">
        <f>SPGLabel(266637,275633,"FY0","Options:Curr=USD,Mag=Standard,ConvMethod=R,FilingVer=Current/Restated")</f>
      </c>
      <c r="Z4" s="4">
        <f>SPGLabel(266637,290937,"","Options:Curr=USD,Mag=Standard,ConvMethod=R,FilingVer=Current/Restated")</f>
      </c>
      <c r="AA4" s="4">
        <f>SPGLabel(266637,290943,"","1D","Options:Curr=USD,Mag=Standard,ConvMethod=R,FilingVer=Current/Restated")</f>
      </c>
      <c r="AB4" s="4">
        <f>SPGLabel(266637,337849,"2024M06","Options:Curr=USD,Mag=Standard,ConvMethod=R,FilingVer=Current/Restated")</f>
      </c>
      <c r="AC4" s="4">
        <f>SPGLabel(266637,290946,"","1D","Options:Curr=USD,Mag=Standard,ConvMethod=R,FilingVer=Current/Restated")</f>
      </c>
      <c r="AD4" s="4">
        <f>SPGLabel(266637,301958,"1","Options:Curr=USD,Mag=Standard,ConvMethod=R,FilingVer=Current/Restated")</f>
      </c>
      <c r="AE4" s="4">
        <f>SPGLabel(266637,274170,"1","Options:Curr=USD,Mag=Standard,ConvMethod=R,FilingVer=Current/Restated")</f>
      </c>
      <c r="AF4" s="4">
        <f>SPGLabel(266637,322490,"FY2026","Options:Curr=USD,Mag=Standard,ConvMethod=R,FilingVer=Current/Restated")</f>
      </c>
      <c r="AG4" s="4">
        <f>SPGLabel(266637,317331,"FY2026","Options:Curr=USD,Mag=Standard,ConvMethod=R,FilingVer=Current/Restated")</f>
      </c>
      <c r="AH4" s="4">
        <f>SPGLabel(266637,317344,"FY2026","Options:Curr=USD,Mag=Standard,ConvMethod=R,FilingVer=Current/Restated")</f>
      </c>
      <c r="AI4" s="4">
        <f>SPGLabel(266637,317356,"FY2026","Options:Curr=USD,Mag=Standard,ConvMethod=R,FilingVer=Current/Restated")</f>
      </c>
      <c r="AJ4" s="4">
        <f>SPGLabel(266637,290587,"FY2026","Options:Curr=USD,Mag=Standard,ConvMethod=R,FilingVer=Current/Restated")</f>
      </c>
      <c r="AK4" s="4">
        <f>SPGLabel(266637,357526,"LTM","Options:Curr=USD,Mag=Standard,ConvMethod=R,FilingVer=Current/Restated")</f>
      </c>
      <c r="AL4" s="4">
        <f>SPGLabel(266637,357524,"LTM","Options:Curr=USD,Mag=Standard,ConvMethod=R,FilingVer=Current/Restated")</f>
      </c>
      <c r="AM4" s="4">
        <f>SPGLabel(266637,359526,"LTM","Options:Curr=USD,Mag=Standard,ConvMethod=R,FilingVer=Current/Restated")</f>
      </c>
      <c r="AN4" s="4">
        <f>SPGLabel(266637,360817,"LTM","Options:Curr=USD,Mag=Standard,ConvMethod=R,FilingVer=Current/Restated")</f>
      </c>
      <c r="AO4" s="4">
        <f>SPGLabel(266637,361117,"FY2026","Options:Curr=USD,Mag=Standard,ConvMethod=R,FilingVer=Current/Restated")</f>
      </c>
      <c r="AP4" s="4">
        <f>SPGLabel(266637,354780,"Net Positivity","CQ32024","Options:Curr=USD,Mag=Standard,ConvMethod=R,FilingVer=Current/Restated")</f>
      </c>
      <c r="AQ4" s="4">
        <f>SPGLabel(266637,305873,"1","Options:Curr=USD,Mag=Standard,ConvMethod=R,FilingVer=Current/Restated")</f>
      </c>
      <c r="AR4" s="4">
        <f>SPGLabel(266637,327728,"1","Options:Curr=USD,Mag=Standard,ConvMethod=R,FilingVer=Current/Restated")</f>
      </c>
      <c r="AS4" s="4">
        <f>SPGLabel(266637,327728,"2","Options:Curr=USD,Mag=Standard,ConvMethod=R,FilingVer=Current/Restated")</f>
      </c>
      <c r="AT4" s="4">
        <f>SPGLabel(266637,327728,"3","Options:Curr=USD,Mag=Standard,ConvMethod=R,FilingVer=Current/Restated")</f>
      </c>
      <c r="AU4" s="4">
        <f>SPGLabel(266637,327728,"4","Options:Curr=USD,Mag=Standard,ConvMethod=R,FilingVer=Current/Restated")</f>
      </c>
      <c r="AV4" s="4">
        <f>SPGLabel(266637,327728,"5","Options:Curr=USD,Mag=Standard,ConvMethod=R,FilingVer=Current/Restated")</f>
      </c>
      <c r="AW4" s="4">
        <f>SPGLabel(266637,305877,"1","Options:Curr=USD,Mag=Standard,ConvMethod=R,FilingVer=Current/Restated")</f>
      </c>
      <c r="AX4" s="4">
        <f>SPGLabel(266637,305877,"2","Options:Curr=USD,Mag=Standard,ConvMethod=R,FilingVer=Current/Restated")</f>
      </c>
      <c r="AY4" s="4">
        <f>SPGLabel(266637,305877,"3","Options:Curr=USD,Mag=Standard,ConvMethod=R,FilingVer=Current/Restated")</f>
      </c>
      <c r="AZ4" s="4">
        <f>SPGLabel(266637,305877,"4","Options:Curr=USD,Mag=Standard,ConvMethod=R,FilingVer=Current/Restated")</f>
      </c>
      <c r="BA4" s="4">
        <f>SPGLabel(266637,305877,"5","Options:Curr=USD,Mag=Standard,ConvMethod=R,FilingVer=Current/Restated")</f>
      </c>
    </row>
    <row r="5" spans="1:53" ht="1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F5" s="3" t="s">
        <v>2</v>
      </c>
      <c r="G5" s="3" t="s">
        <v>3</v>
      </c>
      <c r="H5" s="4" t="s">
        <v>4</v>
      </c>
      <c r="I5" s="3" t="s">
        <v>2</v>
      </c>
      <c r="J5" s="3" t="s">
        <v>3</v>
      </c>
      <c r="K5" s="4" t="s">
        <v>4</v>
      </c>
      <c r="L5" s="3" t="s">
        <v>2</v>
      </c>
      <c r="M5" s="3" t="s">
        <v>3</v>
      </c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S5" s="4" t="s">
        <v>9</v>
      </c>
      <c r="T5" s="4" t="s">
        <v>10</v>
      </c>
      <c r="U5" s="4" t="s">
        <v>11</v>
      </c>
      <c r="V5" s="4" t="s">
        <v>12</v>
      </c>
      <c r="W5" s="4" t="s">
        <v>13</v>
      </c>
      <c r="X5" s="4" t="s">
        <v>14</v>
      </c>
      <c r="Y5" s="4" t="s">
        <v>15</v>
      </c>
      <c r="Z5" s="4" t="s">
        <v>16</v>
      </c>
      <c r="AA5" s="4" t="s">
        <v>17</v>
      </c>
      <c r="AB5" s="4" t="s">
        <v>18</v>
      </c>
      <c r="AC5" s="4" t="s">
        <v>19</v>
      </c>
      <c r="AD5" s="4" t="s">
        <v>20</v>
      </c>
      <c r="AE5" s="4" t="s">
        <v>21</v>
      </c>
      <c r="AF5" s="4" t="s">
        <v>22</v>
      </c>
      <c r="AG5" s="4" t="s">
        <v>23</v>
      </c>
      <c r="AH5" s="4" t="s">
        <v>24</v>
      </c>
      <c r="AI5" s="4" t="s">
        <v>25</v>
      </c>
      <c r="AJ5" s="4" t="s">
        <v>26</v>
      </c>
      <c r="AK5" s="4" t="s">
        <v>27</v>
      </c>
      <c r="AL5" s="4" t="s">
        <v>28</v>
      </c>
      <c r="AM5" s="4" t="s">
        <v>29</v>
      </c>
      <c r="AN5" s="4" t="s">
        <v>30</v>
      </c>
      <c r="AO5" s="4" t="s">
        <v>31</v>
      </c>
      <c r="AP5" s="4" t="s">
        <v>32</v>
      </c>
      <c r="AQ5" s="4" t="s">
        <v>33</v>
      </c>
      <c r="AR5" s="4" t="s">
        <v>34</v>
      </c>
      <c r="AS5" s="4" t="s">
        <v>34</v>
      </c>
      <c r="AT5" s="4" t="s">
        <v>34</v>
      </c>
      <c r="AU5" s="4" t="s">
        <v>34</v>
      </c>
      <c r="AV5" s="4" t="s">
        <v>34</v>
      </c>
      <c r="AW5" s="4" t="s">
        <v>35</v>
      </c>
      <c r="AX5" s="4" t="s">
        <v>35</v>
      </c>
      <c r="AY5" s="4" t="s">
        <v>35</v>
      </c>
      <c r="AZ5" s="4" t="s">
        <v>35</v>
      </c>
      <c r="BA5" s="4" t="s">
        <v>35</v>
      </c>
    </row>
    <row r="6" spans="1:53" ht="15">
      <c r="A6" s="3" t="s">
        <v>36</v>
      </c>
      <c r="B6" s="3" t="s">
        <v>36</v>
      </c>
      <c r="C6" s="3" t="s">
        <v>36</v>
      </c>
      <c r="D6" s="3" t="s">
        <v>36</v>
      </c>
      <c r="E6" s="4" t="s">
        <v>37</v>
      </c>
      <c r="F6" s="3" t="s">
        <v>36</v>
      </c>
      <c r="G6" s="3" t="s">
        <v>36</v>
      </c>
      <c r="H6" s="4" t="s">
        <v>37</v>
      </c>
      <c r="I6" s="3" t="s">
        <v>36</v>
      </c>
      <c r="J6" s="3" t="s">
        <v>36</v>
      </c>
      <c r="K6" s="4" t="s">
        <v>37</v>
      </c>
      <c r="L6" s="3" t="s">
        <v>36</v>
      </c>
      <c r="M6" s="3" t="s">
        <v>36</v>
      </c>
      <c r="N6" s="4" t="s">
        <v>37</v>
      </c>
      <c r="O6" s="4" t="s">
        <v>37</v>
      </c>
      <c r="P6" s="4" t="s">
        <v>37</v>
      </c>
      <c r="Q6" s="4" t="s">
        <v>37</v>
      </c>
      <c r="R6" s="4" t="s">
        <v>37</v>
      </c>
      <c r="S6" s="4" t="s">
        <v>36</v>
      </c>
      <c r="T6" s="4" t="s">
        <v>36</v>
      </c>
      <c r="U6" s="4" t="s">
        <v>36</v>
      </c>
      <c r="V6" s="4" t="s">
        <v>37</v>
      </c>
      <c r="W6" s="4" t="s">
        <v>37</v>
      </c>
      <c r="X6" s="4" t="s">
        <v>37</v>
      </c>
      <c r="Y6" s="4" t="s">
        <v>37</v>
      </c>
      <c r="Z6" s="4" t="s">
        <v>36</v>
      </c>
      <c r="AA6" s="4" t="s">
        <v>36</v>
      </c>
      <c r="AB6" s="4">
        <f>SPGLabel(266637,337849,"&lt;&gt;2024M06","Options:Curr=USD,Mag=Standard,ConvMethod=R,FilingVer=Current/Restated")</f>
      </c>
      <c r="AC6" s="4" t="s">
        <v>36</v>
      </c>
      <c r="AD6" s="4">
        <f>SPGLabel(266637,301958,"&lt;&gt;1","Options:Curr=USD,Mag=Standard,ConvMethod=R,FilingVer=Current/Restated")</f>
      </c>
      <c r="AE6" s="4">
        <f>SPGLabel(266637,274170,"&lt;&gt;1","Options:Curr=USD,Mag=Standard,ConvMethod=R,FilingVer=Current/Restated")</f>
      </c>
      <c r="AF6" s="4" t="s">
        <v>38</v>
      </c>
      <c r="AG6" s="4" t="s">
        <v>38</v>
      </c>
      <c r="AH6" s="4" t="s">
        <v>38</v>
      </c>
      <c r="AI6" s="4" t="s">
        <v>38</v>
      </c>
      <c r="AJ6" s="4" t="s">
        <v>38</v>
      </c>
      <c r="AK6" s="4" t="s">
        <v>39</v>
      </c>
      <c r="AL6" s="4" t="s">
        <v>39</v>
      </c>
      <c r="AM6" s="4" t="s">
        <v>39</v>
      </c>
      <c r="AN6" s="4" t="s">
        <v>39</v>
      </c>
      <c r="AO6" s="4" t="s">
        <v>38</v>
      </c>
      <c r="AP6" s="4">
        <f>SPGLabel(266637,354780,"&lt;&gt;Net Positivity","Options:Curr=USD,Mag=Standard,ConvMethod=R,FilingVer=Current/Restated")</f>
      </c>
      <c r="AQ6" s="4">
        <f>SPGLabel(266637,305873,"&lt;&gt;1","Options:Curr=USD,Mag=Standard,ConvMethod=R,FilingVer=Current/Restated")</f>
      </c>
      <c r="AR6" s="4">
        <f>SPGLabel(266637,327728,"&lt;&gt;1","Options:Curr=USD,Mag=Standard,ConvMethod=R,FilingVer=Current/Restated")</f>
      </c>
      <c r="AS6" s="4">
        <f>SPGLabel(266637,327728,"&lt;&gt;2","Options:Curr=USD,Mag=Standard,ConvMethod=R,FilingVer=Current/Restated")</f>
      </c>
      <c r="AT6" s="4">
        <f>SPGLabel(266637,327728,"&lt;&gt;3","Options:Curr=USD,Mag=Standard,ConvMethod=R,FilingVer=Current/Restated")</f>
      </c>
      <c r="AU6" s="4">
        <f>SPGLabel(266637,327728,"&lt;&gt;4","Options:Curr=USD,Mag=Standard,ConvMethod=R,FilingVer=Current/Restated")</f>
      </c>
      <c r="AV6" s="4">
        <f>SPGLabel(266637,327728,"&lt;&gt;5","Options:Curr=USD,Mag=Standard,ConvMethod=R,FilingVer=Current/Restated")</f>
      </c>
      <c r="AW6" s="4">
        <f>SPGLabel(266637,305877,"&lt;&gt;1","Options:Curr=USD,Mag=Standard,ConvMethod=R,FilingVer=Current/Restated")</f>
      </c>
      <c r="AX6" s="4">
        <f>SPGLabel(266637,305877,"&lt;&gt;2","Options:Curr=USD,Mag=Standard,ConvMethod=R,FilingVer=Current/Restated")</f>
      </c>
      <c r="AY6" s="4">
        <f>SPGLabel(266637,305877,"&lt;&gt;3","Options:Curr=USD,Mag=Standard,ConvMethod=R,FilingVer=Current/Restated")</f>
      </c>
      <c r="AZ6" s="4">
        <f>SPGLabel(266637,305877,"&lt;&gt;4","Options:Curr=USD,Mag=Standard,ConvMethod=R,FilingVer=Current/Restated")</f>
      </c>
      <c r="BA6" s="4">
        <f>SPGLabel(266637,305877,"&lt;&gt;5","Options:Curr=USD,Mag=Standard,ConvMethod=R,FilingVer=Current/Restated")</f>
      </c>
    </row>
    <row r="7" spans="1:53" ht="15">
      <c r="A7" s="3" t="s">
        <v>36</v>
      </c>
      <c r="B7" s="3" t="s">
        <v>36</v>
      </c>
      <c r="C7" s="3" t="s">
        <v>36</v>
      </c>
      <c r="D7" s="3" t="s">
        <v>36</v>
      </c>
      <c r="E7" s="4" t="s">
        <v>36</v>
      </c>
      <c r="F7" s="3" t="s">
        <v>36</v>
      </c>
      <c r="G7" s="3" t="s">
        <v>36</v>
      </c>
      <c r="H7" s="4" t="s">
        <v>36</v>
      </c>
      <c r="I7" s="3" t="s">
        <v>36</v>
      </c>
      <c r="J7" s="3" t="s">
        <v>36</v>
      </c>
      <c r="K7" s="4" t="s">
        <v>36</v>
      </c>
      <c r="L7" s="3" t="s">
        <v>36</v>
      </c>
      <c r="M7" s="3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4" t="s">
        <v>36</v>
      </c>
      <c r="W7" s="4" t="s">
        <v>36</v>
      </c>
      <c r="X7" s="4" t="s">
        <v>36</v>
      </c>
      <c r="Y7" s="4" t="s">
        <v>36</v>
      </c>
      <c r="Z7" s="4" t="s">
        <v>36</v>
      </c>
      <c r="AA7" s="4">
        <f>SPGLabel(266637,290943,"","&lt;&gt;1D","Options:Curr=USD,Mag=Standard,ConvMethod=R,FilingVer=Current/Restated")</f>
      </c>
      <c r="AB7" s="4" t="s">
        <v>36</v>
      </c>
      <c r="AC7" s="4">
        <f>SPGLabel(266637,290946,"","&lt;&gt;1D","Options:Curr=USD,Mag=Standard,ConvMethod=R,FilingVer=Current/Restated")</f>
      </c>
      <c r="AD7" s="4" t="s">
        <v>36</v>
      </c>
      <c r="AE7" s="4" t="s">
        <v>36</v>
      </c>
      <c r="AF7" s="4" t="s">
        <v>36</v>
      </c>
      <c r="AG7" s="4" t="s">
        <v>36</v>
      </c>
      <c r="AH7" s="4" t="s">
        <v>36</v>
      </c>
      <c r="AI7" s="4" t="s">
        <v>36</v>
      </c>
      <c r="AJ7" s="4" t="s">
        <v>36</v>
      </c>
      <c r="AK7" s="4" t="s">
        <v>36</v>
      </c>
      <c r="AL7" s="4" t="s">
        <v>36</v>
      </c>
      <c r="AM7" s="4" t="s">
        <v>36</v>
      </c>
      <c r="AN7" s="4" t="s">
        <v>36</v>
      </c>
      <c r="AO7" s="4" t="s">
        <v>36</v>
      </c>
      <c r="AP7" s="4">
        <f>SPGLabel(266637,354780,"","&lt;&gt;CQ32024","Options:Curr=USD,Mag=Standard,ConvMethod=R,FilingVer=Current/Restated")</f>
      </c>
      <c r="AQ7" s="4" t="s">
        <v>36</v>
      </c>
      <c r="AR7" s="4" t="s">
        <v>36</v>
      </c>
      <c r="AS7" s="4" t="s">
        <v>36</v>
      </c>
      <c r="AT7" s="4" t="s">
        <v>36</v>
      </c>
      <c r="AU7" s="4" t="s">
        <v>36</v>
      </c>
      <c r="AV7" s="4" t="s">
        <v>36</v>
      </c>
      <c r="AW7" s="4" t="s">
        <v>36</v>
      </c>
      <c r="AX7" s="4" t="s">
        <v>36</v>
      </c>
      <c r="AY7" s="4" t="s">
        <v>36</v>
      </c>
      <c r="AZ7" s="4" t="s">
        <v>36</v>
      </c>
      <c r="BA7" s="4" t="s">
        <v>36</v>
      </c>
    </row>
    <row r="8" spans="1:53" ht="15">
      <c r="A8" s="2" t="s">
        <v>40</v>
      </c>
      <c r="B8" s="5">
        <v>103316</v>
      </c>
      <c r="C8" s="2" t="s">
        <v>41</v>
      </c>
      <c r="D8" s="2" t="s">
        <v>42</v>
      </c>
      <c r="E8" s="6">
        <v>47724.517500000002</v>
      </c>
      <c r="F8" s="2" t="s">
        <v>41</v>
      </c>
      <c r="G8" s="2" t="s">
        <v>42</v>
      </c>
      <c r="H8" s="6">
        <v>47724.517500000002</v>
      </c>
      <c r="I8" s="2" t="s">
        <v>41</v>
      </c>
      <c r="J8" s="2" t="s">
        <v>42</v>
      </c>
      <c r="K8" s="6">
        <v>47724.517500000002</v>
      </c>
      <c r="L8" s="2" t="s">
        <v>41</v>
      </c>
      <c r="M8" s="2" t="s">
        <v>42</v>
      </c>
      <c r="N8" s="6">
        <v>47724.517500000002</v>
      </c>
      <c r="O8" s="7">
        <v>18701000</v>
      </c>
      <c r="P8" s="8" t="s">
        <v>43</v>
      </c>
      <c r="Q8" s="7">
        <v>5457000</v>
      </c>
      <c r="R8" s="7">
        <v>4659000</v>
      </c>
      <c r="S8" s="8" t="s">
        <v>43</v>
      </c>
      <c r="T8" s="9">
        <v>10.756613756613801</v>
      </c>
      <c r="U8" s="9">
        <v>2.1907766287864199</v>
      </c>
      <c r="V8" s="9">
        <v>0.33495565158062302</v>
      </c>
      <c r="W8" s="9">
        <v>3.5843010843683998</v>
      </c>
      <c r="X8" s="9">
        <v>22.197738060497102</v>
      </c>
      <c r="Y8" s="9">
        <v>38.004836822080001</v>
      </c>
      <c r="Z8" s="9">
        <v>1.9675356615838699</v>
      </c>
      <c r="AA8" s="7">
        <v>6030701</v>
      </c>
      <c r="AB8" s="7">
        <v>14902942</v>
      </c>
      <c r="AC8" s="9">
        <v>2.5656112420107702</v>
      </c>
      <c r="AD8" s="9">
        <v>0.95074266839355204</v>
      </c>
      <c r="AE8" s="9">
        <v>0.96725084764929903</v>
      </c>
      <c r="AF8" s="9">
        <v>7.3250000000000002</v>
      </c>
      <c r="AG8" s="9">
        <v>7.2896400000000003</v>
      </c>
      <c r="AH8" s="8" t="s">
        <v>43</v>
      </c>
      <c r="AI8" s="9">
        <v>2.2417500000000001</v>
      </c>
      <c r="AJ8" s="8" t="s">
        <v>43</v>
      </c>
      <c r="AK8" s="8" t="s">
        <v>43</v>
      </c>
      <c r="AL8" s="8" t="s">
        <v>43</v>
      </c>
      <c r="AM8" s="8" t="s">
        <v>43</v>
      </c>
      <c r="AN8" s="8" t="s">
        <v>43</v>
      </c>
      <c r="AO8" s="8" t="s">
        <v>43</v>
      </c>
      <c r="AP8" s="9">
        <v>1.5489470000000001</v>
      </c>
      <c r="AQ8" s="9">
        <v>9.3200000000000003</v>
      </c>
      <c r="AR8" s="9">
        <v>5.8920000000000003</v>
      </c>
      <c r="AS8" s="9">
        <v>66.248000000000005</v>
      </c>
      <c r="AT8" s="8" t="s">
        <v>43</v>
      </c>
      <c r="AU8" s="9">
        <v>-19.824999999999999</v>
      </c>
      <c r="AV8" s="8" t="s">
        <v>43</v>
      </c>
      <c r="AW8" s="9">
        <v>0.55000000000000004</v>
      </c>
      <c r="AX8" s="9">
        <v>0.059999999999999998</v>
      </c>
      <c r="AY8" s="9">
        <v>0.040000000000000001</v>
      </c>
      <c r="AZ8" s="9">
        <v>0.029999999999999999</v>
      </c>
      <c r="BA8" s="9">
        <v>0.02</v>
      </c>
    </row>
    <row r="9" spans="1:53" ht="15">
      <c r="A9" s="2" t="s">
        <v>44</v>
      </c>
      <c r="B9" s="5">
        <v>4347844</v>
      </c>
      <c r="C9" s="2" t="s">
        <v>41</v>
      </c>
      <c r="D9" s="2" t="s">
        <v>42</v>
      </c>
      <c r="E9" s="6">
        <v>54553.748677700001</v>
      </c>
      <c r="F9" s="2" t="s">
        <v>41</v>
      </c>
      <c r="G9" s="2" t="s">
        <v>42</v>
      </c>
      <c r="H9" s="6">
        <v>54553.748677700001</v>
      </c>
      <c r="I9" s="2" t="s">
        <v>41</v>
      </c>
      <c r="J9" s="2" t="s">
        <v>42</v>
      </c>
      <c r="K9" s="6">
        <v>54553.748677700001</v>
      </c>
      <c r="L9" s="2" t="s">
        <v>41</v>
      </c>
      <c r="M9" s="2" t="s">
        <v>42</v>
      </c>
      <c r="N9" s="6">
        <v>54553.748677700001</v>
      </c>
      <c r="O9" s="7">
        <v>6626909</v>
      </c>
      <c r="P9" s="7">
        <v>3252679</v>
      </c>
      <c r="Q9" s="7">
        <v>1428841</v>
      </c>
      <c r="R9" s="7">
        <v>1941307</v>
      </c>
      <c r="S9" s="9">
        <v>10.532477</v>
      </c>
      <c r="T9" s="9">
        <v>61.611336000000001</v>
      </c>
      <c r="U9" s="9">
        <v>1.8906226699999999</v>
      </c>
      <c r="V9" s="9">
        <v>0.10299999999999999</v>
      </c>
      <c r="W9" s="9">
        <v>3.423</v>
      </c>
      <c r="X9" s="9">
        <v>10.887</v>
      </c>
      <c r="Y9" s="9">
        <v>39.057000000000002</v>
      </c>
      <c r="Z9" s="9">
        <v>2.10277303193587</v>
      </c>
      <c r="AA9" s="7">
        <v>2716499</v>
      </c>
      <c r="AB9" s="7">
        <v>7496855</v>
      </c>
      <c r="AC9" s="9">
        <v>2.8654006498806002</v>
      </c>
      <c r="AD9" s="8" t="s">
        <v>43</v>
      </c>
      <c r="AE9" s="8" t="s">
        <v>43</v>
      </c>
      <c r="AF9" s="9">
        <v>4.1950000000000003</v>
      </c>
      <c r="AG9" s="9">
        <v>3.7625000000000002</v>
      </c>
      <c r="AH9" s="8" t="s">
        <v>43</v>
      </c>
      <c r="AI9" s="9">
        <v>1.6000000000000001</v>
      </c>
      <c r="AJ9" s="9">
        <v>1612000</v>
      </c>
      <c r="AK9" s="9">
        <v>21.701899999999998</v>
      </c>
      <c r="AL9" s="9">
        <v>10.560846</v>
      </c>
      <c r="AM9" s="9">
        <v>1.8906229999999999</v>
      </c>
      <c r="AN9" s="9">
        <v>61.611336000000001</v>
      </c>
      <c r="AO9" s="9">
        <v>12.1049345917046</v>
      </c>
      <c r="AP9" s="9">
        <v>1.819242</v>
      </c>
      <c r="AQ9" s="9">
        <v>7.3200000000000003</v>
      </c>
      <c r="AR9" s="9">
        <v>-30.047999999999998</v>
      </c>
      <c r="AS9" s="9">
        <v>-47.375</v>
      </c>
      <c r="AT9" s="9">
        <v>3.835</v>
      </c>
      <c r="AU9" s="9">
        <v>-8.0109999999999992</v>
      </c>
      <c r="AV9" s="8" t="s">
        <v>43</v>
      </c>
      <c r="AW9" s="9">
        <v>0.029999999999999999</v>
      </c>
      <c r="AX9" s="9">
        <v>0.029999999999999999</v>
      </c>
      <c r="AY9" s="9">
        <v>0.02</v>
      </c>
      <c r="AZ9" s="9">
        <v>0.01</v>
      </c>
      <c r="BA9" s="9">
        <v>0.01</v>
      </c>
    </row>
    <row r="10" spans="1:53" ht="15">
      <c r="A10" s="2" t="s">
        <v>45</v>
      </c>
      <c r="B10" s="5">
        <v>4633618</v>
      </c>
      <c r="C10" s="2" t="s">
        <v>41</v>
      </c>
      <c r="D10" s="2" t="s">
        <v>42</v>
      </c>
      <c r="E10" s="6">
        <v>1740537.3999999999</v>
      </c>
      <c r="F10" s="2" t="s">
        <v>41</v>
      </c>
      <c r="G10" s="2" t="s">
        <v>42</v>
      </c>
      <c r="H10" s="6">
        <v>1740537.3999999999</v>
      </c>
      <c r="I10" s="2" t="s">
        <v>41</v>
      </c>
      <c r="J10" s="2" t="s">
        <v>42</v>
      </c>
      <c r="K10" s="6">
        <v>1740537.3999999999</v>
      </c>
      <c r="L10" s="2" t="s">
        <v>41</v>
      </c>
      <c r="M10" s="2" t="s">
        <v>42</v>
      </c>
      <c r="N10" s="6">
        <v>1740537.3999999999</v>
      </c>
      <c r="O10" s="7">
        <v>307394000</v>
      </c>
      <c r="P10" s="7">
        <v>100172000</v>
      </c>
      <c r="Q10" s="7">
        <v>88226000</v>
      </c>
      <c r="R10" s="7">
        <v>73795000</v>
      </c>
      <c r="S10" s="9">
        <v>17.050398000000001</v>
      </c>
      <c r="T10" s="9">
        <v>24.495768000000002</v>
      </c>
      <c r="U10" s="9">
        <v>6.99606686</v>
      </c>
      <c r="V10" s="9">
        <v>0.105</v>
      </c>
      <c r="W10" s="9">
        <v>14.366</v>
      </c>
      <c r="X10" s="9">
        <v>27.356000000000002</v>
      </c>
      <c r="Y10" s="9">
        <v>22.742999999999999</v>
      </c>
      <c r="Z10" s="9">
        <v>0.46849379245724998</v>
      </c>
      <c r="AA10" s="7">
        <v>25130241</v>
      </c>
      <c r="AB10" s="7">
        <v>70084395</v>
      </c>
      <c r="AC10" s="9">
        <v>2.8465399118138199</v>
      </c>
      <c r="AD10" s="9">
        <v>1.13920298613132</v>
      </c>
      <c r="AE10" s="9">
        <v>1.05828248681757</v>
      </c>
      <c r="AF10" s="9">
        <v>9.9081600000000005</v>
      </c>
      <c r="AG10" s="9">
        <v>10.03166</v>
      </c>
      <c r="AH10" s="9">
        <v>11.64658</v>
      </c>
      <c r="AI10" s="9">
        <v>0.80000000000000004</v>
      </c>
      <c r="AJ10" s="9">
        <v>106461500</v>
      </c>
      <c r="AK10" s="9">
        <v>20.107417999999999</v>
      </c>
      <c r="AL10" s="9">
        <v>17.050398000000001</v>
      </c>
      <c r="AM10" s="9">
        <v>6.996067</v>
      </c>
      <c r="AN10" s="9">
        <v>24.495768000000002</v>
      </c>
      <c r="AO10" s="9">
        <v>14.5083993532345</v>
      </c>
      <c r="AP10" s="9">
        <v>2.4357959999999999</v>
      </c>
      <c r="AQ10" s="9">
        <v>7.3899999999999997</v>
      </c>
      <c r="AR10" s="9">
        <v>-0.46600000000000003</v>
      </c>
      <c r="AS10" s="8" t="s">
        <v>43</v>
      </c>
      <c r="AT10" s="8" t="s">
        <v>43</v>
      </c>
      <c r="AU10" s="9">
        <v>0.0040000000000000001</v>
      </c>
      <c r="AV10" s="9">
        <v>0.034000000000000002</v>
      </c>
      <c r="AW10" s="9">
        <v>5.9100000000000001</v>
      </c>
      <c r="AX10" s="9">
        <v>3.1600000000000001</v>
      </c>
      <c r="AY10" s="9">
        <v>0.90000000000000002</v>
      </c>
      <c r="AZ10" s="9">
        <v>0.32000000000000001</v>
      </c>
      <c r="BA10" s="9">
        <v>0.040000000000000001</v>
      </c>
    </row>
    <row r="11" spans="1:53" ht="15">
      <c r="A11" s="2" t="s">
        <v>46</v>
      </c>
      <c r="B11" s="5">
        <v>3001792</v>
      </c>
      <c r="C11" s="2" t="s">
        <v>41</v>
      </c>
      <c r="D11" s="2" t="s">
        <v>42</v>
      </c>
      <c r="E11" s="6">
        <v>1577593.02</v>
      </c>
      <c r="F11" s="2" t="s">
        <v>41</v>
      </c>
      <c r="G11" s="2" t="s">
        <v>42</v>
      </c>
      <c r="H11" s="6">
        <v>1577593.02</v>
      </c>
      <c r="I11" s="2" t="s">
        <v>41</v>
      </c>
      <c r="J11" s="2" t="s">
        <v>42</v>
      </c>
      <c r="K11" s="6">
        <v>1577593.02</v>
      </c>
      <c r="L11" s="2" t="s">
        <v>41</v>
      </c>
      <c r="M11" s="2" t="s">
        <v>42</v>
      </c>
      <c r="N11" s="6">
        <v>1577593.02</v>
      </c>
      <c r="O11" s="7">
        <v>574785000</v>
      </c>
      <c r="P11" s="7">
        <v>85515000</v>
      </c>
      <c r="Q11" s="7">
        <v>36852000</v>
      </c>
      <c r="R11" s="7">
        <v>30425000</v>
      </c>
      <c r="S11" s="9">
        <v>16.679113999999998</v>
      </c>
      <c r="T11" s="9">
        <v>44.004303</v>
      </c>
      <c r="U11" s="9">
        <v>8.1663709000000004</v>
      </c>
      <c r="V11" s="9">
        <v>0.80000000000000004</v>
      </c>
      <c r="W11" s="9">
        <v>4.6509999999999998</v>
      </c>
      <c r="X11" s="9">
        <v>17.489999999999998</v>
      </c>
      <c r="Y11" s="9">
        <v>19.443000000000001</v>
      </c>
      <c r="Z11" s="8" t="s">
        <v>43</v>
      </c>
      <c r="AA11" s="7">
        <v>56051481</v>
      </c>
      <c r="AB11" s="7">
        <v>78354688</v>
      </c>
      <c r="AC11" s="9">
        <v>1.34963639363638</v>
      </c>
      <c r="AD11" s="8" t="s">
        <v>43</v>
      </c>
      <c r="AE11" s="8" t="s">
        <v>43</v>
      </c>
      <c r="AF11" s="9">
        <v>7.5</v>
      </c>
      <c r="AG11" s="9">
        <v>7.5209000000000001</v>
      </c>
      <c r="AH11" s="9">
        <v>18.171610000000001</v>
      </c>
      <c r="AI11" s="9">
        <v>0</v>
      </c>
      <c r="AJ11" s="9">
        <v>98931500</v>
      </c>
      <c r="AK11" s="9">
        <v>36.089235000000002</v>
      </c>
      <c r="AL11" s="9">
        <v>16.679113999999998</v>
      </c>
      <c r="AM11" s="9">
        <v>8.1663709999999998</v>
      </c>
      <c r="AN11" s="9">
        <v>44.004303</v>
      </c>
      <c r="AO11" s="9">
        <v>20.101905533191001</v>
      </c>
      <c r="AP11" s="9">
        <v>1.252894</v>
      </c>
      <c r="AQ11" s="9">
        <v>7.5499999999999998</v>
      </c>
      <c r="AR11" s="9">
        <v>-1.0389999999999999</v>
      </c>
      <c r="AS11" s="9">
        <v>-8.2240000000000002</v>
      </c>
      <c r="AT11" s="9">
        <v>1.5069999999999999</v>
      </c>
      <c r="AU11" s="9">
        <v>-1.7390000000000001</v>
      </c>
      <c r="AV11" s="8" t="s">
        <v>43</v>
      </c>
      <c r="AW11" s="9">
        <v>8.9199999999999999</v>
      </c>
      <c r="AX11" s="9">
        <v>1.77</v>
      </c>
      <c r="AY11" s="9">
        <v>0.02</v>
      </c>
      <c r="AZ11" s="9">
        <v>0</v>
      </c>
      <c r="BA11" s="9">
        <v>0</v>
      </c>
    </row>
    <row r="12" spans="1:53" ht="15">
      <c r="A12" s="2" t="s">
        <v>47</v>
      </c>
      <c r="B12" s="5">
        <v>4006321</v>
      </c>
      <c r="C12" s="2" t="s">
        <v>41</v>
      </c>
      <c r="D12" s="2" t="s">
        <v>42</v>
      </c>
      <c r="E12" s="6">
        <v>42736.711993700002</v>
      </c>
      <c r="F12" s="2" t="s">
        <v>41</v>
      </c>
      <c r="G12" s="2" t="s">
        <v>42</v>
      </c>
      <c r="H12" s="6">
        <v>42736.711993700002</v>
      </c>
      <c r="I12" s="2" t="s">
        <v>41</v>
      </c>
      <c r="J12" s="2" t="s">
        <v>42</v>
      </c>
      <c r="K12" s="6">
        <v>42736.711993700002</v>
      </c>
      <c r="L12" s="2" t="s">
        <v>41</v>
      </c>
      <c r="M12" s="2" t="s">
        <v>42</v>
      </c>
      <c r="N12" s="6">
        <v>42736.711993700002</v>
      </c>
      <c r="O12" s="7">
        <v>18982300</v>
      </c>
      <c r="P12" s="7">
        <v>6979700</v>
      </c>
      <c r="Q12" s="7">
        <v>3955600</v>
      </c>
      <c r="R12" s="7">
        <v>2212600</v>
      </c>
      <c r="S12" s="9">
        <v>12.930122000000001</v>
      </c>
      <c r="T12" s="9">
        <v>20.268267999999999</v>
      </c>
      <c r="U12" s="9">
        <v>2.0606553999999999</v>
      </c>
      <c r="V12" s="9">
        <v>1.7370000000000001</v>
      </c>
      <c r="W12" s="9">
        <v>2.601</v>
      </c>
      <c r="X12" s="9">
        <v>8.9559999999999995</v>
      </c>
      <c r="Y12" s="9">
        <v>47.981000000000002</v>
      </c>
      <c r="Z12" s="9">
        <v>3.47688660608455</v>
      </c>
      <c r="AA12" s="7">
        <v>4677882</v>
      </c>
      <c r="AB12" s="7">
        <v>7691098</v>
      </c>
      <c r="AC12" s="9">
        <v>1.6924075567112999</v>
      </c>
      <c r="AD12" s="8" t="s">
        <v>43</v>
      </c>
      <c r="AE12" s="8" t="s">
        <v>43</v>
      </c>
      <c r="AF12" s="9">
        <v>6.3200000000000003</v>
      </c>
      <c r="AG12" s="9">
        <v>6.298</v>
      </c>
      <c r="AH12" s="9">
        <v>13.174519999999999</v>
      </c>
      <c r="AI12" s="9">
        <v>4.0300000000000002</v>
      </c>
      <c r="AJ12" s="9">
        <v>220000</v>
      </c>
      <c r="AK12" s="9">
        <v>22.731294999999999</v>
      </c>
      <c r="AL12" s="9">
        <v>12.930122000000001</v>
      </c>
      <c r="AM12" s="9">
        <v>2.0606550000000001</v>
      </c>
      <c r="AN12" s="9">
        <v>20.268267999999999</v>
      </c>
      <c r="AO12" s="9">
        <v>17.264523142553401</v>
      </c>
      <c r="AP12" s="9">
        <v>1.2358100000000001</v>
      </c>
      <c r="AQ12" s="9">
        <v>9.3300000000000001</v>
      </c>
      <c r="AR12" s="9">
        <v>-50.853999999999999</v>
      </c>
      <c r="AS12" s="9">
        <v>-1.2669999999999999</v>
      </c>
      <c r="AT12" s="9">
        <v>-5.617</v>
      </c>
      <c r="AU12" s="9">
        <v>85.180000000000007</v>
      </c>
      <c r="AV12" s="9">
        <v>-3.593</v>
      </c>
      <c r="AW12" s="9">
        <v>0.01</v>
      </c>
      <c r="AX12" s="9">
        <v>0.01</v>
      </c>
      <c r="AY12" s="9">
        <v>0.01</v>
      </c>
      <c r="AZ12" s="9">
        <v>0</v>
      </c>
      <c r="BA12" s="9">
        <v>0</v>
      </c>
    </row>
    <row r="13" spans="1:53" ht="15">
      <c r="A13" s="2" t="s">
        <v>48</v>
      </c>
      <c r="B13" s="5">
        <v>102700</v>
      </c>
      <c r="C13" s="2" t="s">
        <v>41</v>
      </c>
      <c r="D13" s="2" t="s">
        <v>42</v>
      </c>
      <c r="E13" s="6">
        <v>135446.82000000001</v>
      </c>
      <c r="F13" s="2" t="s">
        <v>41</v>
      </c>
      <c r="G13" s="2" t="s">
        <v>42</v>
      </c>
      <c r="H13" s="6">
        <v>135446.82000000001</v>
      </c>
      <c r="I13" s="2" t="s">
        <v>41</v>
      </c>
      <c r="J13" s="2" t="s">
        <v>42</v>
      </c>
      <c r="K13" s="6">
        <v>135446.82000000001</v>
      </c>
      <c r="L13" s="2" t="s">
        <v>41</v>
      </c>
      <c r="M13" s="2" t="s">
        <v>42</v>
      </c>
      <c r="N13" s="6">
        <v>135446.82000000001</v>
      </c>
      <c r="O13" s="7">
        <v>55592000</v>
      </c>
      <c r="P13" s="8" t="s">
        <v>43</v>
      </c>
      <c r="Q13" s="8" t="s">
        <v>43</v>
      </c>
      <c r="R13" s="7">
        <v>8374000</v>
      </c>
      <c r="S13" s="9">
        <v>8.1328267817498308</v>
      </c>
      <c r="T13" s="9">
        <v>18.567909</v>
      </c>
      <c r="U13" s="9">
        <v>5.9938779000000002</v>
      </c>
      <c r="V13" s="9">
        <v>2.1669999999999998</v>
      </c>
      <c r="W13" s="9">
        <v>3.4220000000000002</v>
      </c>
      <c r="X13" s="9">
        <v>31.739000000000001</v>
      </c>
      <c r="Y13" s="9">
        <v>38.805999999999997</v>
      </c>
      <c r="Z13" s="9">
        <v>1.1259449895447999</v>
      </c>
      <c r="AA13" s="7">
        <v>3055209</v>
      </c>
      <c r="AB13" s="7">
        <v>7564457</v>
      </c>
      <c r="AC13" s="9">
        <v>2.7405897175266398</v>
      </c>
      <c r="AD13" s="8" t="s">
        <v>43</v>
      </c>
      <c r="AE13" s="8" t="s">
        <v>43</v>
      </c>
      <c r="AF13" s="9">
        <v>17.100000000000001</v>
      </c>
      <c r="AG13" s="9">
        <v>16.973579999999998</v>
      </c>
      <c r="AH13" s="8" t="s">
        <v>43</v>
      </c>
      <c r="AI13" s="9">
        <v>3.6000000000000001</v>
      </c>
      <c r="AJ13" s="8" t="s">
        <v>43</v>
      </c>
      <c r="AK13" s="8" t="s">
        <v>43</v>
      </c>
      <c r="AL13" s="8" t="s">
        <v>43</v>
      </c>
      <c r="AM13" s="9">
        <v>5.9938779999999996</v>
      </c>
      <c r="AN13" s="9">
        <v>18.567909</v>
      </c>
      <c r="AO13" s="8" t="s">
        <v>43</v>
      </c>
      <c r="AP13" s="9">
        <v>1.6199190000000001</v>
      </c>
      <c r="AQ13" s="9">
        <v>6.3499999999999996</v>
      </c>
      <c r="AR13" s="9">
        <v>-16.893999999999998</v>
      </c>
      <c r="AS13" s="9">
        <v>15.824999999999999</v>
      </c>
      <c r="AT13" s="9">
        <v>-0.61899999999999999</v>
      </c>
      <c r="AU13" s="9">
        <v>3.5310000000000001</v>
      </c>
      <c r="AV13" s="9">
        <v>10.032999999999999</v>
      </c>
      <c r="AW13" s="9">
        <v>0.029999999999999999</v>
      </c>
      <c r="AX13" s="9">
        <v>0.02</v>
      </c>
      <c r="AY13" s="9">
        <v>0.02</v>
      </c>
      <c r="AZ13" s="9">
        <v>0.01</v>
      </c>
      <c r="BA13" s="9">
        <v>0.01</v>
      </c>
    </row>
    <row r="14" spans="1:53" ht="15">
      <c r="A14" s="2" t="s">
        <v>49</v>
      </c>
      <c r="B14" s="5">
        <v>103330</v>
      </c>
      <c r="C14" s="2" t="s">
        <v>41</v>
      </c>
      <c r="D14" s="2" t="s">
        <v>42</v>
      </c>
      <c r="E14" s="6">
        <v>46668.894485249999</v>
      </c>
      <c r="F14" s="2" t="s">
        <v>41</v>
      </c>
      <c r="G14" s="2" t="s">
        <v>42</v>
      </c>
      <c r="H14" s="6">
        <v>46668.894485249999</v>
      </c>
      <c r="I14" s="2" t="s">
        <v>41</v>
      </c>
      <c r="J14" s="2" t="s">
        <v>42</v>
      </c>
      <c r="K14" s="6">
        <v>46668.894485249999</v>
      </c>
      <c r="L14" s="2" t="s">
        <v>41</v>
      </c>
      <c r="M14" s="2" t="s">
        <v>42</v>
      </c>
      <c r="N14" s="6">
        <v>46668.894485249999</v>
      </c>
      <c r="O14" s="7">
        <v>46802000</v>
      </c>
      <c r="P14" s="7">
        <v>9208000</v>
      </c>
      <c r="Q14" s="7">
        <v>4994000</v>
      </c>
      <c r="R14" s="7">
        <v>3878000</v>
      </c>
      <c r="S14" s="9">
        <v>5.1267249776186201</v>
      </c>
      <c r="T14" s="8" t="s">
        <v>50</v>
      </c>
      <c r="U14" s="9">
        <v>1.09520796490044</v>
      </c>
      <c r="V14" s="9">
        <v>0.45429913646907499</v>
      </c>
      <c r="W14" s="9">
        <v>0.72961492493366797</v>
      </c>
      <c r="X14" s="9">
        <v>8.4585917797014503</v>
      </c>
      <c r="Y14" s="9">
        <v>65.110932742586996</v>
      </c>
      <c r="Z14" s="9">
        <v>2.1358964090241601</v>
      </c>
      <c r="AA14" s="7">
        <v>7557832</v>
      </c>
      <c r="AB14" s="7">
        <v>8548688</v>
      </c>
      <c r="AC14" s="9">
        <v>1.1689584505820201</v>
      </c>
      <c r="AD14" s="9">
        <v>1.0597556337962399</v>
      </c>
      <c r="AE14" s="9">
        <v>1.29016963285377</v>
      </c>
      <c r="AF14" s="9">
        <v>8.7149999999999999</v>
      </c>
      <c r="AG14" s="9">
        <v>8.7388399999999997</v>
      </c>
      <c r="AH14" s="8" t="s">
        <v>43</v>
      </c>
      <c r="AI14" s="9">
        <v>1.8100000000000001</v>
      </c>
      <c r="AJ14" s="8" t="s">
        <v>43</v>
      </c>
      <c r="AK14" s="9">
        <v>11.500287</v>
      </c>
      <c r="AL14" s="9">
        <v>6.4354339999999999</v>
      </c>
      <c r="AM14" s="9">
        <v>1.130973</v>
      </c>
      <c r="AN14" s="8" t="s">
        <v>50</v>
      </c>
      <c r="AO14" s="9">
        <v>8.6765090186611005</v>
      </c>
      <c r="AP14" s="9">
        <v>0.15524199999999999</v>
      </c>
      <c r="AQ14" s="9">
        <v>10.84</v>
      </c>
      <c r="AR14" s="8" t="s">
        <v>43</v>
      </c>
      <c r="AS14" s="9">
        <v>19.989000000000001</v>
      </c>
      <c r="AT14" s="9">
        <v>42.401000000000003</v>
      </c>
      <c r="AU14" s="9">
        <v>66.093000000000004</v>
      </c>
      <c r="AV14" s="9">
        <v>257.803</v>
      </c>
      <c r="AW14" s="9">
        <v>0.080000000000000002</v>
      </c>
      <c r="AX14" s="9">
        <v>0.040000000000000001</v>
      </c>
      <c r="AY14" s="9">
        <v>0.029999999999999999</v>
      </c>
      <c r="AZ14" s="9">
        <v>0.029999999999999999</v>
      </c>
      <c r="BA14" s="9">
        <v>0.02</v>
      </c>
    </row>
    <row r="15" spans="1:53" ht="15">
      <c r="A15" s="2" t="s">
        <v>51</v>
      </c>
      <c r="B15" s="5">
        <v>4290489</v>
      </c>
      <c r="C15" s="2" t="s">
        <v>41</v>
      </c>
      <c r="D15" s="2" t="s">
        <v>42</v>
      </c>
      <c r="E15" s="6">
        <v>100663.98048</v>
      </c>
      <c r="F15" s="2" t="s">
        <v>41</v>
      </c>
      <c r="G15" s="2" t="s">
        <v>42</v>
      </c>
      <c r="H15" s="6">
        <v>100663.98048</v>
      </c>
      <c r="I15" s="2" t="s">
        <v>41</v>
      </c>
      <c r="J15" s="2" t="s">
        <v>42</v>
      </c>
      <c r="K15" s="6">
        <v>100663.98048</v>
      </c>
      <c r="L15" s="2" t="s">
        <v>41</v>
      </c>
      <c r="M15" s="2" t="s">
        <v>42</v>
      </c>
      <c r="N15" s="6">
        <v>100663.98048</v>
      </c>
      <c r="O15" s="7">
        <v>11287600</v>
      </c>
      <c r="P15" s="7">
        <v>6006000</v>
      </c>
      <c r="Q15" s="7">
        <v>2919500</v>
      </c>
      <c r="R15" s="7">
        <v>1367100</v>
      </c>
      <c r="S15" s="9">
        <v>23.161859392234199</v>
      </c>
      <c r="T15" s="9">
        <v>42.843984962405997</v>
      </c>
      <c r="U15" s="9">
        <v>27.6105038900415</v>
      </c>
      <c r="V15" s="9">
        <v>4.3399046514624402</v>
      </c>
      <c r="W15" s="9">
        <v>2.05609286332664</v>
      </c>
      <c r="X15" s="9">
        <v>11.603059266119899</v>
      </c>
      <c r="Y15" s="9">
        <v>9.0032940449842993</v>
      </c>
      <c r="Z15" s="9">
        <v>2.84297810731365</v>
      </c>
      <c r="AA15" s="7">
        <v>2985633</v>
      </c>
      <c r="AB15" s="7">
        <v>6017191</v>
      </c>
      <c r="AC15" s="9">
        <v>2.0009056707414601</v>
      </c>
      <c r="AD15" s="8" t="s">
        <v>43</v>
      </c>
      <c r="AE15" s="8" t="s">
        <v>43</v>
      </c>
      <c r="AF15" s="9">
        <v>7.1469800000000001</v>
      </c>
      <c r="AG15" s="9">
        <v>7.3472299999999997</v>
      </c>
      <c r="AH15" s="9">
        <v>11.82165</v>
      </c>
      <c r="AI15" s="9">
        <v>7.4249999999999998</v>
      </c>
      <c r="AJ15" s="9">
        <v>4056399</v>
      </c>
      <c r="AK15" s="9">
        <v>35.563993000000004</v>
      </c>
      <c r="AL15" s="9">
        <v>18.016148999999999</v>
      </c>
      <c r="AM15" s="9">
        <v>27.607800000000001</v>
      </c>
      <c r="AN15" s="9">
        <v>42.755580999999999</v>
      </c>
      <c r="AO15" s="9">
        <v>30.137265502131299</v>
      </c>
      <c r="AP15" s="9">
        <v>1.158439</v>
      </c>
      <c r="AQ15" s="9">
        <v>13.27</v>
      </c>
      <c r="AR15" s="9">
        <v>0.312</v>
      </c>
      <c r="AS15" s="8" t="s">
        <v>43</v>
      </c>
      <c r="AT15" s="9">
        <v>1.7949999999999999</v>
      </c>
      <c r="AU15" s="9">
        <v>1.073</v>
      </c>
      <c r="AV15" s="9">
        <v>72.129000000000005</v>
      </c>
      <c r="AW15" s="9">
        <v>0.059999999999999998</v>
      </c>
      <c r="AX15" s="9">
        <v>0.040000000000000001</v>
      </c>
      <c r="AY15" s="9">
        <v>0.01</v>
      </c>
      <c r="AZ15" s="9">
        <v>0.01</v>
      </c>
      <c r="BA15" s="9">
        <v>0.01</v>
      </c>
    </row>
    <row r="16" spans="1:53" ht="15">
      <c r="A16" s="2" t="s">
        <v>52</v>
      </c>
      <c r="B16" s="5">
        <v>4204256</v>
      </c>
      <c r="C16" s="2" t="s">
        <v>41</v>
      </c>
      <c r="D16" s="2" t="s">
        <v>42</v>
      </c>
      <c r="E16" s="6">
        <v>52909.82763308</v>
      </c>
      <c r="F16" s="2" t="s">
        <v>41</v>
      </c>
      <c r="G16" s="2" t="s">
        <v>42</v>
      </c>
      <c r="H16" s="6">
        <v>52909.82763308</v>
      </c>
      <c r="I16" s="2" t="s">
        <v>41</v>
      </c>
      <c r="J16" s="2" t="s">
        <v>42</v>
      </c>
      <c r="K16" s="6">
        <v>52909.82763308</v>
      </c>
      <c r="L16" s="2" t="s">
        <v>41</v>
      </c>
      <c r="M16" s="2" t="s">
        <v>42</v>
      </c>
      <c r="N16" s="6">
        <v>52909.82763308</v>
      </c>
      <c r="O16" s="7">
        <v>31944000</v>
      </c>
      <c r="P16" s="8" t="s">
        <v>43</v>
      </c>
      <c r="Q16" s="8" t="s">
        <v>43</v>
      </c>
      <c r="R16" s="7">
        <v>6509000</v>
      </c>
      <c r="S16" s="9">
        <v>13.721773293988299</v>
      </c>
      <c r="T16" s="9">
        <v>12.602695000000001</v>
      </c>
      <c r="U16" s="9">
        <v>4.9062909799999996</v>
      </c>
      <c r="V16" s="9">
        <v>0.94599999999999995</v>
      </c>
      <c r="W16" s="9">
        <v>2.2810000000000001</v>
      </c>
      <c r="X16" s="9">
        <v>32.030000000000001</v>
      </c>
      <c r="Y16" s="9">
        <v>22.273</v>
      </c>
      <c r="Z16" s="9">
        <v>1.59524014831422</v>
      </c>
      <c r="AA16" s="7">
        <v>6194537</v>
      </c>
      <c r="AB16" s="7">
        <v>20452323</v>
      </c>
      <c r="AC16" s="9">
        <v>3.0864506903421498</v>
      </c>
      <c r="AD16" s="8" t="s">
        <v>43</v>
      </c>
      <c r="AE16" s="8" t="s">
        <v>43</v>
      </c>
      <c r="AF16" s="9">
        <v>10.505000000000001</v>
      </c>
      <c r="AG16" s="8" t="s">
        <v>43</v>
      </c>
      <c r="AH16" s="8" t="s">
        <v>43</v>
      </c>
      <c r="AI16" s="9">
        <v>2.3199999999999998</v>
      </c>
      <c r="AJ16" s="8" t="s">
        <v>43</v>
      </c>
      <c r="AK16" s="8" t="s">
        <v>43</v>
      </c>
      <c r="AL16" s="8" t="s">
        <v>43</v>
      </c>
      <c r="AM16" s="9">
        <v>4.9062910000000004</v>
      </c>
      <c r="AN16" s="9">
        <v>12.602695000000001</v>
      </c>
      <c r="AO16" s="8" t="s">
        <v>43</v>
      </c>
      <c r="AP16" s="9">
        <v>0.968171</v>
      </c>
      <c r="AQ16" s="9">
        <v>8.3100000000000005</v>
      </c>
      <c r="AR16" s="9">
        <v>-2.347</v>
      </c>
      <c r="AS16" s="8" t="s">
        <v>43</v>
      </c>
      <c r="AT16" s="9">
        <v>-0.71299999999999997</v>
      </c>
      <c r="AU16" s="8" t="s">
        <v>43</v>
      </c>
      <c r="AV16" s="9">
        <v>0.058999999999999997</v>
      </c>
      <c r="AW16" s="9">
        <v>7.3099999999999996</v>
      </c>
      <c r="AX16" s="9">
        <v>6.0300000000000002</v>
      </c>
      <c r="AY16" s="9">
        <v>4.8899999999999997</v>
      </c>
      <c r="AZ16" s="9">
        <v>1.01</v>
      </c>
      <c r="BA16" s="9">
        <v>0.63</v>
      </c>
    </row>
    <row r="17" spans="1:53" ht="15">
      <c r="A17" s="2" t="s">
        <v>53</v>
      </c>
      <c r="B17" s="5">
        <v>4004205</v>
      </c>
      <c r="C17" s="2" t="s">
        <v>41</v>
      </c>
      <c r="D17" s="2" t="s">
        <v>42</v>
      </c>
      <c r="E17" s="6">
        <v>2662325.9438100001</v>
      </c>
      <c r="F17" s="2" t="s">
        <v>41</v>
      </c>
      <c r="G17" s="2" t="s">
        <v>42</v>
      </c>
      <c r="H17" s="6">
        <v>2662325.9438100001</v>
      </c>
      <c r="I17" s="2" t="s">
        <v>41</v>
      </c>
      <c r="J17" s="2" t="s">
        <v>42</v>
      </c>
      <c r="K17" s="6">
        <v>2662325.9438100001</v>
      </c>
      <c r="L17" s="2" t="s">
        <v>41</v>
      </c>
      <c r="M17" s="2" t="s">
        <v>42</v>
      </c>
      <c r="N17" s="6">
        <v>2662325.9438100001</v>
      </c>
      <c r="O17" s="7">
        <v>383285000</v>
      </c>
      <c r="P17" s="7">
        <v>125820000</v>
      </c>
      <c r="Q17" s="7">
        <v>114301000</v>
      </c>
      <c r="R17" s="7">
        <v>96995000</v>
      </c>
      <c r="S17" s="9">
        <v>22.322527000000001</v>
      </c>
      <c r="T17" s="9">
        <v>33.251103999999998</v>
      </c>
      <c r="U17" s="9">
        <v>49.831127340000002</v>
      </c>
      <c r="V17" s="9">
        <v>1.994</v>
      </c>
      <c r="W17" s="9">
        <v>20.256</v>
      </c>
      <c r="X17" s="9">
        <v>171.94999999999999</v>
      </c>
      <c r="Y17" s="9">
        <v>3.9969999999999999</v>
      </c>
      <c r="Z17" s="9">
        <v>0.45795933321121102</v>
      </c>
      <c r="AA17" s="7">
        <v>56268629</v>
      </c>
      <c r="AB17" s="7">
        <v>132235437</v>
      </c>
      <c r="AC17" s="9">
        <v>2.40601533049615</v>
      </c>
      <c r="AD17" s="8" t="s">
        <v>43</v>
      </c>
      <c r="AE17" s="8" t="s">
        <v>43</v>
      </c>
      <c r="AF17" s="9">
        <v>8.2155000000000005</v>
      </c>
      <c r="AG17" s="9">
        <v>8.2392900000000004</v>
      </c>
      <c r="AH17" s="9">
        <v>7.9715600000000002</v>
      </c>
      <c r="AI17" s="9">
        <v>1.0800000000000001</v>
      </c>
      <c r="AJ17" s="9">
        <v>138439000</v>
      </c>
      <c r="AK17" s="9">
        <v>27.336461</v>
      </c>
      <c r="AL17" s="9">
        <v>22.322527000000001</v>
      </c>
      <c r="AM17" s="9">
        <v>49.831127000000002</v>
      </c>
      <c r="AN17" s="9">
        <v>33.251103999999998</v>
      </c>
      <c r="AO17" s="9">
        <v>23.151783257323</v>
      </c>
      <c r="AP17" s="9">
        <v>1.567034</v>
      </c>
      <c r="AQ17" s="9">
        <v>8.5999999999999996</v>
      </c>
      <c r="AR17" s="9">
        <v>-1.6699999999999999</v>
      </c>
      <c r="AS17" s="9">
        <v>0.0040000000000000001</v>
      </c>
      <c r="AT17" s="9">
        <v>0.025999999999999999</v>
      </c>
      <c r="AU17" s="9">
        <v>0.39600000000000002</v>
      </c>
      <c r="AV17" s="9">
        <v>-0.58799999999999997</v>
      </c>
      <c r="AW17" s="9">
        <v>0.029999999999999999</v>
      </c>
      <c r="AX17" s="9">
        <v>0.02</v>
      </c>
      <c r="AY17" s="9">
        <v>0</v>
      </c>
      <c r="AZ17" s="9">
        <v>0</v>
      </c>
      <c r="BA17" s="9">
        <v>0</v>
      </c>
    </row>
    <row r="18" spans="1:53" ht="15">
      <c r="A18" s="2" t="s">
        <v>54</v>
      </c>
      <c r="B18" s="5">
        <v>103437</v>
      </c>
      <c r="C18" s="2" t="s">
        <v>41</v>
      </c>
      <c r="D18" s="2" t="s">
        <v>42</v>
      </c>
      <c r="E18" s="6">
        <v>48728.347679999999</v>
      </c>
      <c r="F18" s="2" t="s">
        <v>41</v>
      </c>
      <c r="G18" s="2" t="s">
        <v>42</v>
      </c>
      <c r="H18" s="6">
        <v>48728.347679999999</v>
      </c>
      <c r="I18" s="2" t="s">
        <v>41</v>
      </c>
      <c r="J18" s="2" t="s">
        <v>42</v>
      </c>
      <c r="K18" s="6">
        <v>48728.347679999999</v>
      </c>
      <c r="L18" s="2" t="s">
        <v>41</v>
      </c>
      <c r="M18" s="2" t="s">
        <v>42</v>
      </c>
      <c r="N18" s="6">
        <v>48728.347679999999</v>
      </c>
      <c r="O18" s="7">
        <v>10071900</v>
      </c>
      <c r="P18" s="7">
        <v>2178300</v>
      </c>
      <c r="Q18" s="7">
        <v>1481800</v>
      </c>
      <c r="R18" s="7">
        <v>966000</v>
      </c>
      <c r="S18" s="9">
        <v>25.493579357075301</v>
      </c>
      <c r="T18" s="9">
        <v>55.859922178988299</v>
      </c>
      <c r="U18" s="9">
        <v>5.4361634772088996</v>
      </c>
      <c r="V18" s="9">
        <v>0.77680693092193498</v>
      </c>
      <c r="W18" s="9">
        <v>1.9549649735442201</v>
      </c>
      <c r="X18" s="9">
        <v>9.4680239787998595</v>
      </c>
      <c r="Y18" s="9">
        <v>49.727716603749201</v>
      </c>
      <c r="Z18" s="9">
        <v>0.83588743382557795</v>
      </c>
      <c r="AA18" s="7">
        <v>569865</v>
      </c>
      <c r="AB18" s="7">
        <v>3349978</v>
      </c>
      <c r="AC18" s="9">
        <v>5.5620541707246396</v>
      </c>
      <c r="AD18" s="9">
        <v>1.01818098039597</v>
      </c>
      <c r="AE18" s="9">
        <v>0.94292999017231105</v>
      </c>
      <c r="AF18" s="9">
        <v>12.630000000000001</v>
      </c>
      <c r="AG18" s="9">
        <v>9.7086100000000002</v>
      </c>
      <c r="AH18" s="9">
        <v>13.423439999999999</v>
      </c>
      <c r="AI18" s="9">
        <v>2.6850000000000001</v>
      </c>
      <c r="AJ18" s="9">
        <v>3255600</v>
      </c>
      <c r="AK18" s="9">
        <v>28.481559000000001</v>
      </c>
      <c r="AL18" s="9">
        <v>20.569512</v>
      </c>
      <c r="AM18" s="9">
        <v>5.436026</v>
      </c>
      <c r="AN18" s="9">
        <v>55.805636999999997</v>
      </c>
      <c r="AO18" s="9">
        <v>16.463054309173899</v>
      </c>
      <c r="AP18" s="9">
        <v>0.67769400000000002</v>
      </c>
      <c r="AQ18" s="9">
        <v>11.6</v>
      </c>
      <c r="AR18" s="9">
        <v>-0.65000000000000002</v>
      </c>
      <c r="AS18" s="9">
        <v>-1.786</v>
      </c>
      <c r="AT18" s="9">
        <v>0.32300000000000001</v>
      </c>
      <c r="AU18" s="9">
        <v>-0.082000000000000003</v>
      </c>
      <c r="AV18" s="9">
        <v>-10.475</v>
      </c>
      <c r="AW18" s="9">
        <v>0.45000000000000001</v>
      </c>
      <c r="AX18" s="9">
        <v>0.28000000000000003</v>
      </c>
      <c r="AY18" s="9">
        <v>0.10000000000000001</v>
      </c>
      <c r="AZ18" s="9">
        <v>0.070000000000000007</v>
      </c>
      <c r="BA18" s="9">
        <v>0.040000000000000001</v>
      </c>
    </row>
    <row r="19" spans="1:53" ht="15">
      <c r="A19" s="2" t="s">
        <v>55</v>
      </c>
      <c r="B19" s="5">
        <v>4024242</v>
      </c>
      <c r="C19" s="2" t="s">
        <v>41</v>
      </c>
      <c r="D19" s="2" t="s">
        <v>42</v>
      </c>
      <c r="E19" s="6">
        <v>119978.06319758001</v>
      </c>
      <c r="F19" s="2" t="s">
        <v>41</v>
      </c>
      <c r="G19" s="2" t="s">
        <v>42</v>
      </c>
      <c r="H19" s="6">
        <v>119978.06319758001</v>
      </c>
      <c r="I19" s="2" t="s">
        <v>41</v>
      </c>
      <c r="J19" s="2" t="s">
        <v>42</v>
      </c>
      <c r="K19" s="6">
        <v>119978.06319758001</v>
      </c>
      <c r="L19" s="2" t="s">
        <v>41</v>
      </c>
      <c r="M19" s="2" t="s">
        <v>42</v>
      </c>
      <c r="N19" s="6">
        <v>119978.06319758001</v>
      </c>
      <c r="O19" s="7">
        <v>122428000</v>
      </c>
      <c r="P19" s="7">
        <v>41925000</v>
      </c>
      <c r="Q19" s="7">
        <v>26171000</v>
      </c>
      <c r="R19" s="7">
        <v>15623000</v>
      </c>
      <c r="S19" s="9">
        <v>6.1509210000000003</v>
      </c>
      <c r="T19" s="9">
        <v>11.208981</v>
      </c>
      <c r="U19" s="9">
        <v>1.3256621500000001</v>
      </c>
      <c r="V19" s="9">
        <v>1.3500000000000001</v>
      </c>
      <c r="W19" s="9">
        <v>4.0389999999999997</v>
      </c>
      <c r="X19" s="9">
        <v>13.833</v>
      </c>
      <c r="Y19" s="9">
        <v>14.446999999999999</v>
      </c>
      <c r="Z19" s="9">
        <v>5.70107858243452</v>
      </c>
      <c r="AA19" s="7">
        <v>41950640</v>
      </c>
      <c r="AB19" s="7">
        <v>112271917</v>
      </c>
      <c r="AC19" s="9">
        <v>2.4204889603591302</v>
      </c>
      <c r="AD19" s="8" t="s">
        <v>43</v>
      </c>
      <c r="AE19" s="8" t="s">
        <v>43</v>
      </c>
      <c r="AF19" s="9">
        <v>2.3883999999999999</v>
      </c>
      <c r="AG19" s="9">
        <v>2.28078</v>
      </c>
      <c r="AH19" s="9">
        <v>5.2174100000000001</v>
      </c>
      <c r="AI19" s="9">
        <v>1.1100000000000001</v>
      </c>
      <c r="AJ19" s="9">
        <v>17824565</v>
      </c>
      <c r="AK19" s="9">
        <v>11.215142999999999</v>
      </c>
      <c r="AL19" s="9">
        <v>6.1509210000000003</v>
      </c>
      <c r="AM19" s="9">
        <v>1.3256619999999999</v>
      </c>
      <c r="AN19" s="9">
        <v>11.208981</v>
      </c>
      <c r="AO19" s="9">
        <v>11.459618299715601</v>
      </c>
      <c r="AP19" s="9">
        <v>1.618088</v>
      </c>
      <c r="AQ19" s="9">
        <v>8.7200000000000006</v>
      </c>
      <c r="AR19" s="9">
        <v>-4.8120000000000003</v>
      </c>
      <c r="AS19" s="9">
        <v>-5.165</v>
      </c>
      <c r="AT19" s="9">
        <v>0.14199999999999999</v>
      </c>
      <c r="AU19" s="8" t="s">
        <v>43</v>
      </c>
      <c r="AV19" s="9">
        <v>0.13400000000000001</v>
      </c>
      <c r="AW19" s="9">
        <v>0.01</v>
      </c>
      <c r="AX19" s="9">
        <v>0.01</v>
      </c>
      <c r="AY19" s="9">
        <v>0.01</v>
      </c>
      <c r="AZ19" s="9">
        <v>0.01</v>
      </c>
      <c r="BA19" s="9">
        <v>0.01</v>
      </c>
    </row>
    <row r="20" spans="1:53" ht="15">
      <c r="A20" s="2" t="s">
        <v>56</v>
      </c>
      <c r="B20" s="5">
        <v>1031164</v>
      </c>
      <c r="C20" s="2" t="s">
        <v>41</v>
      </c>
      <c r="D20" s="2" t="s">
        <v>42</v>
      </c>
      <c r="E20" s="6">
        <v>97409.388999999996</v>
      </c>
      <c r="F20" s="2" t="s">
        <v>41</v>
      </c>
      <c r="G20" s="2" t="s">
        <v>42</v>
      </c>
      <c r="H20" s="6">
        <v>97409.388999999996</v>
      </c>
      <c r="I20" s="2" t="s">
        <v>41</v>
      </c>
      <c r="J20" s="2" t="s">
        <v>42</v>
      </c>
      <c r="K20" s="6">
        <v>97409.388999999996</v>
      </c>
      <c r="L20" s="2" t="s">
        <v>41</v>
      </c>
      <c r="M20" s="2" t="s">
        <v>42</v>
      </c>
      <c r="N20" s="6">
        <v>97409.388999999996</v>
      </c>
      <c r="O20" s="7">
        <v>18177900</v>
      </c>
      <c r="P20" s="7">
        <v>4529600</v>
      </c>
      <c r="Q20" s="7">
        <v>3967700</v>
      </c>
      <c r="R20" s="7">
        <v>3752000</v>
      </c>
      <c r="S20" s="9">
        <v>19.062127</v>
      </c>
      <c r="T20" s="9">
        <v>29.198792999999998</v>
      </c>
      <c r="U20" s="9">
        <v>23.44969936</v>
      </c>
      <c r="V20" s="9">
        <v>0.81478142316826496</v>
      </c>
      <c r="W20" s="9">
        <v>6.7227658662851404</v>
      </c>
      <c r="X20" s="9">
        <v>91.248187408990503</v>
      </c>
      <c r="Y20" s="9">
        <v>11.143347218818899</v>
      </c>
      <c r="Z20" s="9">
        <v>2.1431305013394599</v>
      </c>
      <c r="AA20" s="7">
        <v>2664263</v>
      </c>
      <c r="AB20" s="7">
        <v>4783354</v>
      </c>
      <c r="AC20" s="9">
        <v>1.78830126535955</v>
      </c>
      <c r="AD20" s="8" t="s">
        <v>43</v>
      </c>
      <c r="AE20" s="8" t="s">
        <v>43</v>
      </c>
      <c r="AF20" s="9">
        <v>10.88706</v>
      </c>
      <c r="AG20" s="9">
        <v>10.85178</v>
      </c>
      <c r="AH20" s="9">
        <v>12.37331</v>
      </c>
      <c r="AI20" s="9">
        <v>6.38253</v>
      </c>
      <c r="AJ20" s="9">
        <v>6274835</v>
      </c>
      <c r="AK20" s="9">
        <v>21.832384000000001</v>
      </c>
      <c r="AL20" s="9">
        <v>19.062127</v>
      </c>
      <c r="AM20" s="9">
        <v>23.144376000000001</v>
      </c>
      <c r="AN20" s="9">
        <v>29.198792999999998</v>
      </c>
      <c r="AO20" s="9">
        <v>18.919599093137201</v>
      </c>
      <c r="AP20" s="9">
        <v>1.743719</v>
      </c>
      <c r="AQ20" s="9">
        <v>9.75</v>
      </c>
      <c r="AR20" s="8" t="s">
        <v>43</v>
      </c>
      <c r="AS20" s="8" t="s">
        <v>43</v>
      </c>
      <c r="AT20" s="9">
        <v>-0.95299999999999996</v>
      </c>
      <c r="AU20" s="9">
        <v>0.158</v>
      </c>
      <c r="AV20" s="8" t="s">
        <v>43</v>
      </c>
      <c r="AW20" s="9">
        <v>0.02</v>
      </c>
      <c r="AX20" s="9">
        <v>0.02</v>
      </c>
      <c r="AY20" s="9">
        <v>0.01</v>
      </c>
      <c r="AZ20" s="9">
        <v>0.01</v>
      </c>
      <c r="BA20" s="9">
        <v>0.01</v>
      </c>
    </row>
    <row r="21" spans="1:53" ht="15">
      <c r="A21" s="2" t="s">
        <v>57</v>
      </c>
      <c r="B21" s="5">
        <v>100369</v>
      </c>
      <c r="C21" s="2" t="s">
        <v>41</v>
      </c>
      <c r="D21" s="2" t="s">
        <v>42</v>
      </c>
      <c r="E21" s="6">
        <v>265840.05958055001</v>
      </c>
      <c r="F21" s="2" t="s">
        <v>41</v>
      </c>
      <c r="G21" s="2" t="s">
        <v>42</v>
      </c>
      <c r="H21" s="6">
        <v>265840.05958055001</v>
      </c>
      <c r="I21" s="2" t="s">
        <v>41</v>
      </c>
      <c r="J21" s="2" t="s">
        <v>42</v>
      </c>
      <c r="K21" s="6">
        <v>265840.05958055001</v>
      </c>
      <c r="L21" s="2" t="s">
        <v>41</v>
      </c>
      <c r="M21" s="2" t="s">
        <v>42</v>
      </c>
      <c r="N21" s="6">
        <v>265840.05958055001</v>
      </c>
      <c r="O21" s="7">
        <v>100181000</v>
      </c>
      <c r="P21" s="8" t="s">
        <v>43</v>
      </c>
      <c r="Q21" s="7">
        <v>101673000</v>
      </c>
      <c r="R21" s="7">
        <v>26515000</v>
      </c>
      <c r="S21" s="8" t="s">
        <v>43</v>
      </c>
      <c r="T21" s="9">
        <v>13.9084507042254</v>
      </c>
      <c r="U21" s="9">
        <v>1.14871761086466</v>
      </c>
      <c r="V21" s="9">
        <v>2.1531959978878499</v>
      </c>
      <c r="W21" s="9">
        <v>0.84080833026532598</v>
      </c>
      <c r="X21" s="9">
        <v>9.3575857675761291</v>
      </c>
      <c r="Y21" s="9">
        <v>33.341829083191001</v>
      </c>
      <c r="Z21" s="9">
        <v>2.63291139240506</v>
      </c>
      <c r="AA21" s="7">
        <v>55479712</v>
      </c>
      <c r="AB21" s="7">
        <v>67402548</v>
      </c>
      <c r="AC21" s="9">
        <v>1.29788249441526</v>
      </c>
      <c r="AD21" s="9">
        <v>1.05583451283712</v>
      </c>
      <c r="AE21" s="9">
        <v>1.03903914195113</v>
      </c>
      <c r="AF21" s="9">
        <v>4.2000000000000002</v>
      </c>
      <c r="AG21" s="9">
        <v>4.1074900000000003</v>
      </c>
      <c r="AH21" s="8" t="s">
        <v>43</v>
      </c>
      <c r="AI21" s="9">
        <v>1.1599999999999999</v>
      </c>
      <c r="AJ21" s="8" t="s">
        <v>43</v>
      </c>
      <c r="AK21" s="8" t="s">
        <v>43</v>
      </c>
      <c r="AL21" s="8" t="s">
        <v>43</v>
      </c>
      <c r="AM21" s="9">
        <v>1.1487229999999999</v>
      </c>
      <c r="AN21" s="9">
        <v>13.893774000000001</v>
      </c>
      <c r="AO21" s="8" t="s">
        <v>43</v>
      </c>
      <c r="AP21" s="9">
        <v>0.78449500000000005</v>
      </c>
      <c r="AQ21" s="9">
        <v>8.3100000000000005</v>
      </c>
      <c r="AR21" s="9">
        <v>-3.7629999999999999</v>
      </c>
      <c r="AS21" s="9">
        <v>7.1840000000000002</v>
      </c>
      <c r="AT21" s="9">
        <v>7.7480000000000002</v>
      </c>
      <c r="AU21" s="9">
        <v>-2.839</v>
      </c>
      <c r="AV21" s="9">
        <v>7.8079999999999998</v>
      </c>
      <c r="AW21" s="9">
        <v>0.029999999999999999</v>
      </c>
      <c r="AX21" s="9">
        <v>0.02</v>
      </c>
      <c r="AY21" s="9">
        <v>0.01</v>
      </c>
      <c r="AZ21" s="9">
        <v>0.01</v>
      </c>
      <c r="BA21" s="9">
        <v>0.01</v>
      </c>
    </row>
    <row r="22" spans="1:53" ht="15">
      <c r="A22" s="2" t="s">
        <v>58</v>
      </c>
      <c r="B22" s="5">
        <v>100518</v>
      </c>
      <c r="C22" s="2" t="s">
        <v>41</v>
      </c>
      <c r="D22" s="2" t="s">
        <v>42</v>
      </c>
      <c r="E22" s="6">
        <v>54392.079215763799</v>
      </c>
      <c r="F22" s="2" t="s">
        <v>41</v>
      </c>
      <c r="G22" s="2" t="s">
        <v>42</v>
      </c>
      <c r="H22" s="6">
        <v>54392.079215763799</v>
      </c>
      <c r="I22" s="2" t="s">
        <v>41</v>
      </c>
      <c r="J22" s="2" t="s">
        <v>42</v>
      </c>
      <c r="K22" s="6">
        <v>54392.079215763799</v>
      </c>
      <c r="L22" s="2" t="s">
        <v>41</v>
      </c>
      <c r="M22" s="2" t="s">
        <v>42</v>
      </c>
      <c r="N22" s="6">
        <v>54392.079215763799</v>
      </c>
      <c r="O22" s="7">
        <v>23004600.484393701</v>
      </c>
      <c r="P22" s="7">
        <v>33270472.964858901</v>
      </c>
      <c r="Q22" s="7">
        <v>31765256.559272502</v>
      </c>
      <c r="R22" s="7">
        <v>3289973.0007817899</v>
      </c>
      <c r="S22" s="8" t="s">
        <v>43</v>
      </c>
      <c r="T22" s="9">
        <v>13.6525539882385</v>
      </c>
      <c r="U22" s="9">
        <v>1.1742792267365401</v>
      </c>
      <c r="V22" s="8" t="s">
        <v>43</v>
      </c>
      <c r="W22" s="9">
        <v>0.34143270920737101</v>
      </c>
      <c r="X22" s="9">
        <v>6.0048619487380801</v>
      </c>
      <c r="Y22" s="9">
        <v>69.050251097218293</v>
      </c>
      <c r="Z22" s="9">
        <v>5.4058767111343604</v>
      </c>
      <c r="AA22" s="7">
        <v>7321115</v>
      </c>
      <c r="AB22" s="8" t="s">
        <v>43</v>
      </c>
      <c r="AC22" s="8" t="s">
        <v>43</v>
      </c>
      <c r="AD22" s="8" t="s">
        <v>43</v>
      </c>
      <c r="AE22" s="8" t="s">
        <v>43</v>
      </c>
      <c r="AF22" s="9">
        <v>9.5907350965635807</v>
      </c>
      <c r="AG22" s="9">
        <v>9.1982911785523402</v>
      </c>
      <c r="AH22" s="8" t="s">
        <v>43</v>
      </c>
      <c r="AI22" s="9">
        <v>4.6480810065146096</v>
      </c>
      <c r="AJ22" s="8" t="s">
        <v>43</v>
      </c>
      <c r="AK22" s="8" t="s">
        <v>43</v>
      </c>
      <c r="AL22" s="8" t="s">
        <v>43</v>
      </c>
      <c r="AM22" s="9">
        <v>1.122277</v>
      </c>
      <c r="AN22" s="9">
        <v>13.804766000000001</v>
      </c>
      <c r="AO22" s="8" t="s">
        <v>43</v>
      </c>
      <c r="AP22" s="8" t="s">
        <v>43</v>
      </c>
      <c r="AQ22" s="9">
        <v>3.9500000000000002</v>
      </c>
      <c r="AR22" s="8" t="s">
        <v>43</v>
      </c>
      <c r="AS22" s="8" t="s">
        <v>43</v>
      </c>
      <c r="AT22" s="8" t="s">
        <v>43</v>
      </c>
      <c r="AU22" s="8" t="s">
        <v>43</v>
      </c>
      <c r="AV22" s="9">
        <v>21.076000000000001</v>
      </c>
      <c r="AW22" s="9">
        <v>0.01</v>
      </c>
      <c r="AX22" s="9">
        <v>0.01</v>
      </c>
      <c r="AY22" s="9">
        <v>0</v>
      </c>
      <c r="AZ22" s="9">
        <v>0</v>
      </c>
      <c r="BA22" s="9">
        <v>0</v>
      </c>
    </row>
    <row r="23" spans="1:53" ht="15">
      <c r="A23" s="2" t="s">
        <v>59</v>
      </c>
      <c r="B23" s="5">
        <v>100393</v>
      </c>
      <c r="C23" s="2" t="s">
        <v>41</v>
      </c>
      <c r="D23" s="2" t="s">
        <v>42</v>
      </c>
      <c r="E23" s="6">
        <v>51041.744884469997</v>
      </c>
      <c r="F23" s="2" t="s">
        <v>41</v>
      </c>
      <c r="G23" s="2" t="s">
        <v>42</v>
      </c>
      <c r="H23" s="6">
        <v>51041.744884469997</v>
      </c>
      <c r="I23" s="2" t="s">
        <v>41</v>
      </c>
      <c r="J23" s="2" t="s">
        <v>42</v>
      </c>
      <c r="K23" s="6">
        <v>51041.744884469997</v>
      </c>
      <c r="L23" s="2" t="s">
        <v>41</v>
      </c>
      <c r="M23" s="2" t="s">
        <v>42</v>
      </c>
      <c r="N23" s="6">
        <v>51041.744884469997</v>
      </c>
      <c r="O23" s="7">
        <v>16212000</v>
      </c>
      <c r="P23" s="8" t="s">
        <v>43</v>
      </c>
      <c r="Q23" s="7">
        <v>8902000</v>
      </c>
      <c r="R23" s="7">
        <v>3535000</v>
      </c>
      <c r="S23" s="8" t="s">
        <v>43</v>
      </c>
      <c r="T23" s="8" t="s">
        <v>43</v>
      </c>
      <c r="U23" s="8" t="s">
        <v>43</v>
      </c>
      <c r="V23" s="9">
        <v>4.91383065032666</v>
      </c>
      <c r="W23" s="9">
        <v>1.2683024838636801</v>
      </c>
      <c r="X23" s="9">
        <v>15.6395168782905</v>
      </c>
      <c r="Y23" s="9">
        <v>20.9176275696807</v>
      </c>
      <c r="Z23" s="9">
        <v>0</v>
      </c>
      <c r="AA23" s="8" t="s">
        <v>43</v>
      </c>
      <c r="AB23" s="8" t="s">
        <v>43</v>
      </c>
      <c r="AC23" s="8" t="s">
        <v>43</v>
      </c>
      <c r="AD23" s="8" t="s">
        <v>43</v>
      </c>
      <c r="AE23" s="8" t="s">
        <v>43</v>
      </c>
      <c r="AF23" s="8" t="s">
        <v>43</v>
      </c>
      <c r="AG23" s="8" t="s">
        <v>43</v>
      </c>
      <c r="AH23" s="8" t="s">
        <v>43</v>
      </c>
      <c r="AI23" s="8" t="s">
        <v>43</v>
      </c>
      <c r="AJ23" s="8" t="s">
        <v>43</v>
      </c>
      <c r="AK23" s="8" t="s">
        <v>43</v>
      </c>
      <c r="AL23" s="8" t="s">
        <v>43</v>
      </c>
      <c r="AM23" s="8" t="s">
        <v>43</v>
      </c>
      <c r="AN23" s="8" t="s">
        <v>43</v>
      </c>
      <c r="AO23" s="8" t="s">
        <v>43</v>
      </c>
      <c r="AP23" s="8" t="s">
        <v>43</v>
      </c>
      <c r="AQ23" s="8" t="s">
        <v>43</v>
      </c>
      <c r="AR23" s="8" t="s">
        <v>43</v>
      </c>
      <c r="AS23" s="8" t="s">
        <v>43</v>
      </c>
      <c r="AT23" s="8" t="s">
        <v>43</v>
      </c>
      <c r="AU23" s="8" t="s">
        <v>43</v>
      </c>
      <c r="AV23" s="8" t="s">
        <v>43</v>
      </c>
      <c r="AW23" s="8" t="s">
        <v>43</v>
      </c>
      <c r="AX23" s="8" t="s">
        <v>43</v>
      </c>
      <c r="AY23" s="8" t="s">
        <v>43</v>
      </c>
      <c r="AZ23" s="8" t="s">
        <v>43</v>
      </c>
      <c r="BA23" s="8" t="s">
        <v>43</v>
      </c>
    </row>
    <row r="24" spans="1:53" ht="15">
      <c r="A24" s="2" t="s">
        <v>60</v>
      </c>
      <c r="B24" s="5">
        <v>100138</v>
      </c>
      <c r="C24" s="2" t="s">
        <v>41</v>
      </c>
      <c r="D24" s="2" t="s">
        <v>42</v>
      </c>
      <c r="E24" s="6">
        <v>50228.150707000001</v>
      </c>
      <c r="F24" s="2" t="s">
        <v>41</v>
      </c>
      <c r="G24" s="2" t="s">
        <v>42</v>
      </c>
      <c r="H24" s="6">
        <v>50228.150707000001</v>
      </c>
      <c r="I24" s="2" t="s">
        <v>41</v>
      </c>
      <c r="J24" s="2" t="s">
        <v>42</v>
      </c>
      <c r="K24" s="6">
        <v>50228.150707000001</v>
      </c>
      <c r="L24" s="2" t="s">
        <v>41</v>
      </c>
      <c r="M24" s="2" t="s">
        <v>42</v>
      </c>
      <c r="N24" s="6">
        <v>50228.150707000001</v>
      </c>
      <c r="O24" s="7">
        <v>14547000</v>
      </c>
      <c r="P24" s="8" t="s">
        <v>43</v>
      </c>
      <c r="Q24" s="7">
        <v>14114000</v>
      </c>
      <c r="R24" s="7">
        <v>3210000</v>
      </c>
      <c r="S24" s="8" t="s">
        <v>43</v>
      </c>
      <c r="T24" s="8" t="s">
        <v>43</v>
      </c>
      <c r="U24" s="8" t="s">
        <v>43</v>
      </c>
      <c r="V24" s="9">
        <v>2.2449967232948498</v>
      </c>
      <c r="W24" s="9">
        <v>1.2548817244654999</v>
      </c>
      <c r="X24" s="9">
        <v>15.999601256043499</v>
      </c>
      <c r="Y24" s="9">
        <v>27.938098063491601</v>
      </c>
      <c r="Z24" s="9">
        <v>0</v>
      </c>
      <c r="AA24" s="8" t="s">
        <v>43</v>
      </c>
      <c r="AB24" s="8" t="s">
        <v>43</v>
      </c>
      <c r="AC24" s="8" t="s">
        <v>43</v>
      </c>
      <c r="AD24" s="8" t="s">
        <v>43</v>
      </c>
      <c r="AE24" s="8" t="s">
        <v>43</v>
      </c>
      <c r="AF24" s="8" t="s">
        <v>43</v>
      </c>
      <c r="AG24" s="8" t="s">
        <v>43</v>
      </c>
      <c r="AH24" s="8" t="s">
        <v>43</v>
      </c>
      <c r="AI24" s="8" t="s">
        <v>43</v>
      </c>
      <c r="AJ24" s="8" t="s">
        <v>43</v>
      </c>
      <c r="AK24" s="8" t="s">
        <v>43</v>
      </c>
      <c r="AL24" s="8" t="s">
        <v>43</v>
      </c>
      <c r="AM24" s="8" t="s">
        <v>43</v>
      </c>
      <c r="AN24" s="8" t="s">
        <v>43</v>
      </c>
      <c r="AO24" s="8" t="s">
        <v>43</v>
      </c>
      <c r="AP24" s="8" t="s">
        <v>43</v>
      </c>
      <c r="AQ24" s="8" t="s">
        <v>43</v>
      </c>
      <c r="AR24" s="8" t="s">
        <v>43</v>
      </c>
      <c r="AS24" s="8" t="s">
        <v>43</v>
      </c>
      <c r="AT24" s="8" t="s">
        <v>43</v>
      </c>
      <c r="AU24" s="8" t="s">
        <v>43</v>
      </c>
      <c r="AV24" s="8" t="s">
        <v>43</v>
      </c>
      <c r="AW24" s="8" t="s">
        <v>43</v>
      </c>
      <c r="AX24" s="8" t="s">
        <v>43</v>
      </c>
      <c r="AY24" s="8" t="s">
        <v>43</v>
      </c>
      <c r="AZ24" s="8" t="s">
        <v>43</v>
      </c>
      <c r="BA24" s="8" t="s">
        <v>43</v>
      </c>
    </row>
    <row r="25" spans="1:53" ht="15">
      <c r="A25" s="2" t="s">
        <v>61</v>
      </c>
      <c r="B25" s="5">
        <v>103462</v>
      </c>
      <c r="C25" s="2" t="s">
        <v>41</v>
      </c>
      <c r="D25" s="2" t="s">
        <v>42</v>
      </c>
      <c r="E25" s="6">
        <v>782184.75611949002</v>
      </c>
      <c r="F25" s="2" t="s">
        <v>41</v>
      </c>
      <c r="G25" s="2" t="s">
        <v>42</v>
      </c>
      <c r="H25" s="6">
        <v>782184.75611949002</v>
      </c>
      <c r="I25" s="2" t="s">
        <v>41</v>
      </c>
      <c r="J25" s="2" t="s">
        <v>42</v>
      </c>
      <c r="K25" s="6">
        <v>782184.75611949002</v>
      </c>
      <c r="L25" s="2" t="s">
        <v>41</v>
      </c>
      <c r="M25" s="2" t="s">
        <v>42</v>
      </c>
      <c r="N25" s="6">
        <v>782184.75611949002</v>
      </c>
      <c r="O25" s="7">
        <v>364482000</v>
      </c>
      <c r="P25" s="7">
        <v>135682000</v>
      </c>
      <c r="Q25" s="7">
        <v>123196000</v>
      </c>
      <c r="R25" s="7">
        <v>97147000</v>
      </c>
      <c r="S25" s="9">
        <v>7.8703529999999997</v>
      </c>
      <c r="T25" s="9">
        <v>12.730207999999999</v>
      </c>
      <c r="U25" s="9">
        <v>1.62764727</v>
      </c>
      <c r="V25" s="9">
        <v>0.23400000000000001</v>
      </c>
      <c r="W25" s="9">
        <v>7.6289999999999996</v>
      </c>
      <c r="X25" s="9">
        <v>18.460999999999999</v>
      </c>
      <c r="Y25" s="9">
        <v>389253.91100000002</v>
      </c>
      <c r="Z25" s="8" t="s">
        <v>43</v>
      </c>
      <c r="AA25" s="7">
        <v>1708</v>
      </c>
      <c r="AB25" s="7">
        <v>255</v>
      </c>
      <c r="AC25" s="9">
        <v>0.12122986822840399</v>
      </c>
      <c r="AD25" s="8" t="s">
        <v>43</v>
      </c>
      <c r="AE25" s="8" t="s">
        <v>43</v>
      </c>
      <c r="AF25" s="9">
        <v>14679.25</v>
      </c>
      <c r="AG25" s="9">
        <v>-5391.3500000000004</v>
      </c>
      <c r="AH25" s="8" t="s">
        <v>43</v>
      </c>
      <c r="AI25" s="9">
        <v>0</v>
      </c>
      <c r="AJ25" s="8" t="s">
        <v>43</v>
      </c>
      <c r="AK25" s="9">
        <v>9.0446770000000001</v>
      </c>
      <c r="AL25" s="9">
        <v>7.8703529999999997</v>
      </c>
      <c r="AM25" s="9">
        <v>1.6276470000000001</v>
      </c>
      <c r="AN25" s="9">
        <v>12.730207999999999</v>
      </c>
      <c r="AO25" s="8" t="s">
        <v>43</v>
      </c>
      <c r="AP25" s="8" t="s">
        <v>43</v>
      </c>
      <c r="AQ25" s="9">
        <v>6.9299999999999997</v>
      </c>
      <c r="AR25" s="9">
        <v>-4.0039999999999996</v>
      </c>
      <c r="AS25" s="9">
        <v>11.266999999999999</v>
      </c>
      <c r="AT25" s="8" t="s">
        <v>43</v>
      </c>
      <c r="AU25" s="8" t="s">
        <v>43</v>
      </c>
      <c r="AV25" s="8" t="s">
        <v>43</v>
      </c>
      <c r="AW25" s="9">
        <v>14.470000000000001</v>
      </c>
      <c r="AX25" s="9">
        <v>0.23000000000000001</v>
      </c>
      <c r="AY25" s="9">
        <v>0.050000000000000003</v>
      </c>
      <c r="AZ25" s="9">
        <v>0.02</v>
      </c>
      <c r="BA25" s="9">
        <v>0.02</v>
      </c>
    </row>
    <row r="26" spans="1:53" ht="15">
      <c r="A26" s="2" t="s">
        <v>62</v>
      </c>
      <c r="B26" s="5">
        <v>4048287</v>
      </c>
      <c r="C26" s="2" t="s">
        <v>41</v>
      </c>
      <c r="D26" s="2" t="s">
        <v>42</v>
      </c>
      <c r="E26" s="6">
        <v>120552.3600732</v>
      </c>
      <c r="F26" s="2" t="s">
        <v>41</v>
      </c>
      <c r="G26" s="2" t="s">
        <v>42</v>
      </c>
      <c r="H26" s="6">
        <v>120552.3600732</v>
      </c>
      <c r="I26" s="2" t="s">
        <v>41</v>
      </c>
      <c r="J26" s="2" t="s">
        <v>42</v>
      </c>
      <c r="K26" s="6">
        <v>120552.3600732</v>
      </c>
      <c r="L26" s="2" t="s">
        <v>41</v>
      </c>
      <c r="M26" s="2" t="s">
        <v>42</v>
      </c>
      <c r="N26" s="6">
        <v>120552.3600732</v>
      </c>
      <c r="O26" s="7">
        <v>17859000</v>
      </c>
      <c r="P26" s="7">
        <v>6766000</v>
      </c>
      <c r="Q26" s="7">
        <v>6339000</v>
      </c>
      <c r="R26" s="7">
        <v>5676000</v>
      </c>
      <c r="S26" s="9">
        <v>18.259747000000001</v>
      </c>
      <c r="T26" s="9">
        <v>21.480699999999999</v>
      </c>
      <c r="U26" s="9">
        <v>3.2405014900000002</v>
      </c>
      <c r="V26" s="9">
        <v>0.23799999999999999</v>
      </c>
      <c r="W26" s="9">
        <v>3.29</v>
      </c>
      <c r="X26" s="9">
        <v>14.186</v>
      </c>
      <c r="Y26" s="9">
        <v>264.96300000000002</v>
      </c>
      <c r="Z26" s="9">
        <v>2.3574276304385502</v>
      </c>
      <c r="AA26" s="7">
        <v>621755</v>
      </c>
      <c r="AB26" s="7">
        <v>1697369</v>
      </c>
      <c r="AC26" s="9">
        <v>2.5285554599480502</v>
      </c>
      <c r="AD26" s="8" t="s">
        <v>43</v>
      </c>
      <c r="AE26" s="8" t="s">
        <v>43</v>
      </c>
      <c r="AF26" s="9">
        <v>54.522150000000003</v>
      </c>
      <c r="AG26" s="9">
        <v>48.191580000000002</v>
      </c>
      <c r="AH26" s="9">
        <v>45.856229999999996</v>
      </c>
      <c r="AI26" s="9">
        <v>23.113800000000001</v>
      </c>
      <c r="AJ26" s="9">
        <v>7698000</v>
      </c>
      <c r="AK26" s="9">
        <v>19.452449000000001</v>
      </c>
      <c r="AL26" s="9">
        <v>18.268387000000001</v>
      </c>
      <c r="AM26" s="9">
        <v>3.2405010000000001</v>
      </c>
      <c r="AN26" s="9">
        <v>21.480699999999999</v>
      </c>
      <c r="AO26" s="9">
        <v>14.0513656779529</v>
      </c>
      <c r="AP26" s="9">
        <v>1.854511</v>
      </c>
      <c r="AQ26" s="9">
        <v>8.8900000000000006</v>
      </c>
      <c r="AR26" s="9">
        <v>0.0050000000000000001</v>
      </c>
      <c r="AS26" s="9">
        <v>-4.8220000000000001</v>
      </c>
      <c r="AT26" s="9">
        <v>3.5099999999999998</v>
      </c>
      <c r="AU26" s="9">
        <v>-1.5600000000000001</v>
      </c>
      <c r="AV26" s="9">
        <v>9.0009999999999994</v>
      </c>
      <c r="AW26" s="9">
        <v>0.28999999999999998</v>
      </c>
      <c r="AX26" s="9">
        <v>0.26000000000000001</v>
      </c>
      <c r="AY26" s="9">
        <v>0.14000000000000001</v>
      </c>
      <c r="AZ26" s="9">
        <v>0.089999999999999997</v>
      </c>
      <c r="BA26" s="9">
        <v>0.029999999999999999</v>
      </c>
    </row>
    <row r="27" spans="1:53" ht="15">
      <c r="A27" s="2" t="s">
        <v>63</v>
      </c>
      <c r="B27" s="5">
        <v>4157397</v>
      </c>
      <c r="C27" s="2" t="s">
        <v>41</v>
      </c>
      <c r="D27" s="2" t="s">
        <v>42</v>
      </c>
      <c r="E27" s="6">
        <v>94178.364284879994</v>
      </c>
      <c r="F27" s="2" t="s">
        <v>41</v>
      </c>
      <c r="G27" s="2" t="s">
        <v>42</v>
      </c>
      <c r="H27" s="6">
        <v>94178.364284879994</v>
      </c>
      <c r="I27" s="2" t="s">
        <v>41</v>
      </c>
      <c r="J27" s="2" t="s">
        <v>42</v>
      </c>
      <c r="K27" s="6">
        <v>94178.364284879994</v>
      </c>
      <c r="L27" s="2" t="s">
        <v>41</v>
      </c>
      <c r="M27" s="2" t="s">
        <v>42</v>
      </c>
      <c r="N27" s="6">
        <v>94178.364284879994</v>
      </c>
      <c r="O27" s="7">
        <v>7683902</v>
      </c>
      <c r="P27" s="8" t="s">
        <v>43</v>
      </c>
      <c r="Q27" s="8" t="s">
        <v>43</v>
      </c>
      <c r="R27" s="7">
        <v>2444253</v>
      </c>
      <c r="S27" s="8" t="s">
        <v>43</v>
      </c>
      <c r="T27" s="9">
        <v>52.744419000000001</v>
      </c>
      <c r="U27" s="9">
        <v>15.40528387</v>
      </c>
      <c r="V27" s="9">
        <v>0.71599999999999997</v>
      </c>
      <c r="W27" s="9">
        <v>5.9029999999999996</v>
      </c>
      <c r="X27" s="9">
        <v>12.948</v>
      </c>
      <c r="Y27" s="9">
        <v>8.9930000000000003</v>
      </c>
      <c r="Z27" s="9">
        <v>2.39363642997884</v>
      </c>
      <c r="AA27" s="7">
        <v>3831367</v>
      </c>
      <c r="AB27" s="7">
        <v>19407608</v>
      </c>
      <c r="AC27" s="9">
        <v>4.5654788486720301</v>
      </c>
      <c r="AD27" s="8" t="s">
        <v>43</v>
      </c>
      <c r="AE27" s="8" t="s">
        <v>43</v>
      </c>
      <c r="AF27" s="9">
        <v>6.7159500000000003</v>
      </c>
      <c r="AG27" s="9">
        <v>6.5887200000000004</v>
      </c>
      <c r="AH27" s="8" t="s">
        <v>43</v>
      </c>
      <c r="AI27" s="9">
        <v>5.7300000000000004</v>
      </c>
      <c r="AJ27" s="9">
        <v>8097000</v>
      </c>
      <c r="AK27" s="8" t="s">
        <v>43</v>
      </c>
      <c r="AL27" s="8" t="s">
        <v>43</v>
      </c>
      <c r="AM27" s="9">
        <v>15.405284</v>
      </c>
      <c r="AN27" s="9">
        <v>52.744419000000001</v>
      </c>
      <c r="AO27" s="8" t="s">
        <v>43</v>
      </c>
      <c r="AP27" s="9">
        <v>1.0719749999999999</v>
      </c>
      <c r="AQ27" s="9">
        <v>8.3699999999999992</v>
      </c>
      <c r="AR27" s="9">
        <v>0</v>
      </c>
      <c r="AS27" s="9">
        <v>204.322</v>
      </c>
      <c r="AT27" s="9">
        <v>43.316000000000003</v>
      </c>
      <c r="AU27" s="9">
        <v>-5.2130000000000001</v>
      </c>
      <c r="AV27" s="8" t="s">
        <v>43</v>
      </c>
      <c r="AW27" s="9">
        <v>0.14999999999999999</v>
      </c>
      <c r="AX27" s="9">
        <v>0.089999999999999997</v>
      </c>
      <c r="AY27" s="9">
        <v>0.059999999999999998</v>
      </c>
      <c r="AZ27" s="9">
        <v>0.040000000000000001</v>
      </c>
      <c r="BA27" s="9">
        <v>0.01</v>
      </c>
    </row>
    <row r="28" spans="1:53" ht="15">
      <c r="A28" s="2" t="s">
        <v>64</v>
      </c>
      <c r="B28" s="5">
        <v>4340737</v>
      </c>
      <c r="C28" s="2" t="s">
        <v>41</v>
      </c>
      <c r="D28" s="2" t="s">
        <v>42</v>
      </c>
      <c r="E28" s="6">
        <v>47633.754350000003</v>
      </c>
      <c r="F28" s="2" t="s">
        <v>41</v>
      </c>
      <c r="G28" s="2" t="s">
        <v>42</v>
      </c>
      <c r="H28" s="6">
        <v>47633.754350000003</v>
      </c>
      <c r="I28" s="2" t="s">
        <v>41</v>
      </c>
      <c r="J28" s="2" t="s">
        <v>42</v>
      </c>
      <c r="K28" s="6">
        <v>47633.754350000003</v>
      </c>
      <c r="L28" s="2" t="s">
        <v>41</v>
      </c>
      <c r="M28" s="2" t="s">
        <v>42</v>
      </c>
      <c r="N28" s="6">
        <v>47633.754350000003</v>
      </c>
      <c r="O28" s="7">
        <v>21915623</v>
      </c>
      <c r="P28" s="7">
        <v>255105</v>
      </c>
      <c r="Q28" s="7">
        <v>-80626</v>
      </c>
      <c r="R28" s="7">
        <v>-21124</v>
      </c>
      <c r="S28" s="9">
        <v>33.95814</v>
      </c>
      <c r="T28" s="9">
        <v>52.775329999999997</v>
      </c>
      <c r="U28" s="9">
        <v>1.91667733</v>
      </c>
      <c r="V28" s="9">
        <v>0.32500000000000001</v>
      </c>
      <c r="W28" s="9">
        <v>-0.154</v>
      </c>
      <c r="X28" s="9">
        <v>-0.11799999999999999</v>
      </c>
      <c r="Y28" s="9">
        <v>30.358000000000001</v>
      </c>
      <c r="Z28" s="8" t="s">
        <v>43</v>
      </c>
      <c r="AA28" s="7">
        <v>9887423</v>
      </c>
      <c r="AB28" s="7">
        <v>12562237</v>
      </c>
      <c r="AC28" s="9">
        <v>1.0608540769419901</v>
      </c>
      <c r="AD28" s="8" t="s">
        <v>43</v>
      </c>
      <c r="AE28" s="8" t="s">
        <v>43</v>
      </c>
      <c r="AF28" s="9">
        <v>5.585</v>
      </c>
      <c r="AG28" s="9">
        <v>3.8239100000000001</v>
      </c>
      <c r="AH28" s="9">
        <v>6.7269399999999999</v>
      </c>
      <c r="AI28" s="9">
        <v>0</v>
      </c>
      <c r="AJ28" s="9">
        <v>3544200</v>
      </c>
      <c r="AK28" s="9">
        <v>58.020868</v>
      </c>
      <c r="AL28" s="9">
        <v>33.986697999999997</v>
      </c>
      <c r="AM28" s="9">
        <v>1.916677</v>
      </c>
      <c r="AN28" s="9">
        <v>52.775329999999997</v>
      </c>
      <c r="AO28" s="9">
        <v>12.6929593750161</v>
      </c>
      <c r="AP28" s="9">
        <v>2.109769</v>
      </c>
      <c r="AQ28" s="9">
        <v>5.9100000000000001</v>
      </c>
      <c r="AR28" s="8" t="s">
        <v>43</v>
      </c>
      <c r="AS28" s="9">
        <v>0.033000000000000002</v>
      </c>
      <c r="AT28" s="9">
        <v>0.747</v>
      </c>
      <c r="AU28" s="9">
        <v>24.280000000000001</v>
      </c>
      <c r="AV28" s="9">
        <v>1.0289999999999999</v>
      </c>
      <c r="AW28" s="9">
        <v>7.9000000000000004</v>
      </c>
      <c r="AX28" s="9">
        <v>2.0099999999999998</v>
      </c>
      <c r="AY28" s="9">
        <v>0.11</v>
      </c>
      <c r="AZ28" s="9">
        <v>0.070000000000000007</v>
      </c>
      <c r="BA28" s="9">
        <v>0.070000000000000007</v>
      </c>
    </row>
    <row r="29" spans="1:53" ht="15">
      <c r="A29" s="2" t="s">
        <v>65</v>
      </c>
      <c r="B29" s="5">
        <v>4122589</v>
      </c>
      <c r="C29" s="2" t="s">
        <v>41</v>
      </c>
      <c r="D29" s="2" t="s">
        <v>42</v>
      </c>
      <c r="E29" s="6">
        <v>122016.02848578</v>
      </c>
      <c r="F29" s="2" t="s">
        <v>41</v>
      </c>
      <c r="G29" s="2" t="s">
        <v>42</v>
      </c>
      <c r="H29" s="6">
        <v>122016.02848578</v>
      </c>
      <c r="I29" s="2" t="s">
        <v>41</v>
      </c>
      <c r="J29" s="2" t="s">
        <v>42</v>
      </c>
      <c r="K29" s="6">
        <v>122016.02848578</v>
      </c>
      <c r="L29" s="2" t="s">
        <v>41</v>
      </c>
      <c r="M29" s="2" t="s">
        <v>42</v>
      </c>
      <c r="N29" s="6">
        <v>122016.02848578</v>
      </c>
      <c r="O29" s="7">
        <v>21365000</v>
      </c>
      <c r="P29" s="7">
        <v>6429000</v>
      </c>
      <c r="Q29" s="7">
        <v>5925000</v>
      </c>
      <c r="R29" s="7">
        <v>4289000</v>
      </c>
      <c r="S29" s="9">
        <v>17.211646000000002</v>
      </c>
      <c r="T29" s="9">
        <v>25.523682999999998</v>
      </c>
      <c r="U29" s="8" t="s">
        <v>50</v>
      </c>
      <c r="V29" s="9">
        <v>-5.468</v>
      </c>
      <c r="W29" s="9">
        <v>14.901</v>
      </c>
      <c r="X29" s="8" t="s">
        <v>50</v>
      </c>
      <c r="Y29" s="9">
        <v>-79.772999999999996</v>
      </c>
      <c r="Z29" s="9">
        <v>0.95519324923993898</v>
      </c>
      <c r="AA29" s="7">
        <v>472549</v>
      </c>
      <c r="AB29" s="7">
        <v>790591</v>
      </c>
      <c r="AC29" s="9">
        <v>1.62895064850418</v>
      </c>
      <c r="AD29" s="8" t="s">
        <v>43</v>
      </c>
      <c r="AE29" s="8" t="s">
        <v>43</v>
      </c>
      <c r="AF29" s="9">
        <v>242.96000000000001</v>
      </c>
      <c r="AG29" s="9">
        <v>237.46170000000001</v>
      </c>
      <c r="AH29" s="9">
        <v>300.58172000000002</v>
      </c>
      <c r="AI29" s="9">
        <v>43.685000000000002</v>
      </c>
      <c r="AJ29" s="9">
        <v>8602405</v>
      </c>
      <c r="AK29" s="9">
        <v>19.566876000000001</v>
      </c>
      <c r="AL29" s="9">
        <v>17.329778999999998</v>
      </c>
      <c r="AM29" s="8" t="s">
        <v>50</v>
      </c>
      <c r="AN29" s="9">
        <v>25.523682999999998</v>
      </c>
      <c r="AO29" s="9">
        <v>13.470094270742599</v>
      </c>
      <c r="AP29" s="9">
        <v>1.698974</v>
      </c>
      <c r="AQ29" s="9">
        <v>8.7100000000000009</v>
      </c>
      <c r="AR29" s="9">
        <v>38.710999999999999</v>
      </c>
      <c r="AS29" s="9">
        <v>-11.209</v>
      </c>
      <c r="AT29" s="9">
        <v>-32.212000000000003</v>
      </c>
      <c r="AU29" s="9">
        <v>9.6690000000000005</v>
      </c>
      <c r="AV29" s="9">
        <v>330.52499999999998</v>
      </c>
      <c r="AW29" s="9">
        <v>0.070000000000000007</v>
      </c>
      <c r="AX29" s="9">
        <v>0.040000000000000001</v>
      </c>
      <c r="AY29" s="9">
        <v>0.02</v>
      </c>
      <c r="AZ29" s="9">
        <v>0.02</v>
      </c>
      <c r="BA29" s="9">
        <v>0.01</v>
      </c>
    </row>
    <row r="30" spans="1:53" ht="15">
      <c r="A30" s="2" t="s">
        <v>66</v>
      </c>
      <c r="B30" s="5">
        <v>4066647</v>
      </c>
      <c r="C30" s="2" t="s">
        <v>41</v>
      </c>
      <c r="D30" s="2" t="s">
        <v>42</v>
      </c>
      <c r="E30" s="6">
        <v>61312.982399195796</v>
      </c>
      <c r="F30" s="2" t="s">
        <v>41</v>
      </c>
      <c r="G30" s="2" t="s">
        <v>42</v>
      </c>
      <c r="H30" s="6">
        <v>61312.982399195796</v>
      </c>
      <c r="I30" s="2" t="s">
        <v>41</v>
      </c>
      <c r="J30" s="2" t="s">
        <v>42</v>
      </c>
      <c r="K30" s="6">
        <v>61312.982399195796</v>
      </c>
      <c r="L30" s="2" t="s">
        <v>41</v>
      </c>
      <c r="M30" s="2" t="s">
        <v>42</v>
      </c>
      <c r="N30" s="6">
        <v>61312.982399195796</v>
      </c>
      <c r="O30" s="7">
        <v>97992000</v>
      </c>
      <c r="P30" s="7">
        <v>25589000</v>
      </c>
      <c r="Q30" s="7">
        <v>16514000</v>
      </c>
      <c r="R30" s="7">
        <v>5105000</v>
      </c>
      <c r="S30" s="9">
        <v>16.326749</v>
      </c>
      <c r="T30" s="9">
        <v>80.817175000000006</v>
      </c>
      <c r="U30" s="9">
        <v>1.82151291</v>
      </c>
      <c r="V30" s="9">
        <v>1.4650000000000001</v>
      </c>
      <c r="W30" s="9">
        <v>2.2160000000000002</v>
      </c>
      <c r="X30" s="9">
        <v>3.2919999999999998</v>
      </c>
      <c r="Y30" s="9">
        <v>27.355</v>
      </c>
      <c r="Z30" s="9">
        <v>0.67141324443097405</v>
      </c>
      <c r="AA30" s="7">
        <v>1501261</v>
      </c>
      <c r="AB30" s="8" t="s">
        <v>43</v>
      </c>
      <c r="AC30" s="8" t="s">
        <v>43</v>
      </c>
      <c r="AD30" s="8" t="s">
        <v>43</v>
      </c>
      <c r="AE30" s="8" t="s">
        <v>43</v>
      </c>
      <c r="AF30" s="8" t="s">
        <v>43</v>
      </c>
      <c r="AG30" s="8" t="s">
        <v>43</v>
      </c>
      <c r="AH30" s="8" t="s">
        <v>43</v>
      </c>
      <c r="AI30" s="8" t="s">
        <v>43</v>
      </c>
      <c r="AJ30" s="8" t="s">
        <v>43</v>
      </c>
      <c r="AK30" s="9">
        <v>25.238305</v>
      </c>
      <c r="AL30" s="9">
        <v>16.326749</v>
      </c>
      <c r="AM30" s="9">
        <v>1.8215129999999999</v>
      </c>
      <c r="AN30" s="9">
        <v>80.817175000000006</v>
      </c>
      <c r="AO30" s="8" t="s">
        <v>43</v>
      </c>
      <c r="AP30" s="8" t="s">
        <v>43</v>
      </c>
      <c r="AQ30" s="9">
        <v>3.9300000000000002</v>
      </c>
      <c r="AR30" s="9">
        <v>1.181</v>
      </c>
      <c r="AS30" s="9">
        <v>-0.13600000000000001</v>
      </c>
      <c r="AT30" s="9">
        <v>63.000999999999998</v>
      </c>
      <c r="AU30" s="9">
        <v>-3.4790000000000001</v>
      </c>
      <c r="AV30" s="9">
        <v>-0.23799999999999999</v>
      </c>
      <c r="AW30" s="9">
        <v>3.5899999999999999</v>
      </c>
      <c r="AX30" s="9">
        <v>2.6299999999999999</v>
      </c>
      <c r="AY30" s="9">
        <v>1.4199999999999999</v>
      </c>
      <c r="AZ30" s="9">
        <v>1.1000000000000001</v>
      </c>
      <c r="BA30" s="9">
        <v>0.81999999999999995</v>
      </c>
    </row>
    <row r="31" spans="1:53" ht="15">
      <c r="A31" s="2" t="s">
        <v>67</v>
      </c>
      <c r="B31" s="5">
        <v>103239</v>
      </c>
      <c r="C31" s="2" t="s">
        <v>41</v>
      </c>
      <c r="D31" s="2" t="s">
        <v>42</v>
      </c>
      <c r="E31" s="6">
        <v>49876.685532080002</v>
      </c>
      <c r="F31" s="2" t="s">
        <v>41</v>
      </c>
      <c r="G31" s="2" t="s">
        <v>42</v>
      </c>
      <c r="H31" s="6">
        <v>49876.685532080002</v>
      </c>
      <c r="I31" s="2" t="s">
        <v>41</v>
      </c>
      <c r="J31" s="2" t="s">
        <v>42</v>
      </c>
      <c r="K31" s="6">
        <v>49876.685532080002</v>
      </c>
      <c r="L31" s="2" t="s">
        <v>41</v>
      </c>
      <c r="M31" s="2" t="s">
        <v>42</v>
      </c>
      <c r="N31" s="6">
        <v>49876.685532080002</v>
      </c>
      <c r="O31" s="7">
        <v>26361000</v>
      </c>
      <c r="P31" s="8" t="s">
        <v>43</v>
      </c>
      <c r="Q31" s="8" t="s">
        <v>43</v>
      </c>
      <c r="R31" s="7">
        <v>4887000</v>
      </c>
      <c r="S31" s="8" t="s">
        <v>43</v>
      </c>
      <c r="T31" s="9">
        <v>13.537492</v>
      </c>
      <c r="U31" s="9">
        <v>1.0341680099999999</v>
      </c>
      <c r="V31" s="8" t="s">
        <v>43</v>
      </c>
      <c r="W31" s="9">
        <v>1.0469999999999999</v>
      </c>
      <c r="X31" s="9">
        <v>8.8320000000000007</v>
      </c>
      <c r="Y31" s="9">
        <v>139.97200000000001</v>
      </c>
      <c r="Z31" s="9">
        <v>1.6679407881020201</v>
      </c>
      <c r="AA31" s="7">
        <v>2636410</v>
      </c>
      <c r="AB31" s="7">
        <v>9367340</v>
      </c>
      <c r="AC31" s="9">
        <v>3.2520407015677999</v>
      </c>
      <c r="AD31" s="8" t="s">
        <v>43</v>
      </c>
      <c r="AE31" s="8" t="s">
        <v>43</v>
      </c>
      <c r="AF31" s="9">
        <v>17.843119999999999</v>
      </c>
      <c r="AG31" s="9">
        <v>17.87602</v>
      </c>
      <c r="AH31" s="8" t="s">
        <v>43</v>
      </c>
      <c r="AI31" s="9">
        <v>2.6000000000000001</v>
      </c>
      <c r="AJ31" s="8" t="s">
        <v>43</v>
      </c>
      <c r="AK31" s="8" t="s">
        <v>43</v>
      </c>
      <c r="AL31" s="8" t="s">
        <v>43</v>
      </c>
      <c r="AM31" s="9">
        <v>1.034168</v>
      </c>
      <c r="AN31" s="9">
        <v>13.537492</v>
      </c>
      <c r="AO31" s="8" t="s">
        <v>43</v>
      </c>
      <c r="AP31" s="9">
        <v>0.38939800000000002</v>
      </c>
      <c r="AQ31" s="9">
        <v>8.8000000000000007</v>
      </c>
      <c r="AR31" s="9">
        <v>2.1869999999999998</v>
      </c>
      <c r="AS31" s="9">
        <v>26.808</v>
      </c>
      <c r="AT31" s="9">
        <v>22.670000000000002</v>
      </c>
      <c r="AU31" s="9">
        <v>26.417000000000002</v>
      </c>
      <c r="AV31" s="9">
        <v>15.583</v>
      </c>
      <c r="AW31" s="9">
        <v>1.03</v>
      </c>
      <c r="AX31" s="9">
        <v>0.02</v>
      </c>
      <c r="AY31" s="9">
        <v>0.02</v>
      </c>
      <c r="AZ31" s="9">
        <v>0.02</v>
      </c>
      <c r="BA31" s="9">
        <v>0.01</v>
      </c>
    </row>
    <row r="32" spans="1:53" ht="15">
      <c r="A32" s="2" t="s">
        <v>68</v>
      </c>
      <c r="B32" s="5">
        <v>4022661</v>
      </c>
      <c r="C32" s="2" t="s">
        <v>41</v>
      </c>
      <c r="D32" s="2" t="s">
        <v>42</v>
      </c>
      <c r="E32" s="6">
        <v>39664.057639999999</v>
      </c>
      <c r="F32" s="2" t="s">
        <v>41</v>
      </c>
      <c r="G32" s="2" t="s">
        <v>42</v>
      </c>
      <c r="H32" s="6">
        <v>39664.057639999999</v>
      </c>
      <c r="I32" s="2" t="s">
        <v>41</v>
      </c>
      <c r="J32" s="2" t="s">
        <v>42</v>
      </c>
      <c r="K32" s="6">
        <v>39664.057639999999</v>
      </c>
      <c r="L32" s="2" t="s">
        <v>41</v>
      </c>
      <c r="M32" s="2" t="s">
        <v>42</v>
      </c>
      <c r="N32" s="6">
        <v>39664.057639999999</v>
      </c>
      <c r="O32" s="7">
        <v>155392000</v>
      </c>
      <c r="P32" s="7">
        <v>5616000</v>
      </c>
      <c r="Q32" s="7">
        <v>4323000</v>
      </c>
      <c r="R32" s="7">
        <v>2699000</v>
      </c>
      <c r="S32" s="9">
        <v>7.12334907922168</v>
      </c>
      <c r="T32" s="9">
        <v>14.7836812144213</v>
      </c>
      <c r="U32" s="9">
        <v>1.4983268586157701</v>
      </c>
      <c r="V32" s="9">
        <v>0.72780198172494903</v>
      </c>
      <c r="W32" s="9">
        <v>3.26191227945609</v>
      </c>
      <c r="X32" s="9">
        <v>10.6482029431491</v>
      </c>
      <c r="Y32" s="9">
        <v>48.345694164839401</v>
      </c>
      <c r="Z32" s="8" t="s">
        <v>43</v>
      </c>
      <c r="AA32" s="7">
        <v>5675977</v>
      </c>
      <c r="AB32" s="7">
        <v>13679753</v>
      </c>
      <c r="AC32" s="9">
        <v>2.3852829213367102</v>
      </c>
      <c r="AD32" s="9">
        <v>0.61021688997054802</v>
      </c>
      <c r="AE32" s="9">
        <v>0.65457274443779201</v>
      </c>
      <c r="AF32" s="9">
        <v>8.3668999999999993</v>
      </c>
      <c r="AG32" s="9">
        <v>7.4244000000000003</v>
      </c>
      <c r="AH32" s="9">
        <v>11.105969999999999</v>
      </c>
      <c r="AI32" s="9">
        <v>0</v>
      </c>
      <c r="AJ32" s="9">
        <v>4126500</v>
      </c>
      <c r="AK32" s="9">
        <v>8.1863790000000005</v>
      </c>
      <c r="AL32" s="9">
        <v>6.5475390000000004</v>
      </c>
      <c r="AM32" s="9">
        <v>1.498327</v>
      </c>
      <c r="AN32" s="9">
        <v>14.811787000000001</v>
      </c>
      <c r="AO32" s="9">
        <v>9.1260282609619008</v>
      </c>
      <c r="AP32" s="9">
        <v>1.8251679999999999</v>
      </c>
      <c r="AQ32" s="9">
        <v>11.58</v>
      </c>
      <c r="AR32" s="9">
        <v>0.77000000000000002</v>
      </c>
      <c r="AS32" s="9">
        <v>102.10599999999999</v>
      </c>
      <c r="AT32" s="8" t="s">
        <v>43</v>
      </c>
      <c r="AU32" s="9">
        <v>12.789</v>
      </c>
      <c r="AV32" s="9">
        <v>17.285</v>
      </c>
      <c r="AW32" s="9">
        <v>0.080000000000000002</v>
      </c>
      <c r="AX32" s="9">
        <v>0.070000000000000007</v>
      </c>
      <c r="AY32" s="9">
        <v>0.050000000000000003</v>
      </c>
      <c r="AZ32" s="9">
        <v>0.040000000000000001</v>
      </c>
      <c r="BA32" s="9">
        <v>0.02</v>
      </c>
    </row>
    <row r="33" spans="1:53" ht="15">
      <c r="A33" s="2" t="s">
        <v>69</v>
      </c>
      <c r="B33" s="5">
        <v>4121481</v>
      </c>
      <c r="C33" s="2" t="s">
        <v>41</v>
      </c>
      <c r="D33" s="2" t="s">
        <v>42</v>
      </c>
      <c r="E33" s="6">
        <v>56446.231404120001</v>
      </c>
      <c r="F33" s="2" t="s">
        <v>41</v>
      </c>
      <c r="G33" s="2" t="s">
        <v>42</v>
      </c>
      <c r="H33" s="6">
        <v>56446.231404120001</v>
      </c>
      <c r="I33" s="2" t="s">
        <v>41</v>
      </c>
      <c r="J33" s="2" t="s">
        <v>42</v>
      </c>
      <c r="K33" s="6">
        <v>56446.231404120001</v>
      </c>
      <c r="L33" s="2" t="s">
        <v>41</v>
      </c>
      <c r="M33" s="2" t="s">
        <v>42</v>
      </c>
      <c r="N33" s="6">
        <v>56446.231404120001</v>
      </c>
      <c r="O33" s="7">
        <v>54607000</v>
      </c>
      <c r="P33" s="7">
        <v>20986000</v>
      </c>
      <c r="Q33" s="7">
        <v>12290000</v>
      </c>
      <c r="R33" s="7">
        <v>5261000</v>
      </c>
      <c r="S33" s="8" t="s">
        <v>43</v>
      </c>
      <c r="T33" s="8" t="s">
        <v>43</v>
      </c>
      <c r="U33" s="8" t="s">
        <v>43</v>
      </c>
      <c r="V33" s="9">
        <v>6.7400000000000002</v>
      </c>
      <c r="W33" s="9">
        <v>5.266</v>
      </c>
      <c r="X33" s="9">
        <v>38.588999999999999</v>
      </c>
      <c r="Y33" s="9">
        <v>76.335999999999999</v>
      </c>
      <c r="Z33" s="8" t="s">
        <v>43</v>
      </c>
      <c r="AA33" s="7">
        <v>1236294</v>
      </c>
      <c r="AB33" s="7">
        <v>12396175</v>
      </c>
      <c r="AC33" s="9">
        <v>10.2831010597403</v>
      </c>
      <c r="AD33" s="9">
        <v>0.230052105058903</v>
      </c>
      <c r="AE33" s="9">
        <v>0.48689786503903199</v>
      </c>
      <c r="AF33" s="9">
        <v>39.274999999999999</v>
      </c>
      <c r="AG33" s="9">
        <v>39.726999999999997</v>
      </c>
      <c r="AH33" s="9">
        <v>118.35971000000001</v>
      </c>
      <c r="AI33" s="9">
        <v>0</v>
      </c>
      <c r="AJ33" s="9">
        <v>4688535</v>
      </c>
      <c r="AK33" s="9">
        <v>12.612755</v>
      </c>
      <c r="AL33" s="9">
        <v>7.3847509999999996</v>
      </c>
      <c r="AM33" s="9">
        <v>4.178064</v>
      </c>
      <c r="AN33" s="9">
        <v>12.036079000000001</v>
      </c>
      <c r="AO33" s="9">
        <v>11.6264524804765</v>
      </c>
      <c r="AP33" s="9">
        <v>0.57171300000000003</v>
      </c>
      <c r="AQ33" s="9">
        <v>8.3900000000000006</v>
      </c>
      <c r="AR33" s="9">
        <v>0.51900000000000002</v>
      </c>
      <c r="AS33" s="9">
        <v>0.037999999999999999</v>
      </c>
      <c r="AT33" s="9">
        <v>3.6190000000000002</v>
      </c>
      <c r="AU33" s="9">
        <v>4.7599999999999998</v>
      </c>
      <c r="AV33" s="9">
        <v>11.731</v>
      </c>
      <c r="AW33" s="9">
        <v>0.16</v>
      </c>
      <c r="AX33" s="9">
        <v>0.14000000000000001</v>
      </c>
      <c r="AY33" s="9">
        <v>0.040000000000000001</v>
      </c>
      <c r="AZ33" s="9">
        <v>0.01</v>
      </c>
      <c r="BA33" s="9">
        <v>0.01</v>
      </c>
    </row>
    <row r="34" spans="1:53" ht="15">
      <c r="A34" s="2" t="s">
        <v>70</v>
      </c>
      <c r="B34" s="5">
        <v>4100855</v>
      </c>
      <c r="C34" s="2" t="s">
        <v>41</v>
      </c>
      <c r="D34" s="2" t="s">
        <v>42</v>
      </c>
      <c r="E34" s="6">
        <v>40458.269999999997</v>
      </c>
      <c r="F34" s="2" t="s">
        <v>41</v>
      </c>
      <c r="G34" s="2" t="s">
        <v>42</v>
      </c>
      <c r="H34" s="6">
        <v>40458.269999999997</v>
      </c>
      <c r="I34" s="2" t="s">
        <v>41</v>
      </c>
      <c r="J34" s="2" t="s">
        <v>42</v>
      </c>
      <c r="K34" s="6">
        <v>40458.269999999997</v>
      </c>
      <c r="L34" s="2" t="s">
        <v>41</v>
      </c>
      <c r="M34" s="2" t="s">
        <v>42</v>
      </c>
      <c r="N34" s="6">
        <v>40458.269999999997</v>
      </c>
      <c r="O34" s="7">
        <v>19781000</v>
      </c>
      <c r="P34" s="7">
        <v>16709000</v>
      </c>
      <c r="Q34" s="7">
        <v>15513000</v>
      </c>
      <c r="R34" s="7">
        <v>12059000</v>
      </c>
      <c r="S34" s="9">
        <v>6.7829499999999996</v>
      </c>
      <c r="T34" s="9">
        <v>8.7173269999999992</v>
      </c>
      <c r="U34" s="9">
        <v>9.7325392500000003</v>
      </c>
      <c r="V34" s="9">
        <v>2.9740000000000002</v>
      </c>
      <c r="W34" s="9">
        <v>22.991</v>
      </c>
      <c r="X34" s="9">
        <v>272.55099999999999</v>
      </c>
      <c r="Y34" s="9">
        <v>21.350000000000001</v>
      </c>
      <c r="Z34" s="9">
        <v>0.96795727636849105</v>
      </c>
      <c r="AA34" s="7">
        <v>1340227</v>
      </c>
      <c r="AB34" s="7">
        <v>4491650</v>
      </c>
      <c r="AC34" s="9">
        <v>3.2353225368995502</v>
      </c>
      <c r="AD34" s="8" t="s">
        <v>43</v>
      </c>
      <c r="AE34" s="8" t="s">
        <v>43</v>
      </c>
      <c r="AF34" s="9">
        <v>11.58</v>
      </c>
      <c r="AG34" s="9">
        <v>11.795439999999999</v>
      </c>
      <c r="AH34" s="9">
        <v>18.550830000000001</v>
      </c>
      <c r="AI34" s="9">
        <v>2.3100000000000001</v>
      </c>
      <c r="AJ34" s="9">
        <v>3843720</v>
      </c>
      <c r="AK34" s="9">
        <v>7.9874510000000001</v>
      </c>
      <c r="AL34" s="9">
        <v>6.7829499999999996</v>
      </c>
      <c r="AM34" s="9">
        <v>9.7325389999999992</v>
      </c>
      <c r="AN34" s="9">
        <v>8.7173269999999992</v>
      </c>
      <c r="AO34" s="9">
        <v>12.430385563763499</v>
      </c>
      <c r="AP34" s="8" t="s">
        <v>43</v>
      </c>
      <c r="AQ34" s="9">
        <v>9.7200000000000006</v>
      </c>
      <c r="AR34" s="9">
        <v>0</v>
      </c>
      <c r="AS34" s="8" t="s">
        <v>43</v>
      </c>
      <c r="AT34" s="9">
        <v>-7.4820000000000002</v>
      </c>
      <c r="AU34" s="9">
        <v>-0.001</v>
      </c>
      <c r="AV34" s="8" t="s">
        <v>43</v>
      </c>
      <c r="AW34" s="9">
        <v>0.32000000000000001</v>
      </c>
      <c r="AX34" s="9">
        <v>0.089999999999999997</v>
      </c>
      <c r="AY34" s="9">
        <v>0.059999999999999998</v>
      </c>
      <c r="AZ34" s="9">
        <v>0.040000000000000001</v>
      </c>
      <c r="BA34" s="9">
        <v>0.029999999999999999</v>
      </c>
    </row>
    <row r="35" spans="1:53" ht="15">
      <c r="A35" s="2" t="s">
        <v>71</v>
      </c>
      <c r="B35" s="5">
        <v>4041896</v>
      </c>
      <c r="C35" s="2" t="s">
        <v>41</v>
      </c>
      <c r="D35" s="2" t="s">
        <v>42</v>
      </c>
      <c r="E35" s="6">
        <v>97896.175878159993</v>
      </c>
      <c r="F35" s="2" t="s">
        <v>41</v>
      </c>
      <c r="G35" s="2" t="s">
        <v>42</v>
      </c>
      <c r="H35" s="6">
        <v>97896.175878159993</v>
      </c>
      <c r="I35" s="2" t="s">
        <v>41</v>
      </c>
      <c r="J35" s="2" t="s">
        <v>42</v>
      </c>
      <c r="K35" s="6">
        <v>97896.175878159993</v>
      </c>
      <c r="L35" s="2" t="s">
        <v>41</v>
      </c>
      <c r="M35" s="2" t="s">
        <v>42</v>
      </c>
      <c r="N35" s="6">
        <v>97896.175878159993</v>
      </c>
      <c r="O35" s="7">
        <v>77116000</v>
      </c>
      <c r="P35" s="8" t="s">
        <v>43</v>
      </c>
      <c r="Q35" s="7">
        <v>91268000</v>
      </c>
      <c r="R35" s="7">
        <v>9381000</v>
      </c>
      <c r="S35" s="8" t="s">
        <v>43</v>
      </c>
      <c r="T35" s="9">
        <v>17.7254901960784</v>
      </c>
      <c r="U35" s="9">
        <v>0.63469630408495803</v>
      </c>
      <c r="V35" s="9">
        <v>2.9340803196105698</v>
      </c>
      <c r="W35" s="9">
        <v>0.38411568429384102</v>
      </c>
      <c r="X35" s="9">
        <v>4.5125476821542501</v>
      </c>
      <c r="Y35" s="9">
        <v>98.708230769163094</v>
      </c>
      <c r="Z35" s="9">
        <v>3.5398230088495599</v>
      </c>
      <c r="AA35" s="7">
        <v>16549626</v>
      </c>
      <c r="AB35" s="7">
        <v>29051138</v>
      </c>
      <c r="AC35" s="9">
        <v>1.7415559645141201</v>
      </c>
      <c r="AD35" s="9">
        <v>0.89939828220284501</v>
      </c>
      <c r="AE35" s="9">
        <v>0.93788794767242101</v>
      </c>
      <c r="AF35" s="9">
        <v>8.5852699999999995</v>
      </c>
      <c r="AG35" s="9">
        <v>8.7812000000000001</v>
      </c>
      <c r="AH35" s="8" t="s">
        <v>43</v>
      </c>
      <c r="AI35" s="9">
        <v>2.4199999999999999</v>
      </c>
      <c r="AJ35" s="8" t="s">
        <v>43</v>
      </c>
      <c r="AK35" s="8" t="s">
        <v>43</v>
      </c>
      <c r="AL35" s="8" t="s">
        <v>43</v>
      </c>
      <c r="AM35" s="9">
        <v>0.63469799999999998</v>
      </c>
      <c r="AN35" s="9">
        <v>17.538803000000001</v>
      </c>
      <c r="AO35" s="8" t="s">
        <v>43</v>
      </c>
      <c r="AP35" s="9">
        <v>0.65429800000000005</v>
      </c>
      <c r="AQ35" s="9">
        <v>8.7400000000000002</v>
      </c>
      <c r="AR35" s="8" t="s">
        <v>43</v>
      </c>
      <c r="AS35" s="8" t="s">
        <v>43</v>
      </c>
      <c r="AT35" s="9">
        <v>22.568999999999999</v>
      </c>
      <c r="AU35" s="9">
        <v>11.359999999999999</v>
      </c>
      <c r="AV35" s="9">
        <v>12.353999999999999</v>
      </c>
      <c r="AW35" s="9">
        <v>0.059999999999999998</v>
      </c>
      <c r="AX35" s="9">
        <v>0.029999999999999999</v>
      </c>
      <c r="AY35" s="9">
        <v>0.02</v>
      </c>
      <c r="AZ35" s="9">
        <v>0.01</v>
      </c>
      <c r="BA35" s="9">
        <v>0.01</v>
      </c>
    </row>
    <row r="36" spans="1:53" ht="15">
      <c r="A36" s="2" t="s">
        <v>72</v>
      </c>
      <c r="B36" s="5">
        <v>4054016</v>
      </c>
      <c r="C36" s="2" t="s">
        <v>41</v>
      </c>
      <c r="D36" s="2" t="s">
        <v>42</v>
      </c>
      <c r="E36" s="6">
        <v>75654.709462800005</v>
      </c>
      <c r="F36" s="2" t="s">
        <v>41</v>
      </c>
      <c r="G36" s="2" t="s">
        <v>42</v>
      </c>
      <c r="H36" s="6">
        <v>75654.709462800005</v>
      </c>
      <c r="I36" s="2" t="s">
        <v>41</v>
      </c>
      <c r="J36" s="2" t="s">
        <v>42</v>
      </c>
      <c r="K36" s="6">
        <v>75654.709462800005</v>
      </c>
      <c r="L36" s="2" t="s">
        <v>41</v>
      </c>
      <c r="M36" s="2" t="s">
        <v>42</v>
      </c>
      <c r="N36" s="6">
        <v>75654.709462800005</v>
      </c>
      <c r="O36" s="7">
        <v>5569100</v>
      </c>
      <c r="P36" s="7">
        <v>3810900</v>
      </c>
      <c r="Q36" s="7">
        <v>3458300</v>
      </c>
      <c r="R36" s="7">
        <v>3226200</v>
      </c>
      <c r="S36" s="9">
        <v>16.679649999999999</v>
      </c>
      <c r="T36" s="9">
        <v>21.643881</v>
      </c>
      <c r="U36" s="9">
        <v>2.55249711</v>
      </c>
      <c r="V36" s="9">
        <v>0.14499999999999999</v>
      </c>
      <c r="W36" s="9">
        <v>1.423</v>
      </c>
      <c r="X36" s="9">
        <v>12.034000000000001</v>
      </c>
      <c r="Y36" s="9">
        <v>74.430000000000007</v>
      </c>
      <c r="Z36" s="9">
        <v>2.3432326422494998</v>
      </c>
      <c r="AA36" s="7">
        <v>1863663</v>
      </c>
      <c r="AB36" s="7">
        <v>4506882</v>
      </c>
      <c r="AC36" s="9">
        <v>2.48411112953361</v>
      </c>
      <c r="AD36" s="8" t="s">
        <v>43</v>
      </c>
      <c r="AE36" s="8" t="s">
        <v>43</v>
      </c>
      <c r="AF36" s="9">
        <v>10.41</v>
      </c>
      <c r="AG36" s="9">
        <v>10.1433</v>
      </c>
      <c r="AH36" s="9">
        <v>12.30001</v>
      </c>
      <c r="AI36" s="9">
        <v>10.699999999999999</v>
      </c>
      <c r="AJ36" s="9">
        <v>4080000</v>
      </c>
      <c r="AK36" s="9">
        <v>18.125101999999998</v>
      </c>
      <c r="AL36" s="9">
        <v>16.679649999999999</v>
      </c>
      <c r="AM36" s="9">
        <v>2.5524969999999998</v>
      </c>
      <c r="AN36" s="9">
        <v>21.643881</v>
      </c>
      <c r="AO36" s="9">
        <v>16.460544918875399</v>
      </c>
      <c r="AP36" s="9">
        <v>0.93244499999999997</v>
      </c>
      <c r="AQ36" s="9">
        <v>9.2799999999999994</v>
      </c>
      <c r="AR36" s="9">
        <v>0.61099999999999999</v>
      </c>
      <c r="AS36" s="9">
        <v>48.802999999999997</v>
      </c>
      <c r="AT36" s="9">
        <v>1.595</v>
      </c>
      <c r="AU36" s="9">
        <v>-37.223999999999997</v>
      </c>
      <c r="AV36" s="9">
        <v>1.198</v>
      </c>
      <c r="AW36" s="9">
        <v>0.070000000000000007</v>
      </c>
      <c r="AX36" s="9">
        <v>0.029999999999999999</v>
      </c>
      <c r="AY36" s="9">
        <v>0.02</v>
      </c>
      <c r="AZ36" s="9">
        <v>0.02</v>
      </c>
      <c r="BA36" s="9">
        <v>0.02</v>
      </c>
    </row>
    <row r="37" spans="1:53" ht="15">
      <c r="A37" s="2" t="s">
        <v>73</v>
      </c>
      <c r="B37" s="5">
        <v>4057180</v>
      </c>
      <c r="C37" s="2" t="s">
        <v>41</v>
      </c>
      <c r="D37" s="2" t="s">
        <v>42</v>
      </c>
      <c r="E37" s="6">
        <v>174468.72711810001</v>
      </c>
      <c r="F37" s="2" t="s">
        <v>41</v>
      </c>
      <c r="G37" s="2" t="s">
        <v>42</v>
      </c>
      <c r="H37" s="6">
        <v>174468.72711810001</v>
      </c>
      <c r="I37" s="2" t="s">
        <v>41</v>
      </c>
      <c r="J37" s="2" t="s">
        <v>42</v>
      </c>
      <c r="K37" s="6">
        <v>174468.72711810001</v>
      </c>
      <c r="L37" s="2" t="s">
        <v>41</v>
      </c>
      <c r="M37" s="2" t="s">
        <v>42</v>
      </c>
      <c r="N37" s="6">
        <v>174468.72711810001</v>
      </c>
      <c r="O37" s="7">
        <v>121572000</v>
      </c>
      <c r="P37" s="7">
        <v>37649000</v>
      </c>
      <c r="Q37" s="7">
        <v>23313000</v>
      </c>
      <c r="R37" s="7">
        <v>15106000</v>
      </c>
      <c r="S37" s="9">
        <v>6.407578</v>
      </c>
      <c r="T37" s="9">
        <v>10.721704000000001</v>
      </c>
      <c r="U37" s="9">
        <v>1.8777985100000001</v>
      </c>
      <c r="V37" s="9">
        <v>1.242</v>
      </c>
      <c r="W37" s="9">
        <v>5.5819999999999999</v>
      </c>
      <c r="X37" s="9">
        <v>18.254000000000001</v>
      </c>
      <c r="Y37" s="9">
        <v>20.786000000000001</v>
      </c>
      <c r="Z37" s="9">
        <v>3.07998012916046</v>
      </c>
      <c r="AA37" s="7">
        <v>23335104</v>
      </c>
      <c r="AB37" s="7">
        <v>51034405</v>
      </c>
      <c r="AC37" s="9">
        <v>2.5093083793412698</v>
      </c>
      <c r="AD37" s="9">
        <v>0.27542362621098099</v>
      </c>
      <c r="AE37" s="9">
        <v>0.46049226297995</v>
      </c>
      <c r="AF37" s="9">
        <v>4.8500300000000003</v>
      </c>
      <c r="AG37" s="9">
        <v>4.5333199999999998</v>
      </c>
      <c r="AH37" s="9">
        <v>9.5138200000000008</v>
      </c>
      <c r="AI37" s="9">
        <v>1.3999999999999999</v>
      </c>
      <c r="AJ37" s="9">
        <v>15856720</v>
      </c>
      <c r="AK37" s="9">
        <v>10.583795</v>
      </c>
      <c r="AL37" s="9">
        <v>6.4083059999999996</v>
      </c>
      <c r="AM37" s="9">
        <v>1.877799</v>
      </c>
      <c r="AN37" s="9">
        <v>10.721704000000001</v>
      </c>
      <c r="AO37" s="9">
        <v>9.9432202236476996</v>
      </c>
      <c r="AP37" s="9">
        <v>1.4695670000000001</v>
      </c>
      <c r="AQ37" s="9">
        <v>9.6799999999999997</v>
      </c>
      <c r="AR37" s="9">
        <v>-0.094</v>
      </c>
      <c r="AS37" s="8" t="s">
        <v>43</v>
      </c>
      <c r="AT37" s="8" t="s">
        <v>43</v>
      </c>
      <c r="AU37" s="9">
        <v>-2.6240000000000001</v>
      </c>
      <c r="AV37" s="9">
        <v>1.4199999999999999</v>
      </c>
      <c r="AW37" s="9">
        <v>0.88</v>
      </c>
      <c r="AX37" s="9">
        <v>0.029999999999999999</v>
      </c>
      <c r="AY37" s="9">
        <v>0.01</v>
      </c>
      <c r="AZ37" s="9">
        <v>0.01</v>
      </c>
      <c r="BA37" s="9">
        <v>0.01</v>
      </c>
    </row>
    <row r="38" spans="1:53" ht="15">
      <c r="A38" s="2" t="s">
        <v>74</v>
      </c>
      <c r="B38" s="5">
        <v>4417219</v>
      </c>
      <c r="C38" s="2" t="s">
        <v>41</v>
      </c>
      <c r="D38" s="2" t="s">
        <v>42</v>
      </c>
      <c r="E38" s="6">
        <v>49992.459999999999</v>
      </c>
      <c r="F38" s="2" t="s">
        <v>41</v>
      </c>
      <c r="G38" s="2" t="s">
        <v>42</v>
      </c>
      <c r="H38" s="6">
        <v>49992.459999999999</v>
      </c>
      <c r="I38" s="2" t="s">
        <v>41</v>
      </c>
      <c r="J38" s="2" t="s">
        <v>42</v>
      </c>
      <c r="K38" s="6">
        <v>49992.459999999999</v>
      </c>
      <c r="L38" s="2" t="s">
        <v>41</v>
      </c>
      <c r="M38" s="2" t="s">
        <v>42</v>
      </c>
      <c r="N38" s="6">
        <v>49992.459999999999</v>
      </c>
      <c r="O38" s="7">
        <v>6996000</v>
      </c>
      <c r="P38" s="7">
        <v>4132000</v>
      </c>
      <c r="Q38" s="7">
        <v>2378000</v>
      </c>
      <c r="R38" s="7">
        <v>1502000</v>
      </c>
      <c r="S38" s="9">
        <v>20.229080086186201</v>
      </c>
      <c r="T38" s="9">
        <v>41.131868131868103</v>
      </c>
      <c r="U38" s="9">
        <v>8.6422770700636704</v>
      </c>
      <c r="V38" s="9">
        <v>4.5155931672151697</v>
      </c>
      <c r="W38" s="9">
        <v>3.8631935647734399</v>
      </c>
      <c r="X38" s="9">
        <v>21.570387390945299</v>
      </c>
      <c r="Y38" s="9">
        <v>14.7027649769585</v>
      </c>
      <c r="Z38" s="9">
        <v>5.5748508326654198</v>
      </c>
      <c r="AA38" s="7">
        <v>2415977</v>
      </c>
      <c r="AB38" s="7">
        <v>4869895</v>
      </c>
      <c r="AC38" s="9">
        <v>2.2756305783603401</v>
      </c>
      <c r="AD38" s="8" t="s">
        <v>43</v>
      </c>
      <c r="AE38" s="8" t="s">
        <v>43</v>
      </c>
      <c r="AF38" s="9">
        <v>2.77034</v>
      </c>
      <c r="AG38" s="9">
        <v>2.7625700000000002</v>
      </c>
      <c r="AH38" s="9">
        <v>6.8107800000000003</v>
      </c>
      <c r="AI38" s="9">
        <v>6.3747800000000003</v>
      </c>
      <c r="AJ38" s="9">
        <v>2041041</v>
      </c>
      <c r="AK38" s="9">
        <v>34.554279000000001</v>
      </c>
      <c r="AL38" s="9">
        <v>15.884276</v>
      </c>
      <c r="AM38" s="9">
        <v>8.6423459999999999</v>
      </c>
      <c r="AN38" s="9">
        <v>40.996713999999997</v>
      </c>
      <c r="AO38" s="9">
        <v>30.6452924836696</v>
      </c>
      <c r="AP38" s="9">
        <v>1.3373790000000001</v>
      </c>
      <c r="AQ38" s="9">
        <v>13.029999999999999</v>
      </c>
      <c r="AR38" s="8" t="s">
        <v>43</v>
      </c>
      <c r="AS38" s="8" t="s">
        <v>43</v>
      </c>
      <c r="AT38" s="9">
        <v>2.448</v>
      </c>
      <c r="AU38" s="9">
        <v>6.0090000000000003</v>
      </c>
      <c r="AV38" s="9">
        <v>-12.231999999999999</v>
      </c>
      <c r="AW38" s="9">
        <v>0.17000000000000001</v>
      </c>
      <c r="AX38" s="9">
        <v>0.089999999999999997</v>
      </c>
      <c r="AY38" s="9">
        <v>0.040000000000000001</v>
      </c>
      <c r="AZ38" s="9">
        <v>0.029999999999999999</v>
      </c>
      <c r="BA38" s="9">
        <v>0.02</v>
      </c>
    </row>
    <row r="39" spans="1:53" ht="15">
      <c r="A39" s="2" t="s">
        <v>75</v>
      </c>
      <c r="B39" s="5">
        <v>4094311</v>
      </c>
      <c r="C39" s="2" t="s">
        <v>41</v>
      </c>
      <c r="D39" s="2" t="s">
        <v>42</v>
      </c>
      <c r="E39" s="6">
        <v>41936.1481164</v>
      </c>
      <c r="F39" s="2" t="s">
        <v>41</v>
      </c>
      <c r="G39" s="2" t="s">
        <v>42</v>
      </c>
      <c r="H39" s="6">
        <v>41936.1481164</v>
      </c>
      <c r="I39" s="2" t="s">
        <v>41</v>
      </c>
      <c r="J39" s="2" t="s">
        <v>42</v>
      </c>
      <c r="K39" s="6">
        <v>41936.1481164</v>
      </c>
      <c r="L39" s="2" t="s">
        <v>41</v>
      </c>
      <c r="M39" s="2" t="s">
        <v>42</v>
      </c>
      <c r="N39" s="6">
        <v>41936.1481164</v>
      </c>
      <c r="O39" s="7">
        <v>5515702</v>
      </c>
      <c r="P39" s="7">
        <v>3158491</v>
      </c>
      <c r="Q39" s="7">
        <v>1463632</v>
      </c>
      <c r="R39" s="7">
        <v>950312</v>
      </c>
      <c r="S39" s="9">
        <v>19.946165199987199</v>
      </c>
      <c r="T39" s="9">
        <v>44.399416909621003</v>
      </c>
      <c r="U39" s="9">
        <v>2.5087334322658799</v>
      </c>
      <c r="V39" s="9">
        <v>0.96768075026068101</v>
      </c>
      <c r="W39" s="9">
        <v>2.24828208682752</v>
      </c>
      <c r="X39" s="9">
        <v>5.1829857755206996</v>
      </c>
      <c r="Y39" s="9">
        <v>58.928393205325797</v>
      </c>
      <c r="Z39" s="9">
        <v>3.2044126337907901</v>
      </c>
      <c r="AA39" s="7">
        <v>2682084</v>
      </c>
      <c r="AB39" s="7">
        <v>10170360</v>
      </c>
      <c r="AC39" s="9">
        <v>3.63207334894682</v>
      </c>
      <c r="AD39" s="8" t="s">
        <v>43</v>
      </c>
      <c r="AE39" s="8" t="s">
        <v>43</v>
      </c>
      <c r="AF39" s="9">
        <v>1.7025600000000001</v>
      </c>
      <c r="AG39" s="9">
        <v>1.7087000000000001</v>
      </c>
      <c r="AH39" s="9">
        <v>7.9961900000000004</v>
      </c>
      <c r="AI39" s="9">
        <v>5.1600000000000001</v>
      </c>
      <c r="AJ39" s="9">
        <v>683022</v>
      </c>
      <c r="AK39" s="9">
        <v>106.08628</v>
      </c>
      <c r="AL39" s="9">
        <v>26.393001000000002</v>
      </c>
      <c r="AM39" s="9">
        <v>2.5057999999999998</v>
      </c>
      <c r="AN39" s="9">
        <v>44.347698999999999</v>
      </c>
      <c r="AO39" s="9">
        <v>53.9332960142617</v>
      </c>
      <c r="AP39" s="9">
        <v>1.168534</v>
      </c>
      <c r="AQ39" s="9">
        <v>14.880000000000001</v>
      </c>
      <c r="AR39" s="8" t="s">
        <v>43</v>
      </c>
      <c r="AS39" s="8" t="s">
        <v>43</v>
      </c>
      <c r="AT39" s="9">
        <v>1.9279999999999999</v>
      </c>
      <c r="AU39" s="8" t="s">
        <v>43</v>
      </c>
      <c r="AV39" s="9">
        <v>-0.111</v>
      </c>
      <c r="AW39" s="9">
        <v>0.02</v>
      </c>
      <c r="AX39" s="9">
        <v>0</v>
      </c>
      <c r="AY39" s="9">
        <v>0</v>
      </c>
      <c r="AZ39" s="9">
        <v>0</v>
      </c>
      <c r="BA39" s="9">
        <v>0</v>
      </c>
    </row>
    <row r="40" spans="1:53" ht="15">
      <c r="A40" s="2" t="s">
        <v>76</v>
      </c>
      <c r="B40" s="5">
        <v>4001616</v>
      </c>
      <c r="C40" s="2" t="s">
        <v>41</v>
      </c>
      <c r="D40" s="2" t="s">
        <v>42</v>
      </c>
      <c r="E40" s="6">
        <v>39386</v>
      </c>
      <c r="F40" s="2" t="s">
        <v>41</v>
      </c>
      <c r="G40" s="2" t="s">
        <v>42</v>
      </c>
      <c r="H40" s="6">
        <v>39386</v>
      </c>
      <c r="I40" s="2" t="s">
        <v>41</v>
      </c>
      <c r="J40" s="2" t="s">
        <v>42</v>
      </c>
      <c r="K40" s="6">
        <v>39386</v>
      </c>
      <c r="L40" s="2" t="s">
        <v>41</v>
      </c>
      <c r="M40" s="2" t="s">
        <v>42</v>
      </c>
      <c r="N40" s="6">
        <v>39386</v>
      </c>
      <c r="O40" s="7">
        <v>14393000</v>
      </c>
      <c r="P40" s="7">
        <v>7222000</v>
      </c>
      <c r="Q40" s="7">
        <v>4094000</v>
      </c>
      <c r="R40" s="7">
        <v>1994000</v>
      </c>
      <c r="S40" s="9">
        <v>12.869156</v>
      </c>
      <c r="T40" s="9">
        <v>29.148264999999999</v>
      </c>
      <c r="U40" s="9">
        <v>1.8121200200000001</v>
      </c>
      <c r="V40" s="9">
        <v>1.639</v>
      </c>
      <c r="W40" s="9">
        <v>2.3929999999999998</v>
      </c>
      <c r="X40" s="9">
        <v>7.8170000000000002</v>
      </c>
      <c r="Y40" s="9">
        <v>30.722999999999999</v>
      </c>
      <c r="Z40" s="9">
        <v>4.8160173160173203</v>
      </c>
      <c r="AA40" s="7">
        <v>5932049</v>
      </c>
      <c r="AB40" s="7">
        <v>15839025</v>
      </c>
      <c r="AC40" s="9">
        <v>2.5971456571873901</v>
      </c>
      <c r="AD40" s="8" t="s">
        <v>43</v>
      </c>
      <c r="AE40" s="8" t="s">
        <v>43</v>
      </c>
      <c r="AF40" s="9">
        <v>3.6009500000000001</v>
      </c>
      <c r="AG40" s="9">
        <v>3.5960000000000001</v>
      </c>
      <c r="AH40" s="9">
        <v>7.0838599999999996</v>
      </c>
      <c r="AI40" s="9">
        <v>2.6699999999999999</v>
      </c>
      <c r="AJ40" s="9">
        <v>-671500</v>
      </c>
      <c r="AK40" s="9">
        <v>22.304835000000001</v>
      </c>
      <c r="AL40" s="9">
        <v>12.869156</v>
      </c>
      <c r="AM40" s="9">
        <v>1.81212</v>
      </c>
      <c r="AN40" s="9">
        <v>29.148264999999999</v>
      </c>
      <c r="AO40" s="9">
        <v>16.919193057147201</v>
      </c>
      <c r="AP40" s="9">
        <v>0.75958999999999999</v>
      </c>
      <c r="AQ40" s="9">
        <v>10.539999999999999</v>
      </c>
      <c r="AR40" s="9">
        <v>0.71999999999999997</v>
      </c>
      <c r="AS40" s="9">
        <v>-2.4399999999999999</v>
      </c>
      <c r="AT40" s="9">
        <v>0.185</v>
      </c>
      <c r="AU40" s="8" t="s">
        <v>43</v>
      </c>
      <c r="AV40" s="8" t="s">
        <v>43</v>
      </c>
      <c r="AW40" s="9">
        <v>0.02</v>
      </c>
      <c r="AX40" s="9">
        <v>0.01</v>
      </c>
      <c r="AY40" s="9">
        <v>0.01</v>
      </c>
      <c r="AZ40" s="9">
        <v>0.01</v>
      </c>
      <c r="BA40" s="9">
        <v>0.01</v>
      </c>
    </row>
    <row r="41" spans="1:53" ht="15">
      <c r="A41" s="2" t="s">
        <v>77</v>
      </c>
      <c r="B41" s="5">
        <v>4121470</v>
      </c>
      <c r="C41" s="2" t="s">
        <v>41</v>
      </c>
      <c r="D41" s="2" t="s">
        <v>42</v>
      </c>
      <c r="E41" s="6">
        <v>74817.839999999997</v>
      </c>
      <c r="F41" s="2" t="s">
        <v>41</v>
      </c>
      <c r="G41" s="2" t="s">
        <v>42</v>
      </c>
      <c r="H41" s="6">
        <v>74817.839999999997</v>
      </c>
      <c r="I41" s="2" t="s">
        <v>41</v>
      </c>
      <c r="J41" s="2" t="s">
        <v>42</v>
      </c>
      <c r="K41" s="6">
        <v>74817.839999999997</v>
      </c>
      <c r="L41" s="2" t="s">
        <v>41</v>
      </c>
      <c r="M41" s="2" t="s">
        <v>42</v>
      </c>
      <c r="N41" s="6">
        <v>74817.839999999997</v>
      </c>
      <c r="O41" s="7">
        <v>28602000</v>
      </c>
      <c r="P41" s="7">
        <v>13289000</v>
      </c>
      <c r="Q41" s="7">
        <v>7205000</v>
      </c>
      <c r="R41" s="7">
        <v>2874000</v>
      </c>
      <c r="S41" s="9">
        <v>12.161681</v>
      </c>
      <c r="T41" s="9">
        <v>28.362719999999999</v>
      </c>
      <c r="U41" s="9">
        <v>1.82661735</v>
      </c>
      <c r="V41" s="9">
        <v>1.607</v>
      </c>
      <c r="W41" s="9">
        <v>2.5369999999999999</v>
      </c>
      <c r="X41" s="9">
        <v>8.4849999999999994</v>
      </c>
      <c r="Y41" s="9">
        <v>61.154000000000003</v>
      </c>
      <c r="Z41" s="9">
        <v>3.7122557726465399</v>
      </c>
      <c r="AA41" s="7">
        <v>3960812</v>
      </c>
      <c r="AB41" s="7">
        <v>9684762</v>
      </c>
      <c r="AC41" s="9">
        <v>2.3738998939989999</v>
      </c>
      <c r="AD41" s="8" t="s">
        <v>43</v>
      </c>
      <c r="AE41" s="8" t="s">
        <v>43</v>
      </c>
      <c r="AF41" s="9">
        <v>6.7300000000000004</v>
      </c>
      <c r="AG41" s="9">
        <v>6.7665600000000001</v>
      </c>
      <c r="AH41" s="9">
        <v>15.14466</v>
      </c>
      <c r="AI41" s="9">
        <v>4.5016800000000003</v>
      </c>
      <c r="AJ41" s="9">
        <v>-1283000</v>
      </c>
      <c r="AK41" s="9">
        <v>22.630946000000002</v>
      </c>
      <c r="AL41" s="9">
        <v>12.161681</v>
      </c>
      <c r="AM41" s="9">
        <v>1.8266169999999999</v>
      </c>
      <c r="AN41" s="9">
        <v>28.362719999999999</v>
      </c>
      <c r="AO41" s="9">
        <v>18.559763298956099</v>
      </c>
      <c r="AP41" s="8" t="s">
        <v>43</v>
      </c>
      <c r="AQ41" s="9">
        <v>9.1600000000000001</v>
      </c>
      <c r="AR41" s="9">
        <v>-5.657</v>
      </c>
      <c r="AS41" s="9">
        <v>16.766999999999999</v>
      </c>
      <c r="AT41" s="9">
        <v>21.609000000000002</v>
      </c>
      <c r="AU41" s="9">
        <v>-15.696</v>
      </c>
      <c r="AV41" s="9">
        <v>39.965000000000003</v>
      </c>
      <c r="AW41" s="9">
        <v>0.059999999999999998</v>
      </c>
      <c r="AX41" s="9">
        <v>0.02</v>
      </c>
      <c r="AY41" s="9">
        <v>0.01</v>
      </c>
      <c r="AZ41" s="9">
        <v>0.01</v>
      </c>
      <c r="BA41" s="9">
        <v>0</v>
      </c>
    </row>
    <row r="42" spans="1:53" ht="15">
      <c r="A42" s="2" t="s">
        <v>78</v>
      </c>
      <c r="B42" s="5">
        <v>4072364</v>
      </c>
      <c r="C42" s="2" t="s">
        <v>41</v>
      </c>
      <c r="D42" s="2" t="s">
        <v>42</v>
      </c>
      <c r="E42" s="6">
        <v>109907.00225727999</v>
      </c>
      <c r="F42" s="2" t="s">
        <v>41</v>
      </c>
      <c r="G42" s="2" t="s">
        <v>42</v>
      </c>
      <c r="H42" s="6">
        <v>109907.00225727999</v>
      </c>
      <c r="I42" s="2" t="s">
        <v>41</v>
      </c>
      <c r="J42" s="2" t="s">
        <v>42</v>
      </c>
      <c r="K42" s="6">
        <v>109907.00225727999</v>
      </c>
      <c r="L42" s="2" t="s">
        <v>41</v>
      </c>
      <c r="M42" s="2" t="s">
        <v>42</v>
      </c>
      <c r="N42" s="6">
        <v>109907.00225727999</v>
      </c>
      <c r="O42" s="7">
        <v>171340000</v>
      </c>
      <c r="P42" s="7">
        <v>10490000</v>
      </c>
      <c r="Q42" s="7">
        <v>8745000</v>
      </c>
      <c r="R42" s="7">
        <v>5991000</v>
      </c>
      <c r="S42" s="9">
        <v>12.9681529455166</v>
      </c>
      <c r="T42" s="9">
        <v>18.661640953716699</v>
      </c>
      <c r="U42" s="9">
        <v>2.9253926519222002</v>
      </c>
      <c r="V42" s="9">
        <v>0.65902804212663402</v>
      </c>
      <c r="W42" s="9">
        <v>5.5149559003745496</v>
      </c>
      <c r="X42" s="9">
        <v>15.7472967600548</v>
      </c>
      <c r="Y42" s="9">
        <v>168.64382595579599</v>
      </c>
      <c r="Z42" s="9">
        <v>1.2250342896867901</v>
      </c>
      <c r="AA42" s="7">
        <v>1090838</v>
      </c>
      <c r="AB42" s="7">
        <v>2191078</v>
      </c>
      <c r="AC42" s="9">
        <v>1.6136638133544201</v>
      </c>
      <c r="AD42" s="9">
        <v>0.52737304514870298</v>
      </c>
      <c r="AE42" s="9">
        <v>0.62930257552023605</v>
      </c>
      <c r="AF42" s="9">
        <v>46.890000000000001</v>
      </c>
      <c r="AG42" s="9">
        <v>44.719999999999999</v>
      </c>
      <c r="AH42" s="9">
        <v>49.375990000000002</v>
      </c>
      <c r="AI42" s="9">
        <v>7.1699999999999999</v>
      </c>
      <c r="AJ42" s="9">
        <v>9128500</v>
      </c>
      <c r="AK42" s="9">
        <v>13.769757</v>
      </c>
      <c r="AL42" s="9">
        <v>12.764074000000001</v>
      </c>
      <c r="AM42" s="9">
        <v>2.9253849999999999</v>
      </c>
      <c r="AN42" s="9">
        <v>18.693759</v>
      </c>
      <c r="AO42" s="9">
        <v>9.8691284935202006</v>
      </c>
      <c r="AP42" s="9">
        <v>1.6184289999999999</v>
      </c>
      <c r="AQ42" s="9">
        <v>9.1600000000000001</v>
      </c>
      <c r="AR42" s="9">
        <v>-23.609999999999999</v>
      </c>
      <c r="AS42" s="9">
        <v>-3.2970000000000002</v>
      </c>
      <c r="AT42" s="8" t="s">
        <v>43</v>
      </c>
      <c r="AU42" s="9">
        <v>-36.115000000000002</v>
      </c>
      <c r="AV42" s="9">
        <v>7.2450000000000001</v>
      </c>
      <c r="AW42" s="9">
        <v>0.050000000000000003</v>
      </c>
      <c r="AX42" s="9">
        <v>0.02</v>
      </c>
      <c r="AY42" s="9">
        <v>0.02</v>
      </c>
      <c r="AZ42" s="9">
        <v>0.01</v>
      </c>
      <c r="BA42" s="9">
        <v>0.01</v>
      </c>
    </row>
    <row r="43" spans="1:53" ht="15">
      <c r="A43" s="2" t="s">
        <v>79</v>
      </c>
      <c r="B43" s="5">
        <v>109113</v>
      </c>
      <c r="C43" s="2" t="s">
        <v>41</v>
      </c>
      <c r="D43" s="2" t="s">
        <v>42</v>
      </c>
      <c r="E43" s="6">
        <v>355004.73040876101</v>
      </c>
      <c r="F43" s="2" t="s">
        <v>41</v>
      </c>
      <c r="G43" s="2" t="s">
        <v>42</v>
      </c>
      <c r="H43" s="6">
        <v>355004.73040876101</v>
      </c>
      <c r="I43" s="2" t="s">
        <v>41</v>
      </c>
      <c r="J43" s="2" t="s">
        <v>42</v>
      </c>
      <c r="K43" s="6">
        <v>355004.73040876101</v>
      </c>
      <c r="L43" s="2" t="s">
        <v>41</v>
      </c>
      <c r="M43" s="2" t="s">
        <v>42</v>
      </c>
      <c r="N43" s="6">
        <v>355004.73040876101</v>
      </c>
      <c r="O43" s="7">
        <v>5.5220000000000002</v>
      </c>
      <c r="P43" s="7">
        <v>-893.43600000000004</v>
      </c>
      <c r="Q43" s="7">
        <v>-1027.21</v>
      </c>
      <c r="R43" s="7">
        <v>999.45000000000005</v>
      </c>
      <c r="S43" s="8" t="s">
        <v>43</v>
      </c>
      <c r="T43" s="8" t="s">
        <v>43</v>
      </c>
      <c r="U43" s="8" t="s">
        <v>43</v>
      </c>
      <c r="V43" s="9">
        <v>-0.90400000000000003</v>
      </c>
      <c r="W43" s="8" t="s">
        <v>43</v>
      </c>
      <c r="X43" s="8" t="s">
        <v>43</v>
      </c>
      <c r="Y43" s="9">
        <v>-1.6619999999999999</v>
      </c>
      <c r="Z43" s="9">
        <v>0</v>
      </c>
      <c r="AA43" s="8" t="s">
        <v>43</v>
      </c>
      <c r="AB43" s="8" t="s">
        <v>43</v>
      </c>
      <c r="AC43" s="8" t="s">
        <v>43</v>
      </c>
      <c r="AD43" s="8" t="s">
        <v>43</v>
      </c>
      <c r="AE43" s="8" t="s">
        <v>43</v>
      </c>
      <c r="AF43" s="8" t="s">
        <v>43</v>
      </c>
      <c r="AG43" s="8" t="s">
        <v>43</v>
      </c>
      <c r="AH43" s="8" t="s">
        <v>43</v>
      </c>
      <c r="AI43" s="8" t="s">
        <v>43</v>
      </c>
      <c r="AJ43" s="8" t="s">
        <v>43</v>
      </c>
      <c r="AK43" s="8" t="s">
        <v>43</v>
      </c>
      <c r="AL43" s="8" t="s">
        <v>43</v>
      </c>
      <c r="AM43" s="8" t="s">
        <v>43</v>
      </c>
      <c r="AN43" s="8" t="s">
        <v>43</v>
      </c>
      <c r="AO43" s="8" t="s">
        <v>43</v>
      </c>
      <c r="AP43" s="8" t="s">
        <v>43</v>
      </c>
      <c r="AQ43" s="8" t="s">
        <v>43</v>
      </c>
      <c r="AR43" s="8" t="s">
        <v>43</v>
      </c>
      <c r="AS43" s="8" t="s">
        <v>43</v>
      </c>
      <c r="AT43" s="8" t="s">
        <v>43</v>
      </c>
      <c r="AU43" s="8" t="s">
        <v>43</v>
      </c>
      <c r="AV43" s="8" t="s">
        <v>43</v>
      </c>
      <c r="AW43" s="8" t="s">
        <v>43</v>
      </c>
      <c r="AX43" s="8" t="s">
        <v>43</v>
      </c>
      <c r="AY43" s="8" t="s">
        <v>43</v>
      </c>
      <c r="AZ43" s="8" t="s">
        <v>43</v>
      </c>
      <c r="BA43" s="8" t="s">
        <v>43</v>
      </c>
    </row>
    <row r="44" spans="1:53" ht="15">
      <c r="A44" s="2" t="s">
        <v>80</v>
      </c>
      <c r="B44" s="5">
        <v>4089108</v>
      </c>
      <c r="C44" s="2" t="s">
        <v>41</v>
      </c>
      <c r="D44" s="2" t="s">
        <v>42</v>
      </c>
      <c r="E44" s="6">
        <v>76753.140546557304</v>
      </c>
      <c r="F44" s="2" t="s">
        <v>41</v>
      </c>
      <c r="G44" s="2" t="s">
        <v>42</v>
      </c>
      <c r="H44" s="6">
        <v>76753.140546557304</v>
      </c>
      <c r="I44" s="2" t="s">
        <v>41</v>
      </c>
      <c r="J44" s="2" t="s">
        <v>42</v>
      </c>
      <c r="K44" s="6">
        <v>76753.140546557304</v>
      </c>
      <c r="L44" s="2" t="s">
        <v>41</v>
      </c>
      <c r="M44" s="2" t="s">
        <v>42</v>
      </c>
      <c r="N44" s="6">
        <v>76753.140546557304</v>
      </c>
      <c r="O44" s="7">
        <v>32347410.634269498</v>
      </c>
      <c r="P44" s="7">
        <v>10240246.5152543</v>
      </c>
      <c r="Q44" s="7">
        <v>6821643.4486116702</v>
      </c>
      <c r="R44" s="7">
        <v>4489463.9882335197</v>
      </c>
      <c r="S44" s="9">
        <v>12.931796</v>
      </c>
      <c r="T44" s="9">
        <v>19.642185000000001</v>
      </c>
      <c r="U44" s="9">
        <v>1.9301232500000001</v>
      </c>
      <c r="V44" s="9">
        <v>1.28</v>
      </c>
      <c r="W44" s="9">
        <v>3.1970000000000001</v>
      </c>
      <c r="X44" s="9">
        <v>9.4740000000000002</v>
      </c>
      <c r="Y44" s="9">
        <v>19.468738405155101</v>
      </c>
      <c r="Z44" s="9">
        <v>7.0182166826462096</v>
      </c>
      <c r="AA44" s="7">
        <v>12588946</v>
      </c>
      <c r="AB44" s="8" t="s">
        <v>43</v>
      </c>
      <c r="AC44" s="8" t="s">
        <v>43</v>
      </c>
      <c r="AD44" s="8" t="s">
        <v>43</v>
      </c>
      <c r="AE44" s="8" t="s">
        <v>43</v>
      </c>
      <c r="AF44" s="9">
        <v>2.4375622932586101</v>
      </c>
      <c r="AG44" s="9">
        <v>2.3598130841121501</v>
      </c>
      <c r="AH44" s="8" t="s">
        <v>43</v>
      </c>
      <c r="AI44" s="9">
        <v>2.8043811119617499</v>
      </c>
      <c r="AJ44" s="9">
        <v>5593449.2770370804</v>
      </c>
      <c r="AK44" s="9">
        <v>18.439063000000001</v>
      </c>
      <c r="AL44" s="9">
        <v>12.934229999999999</v>
      </c>
      <c r="AM44" s="9">
        <v>1.930123</v>
      </c>
      <c r="AN44" s="9">
        <v>19.642185000000001</v>
      </c>
      <c r="AO44" s="9">
        <v>14.348458651051001</v>
      </c>
      <c r="AP44" s="8" t="s">
        <v>43</v>
      </c>
      <c r="AQ44" s="9">
        <v>3.9500000000000002</v>
      </c>
      <c r="AR44" s="9">
        <v>0.39400000000000002</v>
      </c>
      <c r="AS44" s="9">
        <v>3.0950000000000002</v>
      </c>
      <c r="AT44" s="8" t="s">
        <v>43</v>
      </c>
      <c r="AU44" s="9">
        <v>10.129</v>
      </c>
      <c r="AV44" s="8" t="s">
        <v>43</v>
      </c>
      <c r="AW44" s="9">
        <v>0.029999999999999999</v>
      </c>
      <c r="AX44" s="9">
        <v>0.01</v>
      </c>
      <c r="AY44" s="9">
        <v>0.01</v>
      </c>
      <c r="AZ44" s="9">
        <v>0</v>
      </c>
      <c r="BA44" s="9">
        <v>0</v>
      </c>
    </row>
    <row r="45" spans="1:53" ht="15">
      <c r="A45" s="2" t="s">
        <v>81</v>
      </c>
      <c r="B45" s="5">
        <v>4111501</v>
      </c>
      <c r="C45" s="2" t="s">
        <v>41</v>
      </c>
      <c r="D45" s="2" t="s">
        <v>42</v>
      </c>
      <c r="E45" s="6">
        <v>46471.856122800004</v>
      </c>
      <c r="F45" s="2" t="s">
        <v>41</v>
      </c>
      <c r="G45" s="2" t="s">
        <v>42</v>
      </c>
      <c r="H45" s="6">
        <v>46471.856122800004</v>
      </c>
      <c r="I45" s="2" t="s">
        <v>41</v>
      </c>
      <c r="J45" s="2" t="s">
        <v>42</v>
      </c>
      <c r="K45" s="6">
        <v>46471.856122800004</v>
      </c>
      <c r="L45" s="2" t="s">
        <v>41</v>
      </c>
      <c r="M45" s="2" t="s">
        <v>42</v>
      </c>
      <c r="N45" s="6">
        <v>46471.856122800004</v>
      </c>
      <c r="O45" s="7">
        <v>78586000</v>
      </c>
      <c r="P45" s="7">
        <v>12692000</v>
      </c>
      <c r="Q45" s="7">
        <v>8307000</v>
      </c>
      <c r="R45" s="7">
        <v>5294000</v>
      </c>
      <c r="S45" s="9">
        <v>8.8946020000000008</v>
      </c>
      <c r="T45" s="9">
        <v>14.771898</v>
      </c>
      <c r="U45" s="9">
        <v>1.8000889499999999</v>
      </c>
      <c r="V45" s="9">
        <v>1.1899999999999999</v>
      </c>
      <c r="W45" s="9">
        <v>4.734</v>
      </c>
      <c r="X45" s="9">
        <v>12.33</v>
      </c>
      <c r="Y45" s="9">
        <v>8.9749999999999996</v>
      </c>
      <c r="Z45" s="9">
        <v>7.9061148857319301</v>
      </c>
      <c r="AA45" s="7">
        <v>13437149</v>
      </c>
      <c r="AB45" s="7">
        <v>35455123</v>
      </c>
      <c r="AC45" s="9">
        <v>2.6932557900956402</v>
      </c>
      <c r="AD45" s="8" t="s">
        <v>43</v>
      </c>
      <c r="AE45" s="8" t="s">
        <v>43</v>
      </c>
      <c r="AF45" s="9">
        <v>1.61673</v>
      </c>
      <c r="AG45" s="9">
        <v>1.76126</v>
      </c>
      <c r="AH45" s="9">
        <v>3.6080000000000001</v>
      </c>
      <c r="AI45" s="9">
        <v>1.3899999999999999</v>
      </c>
      <c r="AJ45" s="9">
        <v>7215040</v>
      </c>
      <c r="AK45" s="9">
        <v>13.512555000000001</v>
      </c>
      <c r="AL45" s="9">
        <v>8.8946020000000008</v>
      </c>
      <c r="AM45" s="9">
        <v>1.8000890000000001</v>
      </c>
      <c r="AN45" s="9">
        <v>14.771898</v>
      </c>
      <c r="AO45" s="9">
        <v>10.914418125102999</v>
      </c>
      <c r="AP45" s="8" t="s">
        <v>43</v>
      </c>
      <c r="AQ45" s="9">
        <v>2.4100000000000001</v>
      </c>
      <c r="AR45" s="9">
        <v>0.20100000000000001</v>
      </c>
      <c r="AS45" s="8" t="s">
        <v>43</v>
      </c>
      <c r="AT45" s="9">
        <v>-48.298999999999999</v>
      </c>
      <c r="AU45" s="9">
        <v>0.89300000000000002</v>
      </c>
      <c r="AV45" s="9">
        <v>1.379</v>
      </c>
      <c r="AW45" s="9">
        <v>8.7200000000000006</v>
      </c>
      <c r="AX45" s="9">
        <v>0.88</v>
      </c>
      <c r="AY45" s="9">
        <v>0.11</v>
      </c>
      <c r="AZ45" s="9">
        <v>0.050000000000000003</v>
      </c>
      <c r="BA45" s="9">
        <v>0.040000000000000001</v>
      </c>
    </row>
    <row r="46" spans="1:53" ht="15">
      <c r="A46" s="2" t="s">
        <v>82</v>
      </c>
      <c r="B46" s="5">
        <v>4059899</v>
      </c>
      <c r="C46" s="2" t="s">
        <v>41</v>
      </c>
      <c r="D46" s="2" t="s">
        <v>42</v>
      </c>
      <c r="E46" s="6">
        <v>57133.262021299997</v>
      </c>
      <c r="F46" s="2" t="s">
        <v>41</v>
      </c>
      <c r="G46" s="2" t="s">
        <v>42</v>
      </c>
      <c r="H46" s="6">
        <v>57133.262021299997</v>
      </c>
      <c r="I46" s="2" t="s">
        <v>41</v>
      </c>
      <c r="J46" s="2" t="s">
        <v>42</v>
      </c>
      <c r="K46" s="6">
        <v>57133.262021299997</v>
      </c>
      <c r="L46" s="2" t="s">
        <v>41</v>
      </c>
      <c r="M46" s="2" t="s">
        <v>42</v>
      </c>
      <c r="N46" s="6">
        <v>57133.262021299997</v>
      </c>
      <c r="O46" s="7">
        <v>49715000</v>
      </c>
      <c r="P46" s="7">
        <v>8828000</v>
      </c>
      <c r="Q46" s="7">
        <v>6485000</v>
      </c>
      <c r="R46" s="7">
        <v>5657000</v>
      </c>
      <c r="S46" s="9">
        <v>9.5679230000000004</v>
      </c>
      <c r="T46" s="9">
        <v>10.896604</v>
      </c>
      <c r="U46" s="9">
        <v>2.2408787800000001</v>
      </c>
      <c r="V46" s="9">
        <v>1.0129999999999999</v>
      </c>
      <c r="W46" s="9">
        <v>5.8280000000000003</v>
      </c>
      <c r="X46" s="9">
        <v>20.004000000000001</v>
      </c>
      <c r="Y46" s="9">
        <v>12.763</v>
      </c>
      <c r="Z46" s="9">
        <v>7.3529411764705896</v>
      </c>
      <c r="AA46" s="7">
        <v>6826888</v>
      </c>
      <c r="AB46" s="7">
        <v>14862559</v>
      </c>
      <c r="AC46" s="9">
        <v>1.9510334687659601</v>
      </c>
      <c r="AD46" s="8" t="s">
        <v>43</v>
      </c>
      <c r="AE46" s="8" t="s">
        <v>43</v>
      </c>
      <c r="AF46" s="9">
        <v>3</v>
      </c>
      <c r="AG46" s="9">
        <v>2.9094000000000002</v>
      </c>
      <c r="AH46" s="9">
        <v>4.2332900000000002</v>
      </c>
      <c r="AI46" s="9">
        <v>2.3374999999999999</v>
      </c>
      <c r="AJ46" s="9">
        <v>6739750</v>
      </c>
      <c r="AK46" s="9">
        <v>12.78679</v>
      </c>
      <c r="AL46" s="9">
        <v>9.5679230000000004</v>
      </c>
      <c r="AM46" s="9">
        <v>2.2408790000000001</v>
      </c>
      <c r="AN46" s="9">
        <v>10.896604</v>
      </c>
      <c r="AO46" s="9">
        <v>11.724803020755999</v>
      </c>
      <c r="AP46" s="9">
        <v>0.40016000000000002</v>
      </c>
      <c r="AQ46" s="9">
        <v>1.74</v>
      </c>
      <c r="AR46" s="9">
        <v>-0.0089999999999999993</v>
      </c>
      <c r="AS46" s="9">
        <v>6.0439999999999996</v>
      </c>
      <c r="AT46" s="9">
        <v>8.6069999999999993</v>
      </c>
      <c r="AU46" s="9">
        <v>-0.35099999999999998</v>
      </c>
      <c r="AV46" s="9">
        <v>4.8239999999999998</v>
      </c>
      <c r="AW46" s="9">
        <v>1.26</v>
      </c>
      <c r="AX46" s="9">
        <v>0.13</v>
      </c>
      <c r="AY46" s="9">
        <v>0.10000000000000001</v>
      </c>
      <c r="AZ46" s="9">
        <v>0.089999999999999997</v>
      </c>
      <c r="BA46" s="9">
        <v>0.029999999999999999</v>
      </c>
    </row>
    <row r="47" spans="1:53" ht="15">
      <c r="A47" s="2" t="s">
        <v>83</v>
      </c>
      <c r="B47" s="5">
        <v>4570011</v>
      </c>
      <c r="C47" s="2" t="s">
        <v>41</v>
      </c>
      <c r="D47" s="2" t="s">
        <v>42</v>
      </c>
      <c r="E47" s="6">
        <v>76092.664903030003</v>
      </c>
      <c r="F47" s="2" t="s">
        <v>41</v>
      </c>
      <c r="G47" s="2" t="s">
        <v>42</v>
      </c>
      <c r="H47" s="6">
        <v>76092.664903030003</v>
      </c>
      <c r="I47" s="2" t="s">
        <v>41</v>
      </c>
      <c r="J47" s="2" t="s">
        <v>42</v>
      </c>
      <c r="K47" s="6">
        <v>76092.664903030003</v>
      </c>
      <c r="L47" s="2" t="s">
        <v>41</v>
      </c>
      <c r="M47" s="2" t="s">
        <v>42</v>
      </c>
      <c r="N47" s="6">
        <v>76092.664903030003</v>
      </c>
      <c r="O47" s="7">
        <v>8272667</v>
      </c>
      <c r="P47" s="7">
        <v>3369917</v>
      </c>
      <c r="Q47" s="7">
        <v>1526252</v>
      </c>
      <c r="R47" s="7">
        <v>968980</v>
      </c>
      <c r="S47" s="9">
        <v>27.237229275687302</v>
      </c>
      <c r="T47" s="9">
        <v>81.362086258776301</v>
      </c>
      <c r="U47" s="9">
        <v>6.2593891145621301</v>
      </c>
      <c r="V47" s="9">
        <v>1.3976950312443499</v>
      </c>
      <c r="W47" s="9">
        <v>3.0759688402686698</v>
      </c>
      <c r="X47" s="9">
        <v>8.0855157314246195</v>
      </c>
      <c r="Y47" s="9">
        <v>132.18659579708699</v>
      </c>
      <c r="Z47" s="9">
        <v>2.1006435069898202</v>
      </c>
      <c r="AA47" s="7">
        <v>670734</v>
      </c>
      <c r="AB47" s="7">
        <v>1746627</v>
      </c>
      <c r="AC47" s="9">
        <v>2.4028201960987499</v>
      </c>
      <c r="AD47" s="8" t="s">
        <v>43</v>
      </c>
      <c r="AE47" s="8" t="s">
        <v>43</v>
      </c>
      <c r="AF47" s="9">
        <v>13.055630000000001</v>
      </c>
      <c r="AG47" s="9">
        <v>14.19637</v>
      </c>
      <c r="AH47" s="9">
        <v>40.558480000000003</v>
      </c>
      <c r="AI47" s="9">
        <v>20.620000000000001</v>
      </c>
      <c r="AJ47" s="8" t="s">
        <v>43</v>
      </c>
      <c r="AK47" s="9">
        <v>94.484791999999999</v>
      </c>
      <c r="AL47" s="9">
        <v>28.862803</v>
      </c>
      <c r="AM47" s="9">
        <v>6.2593949999999996</v>
      </c>
      <c r="AN47" s="9">
        <v>81.353926000000001</v>
      </c>
      <c r="AO47" s="9">
        <v>41.277116894234801</v>
      </c>
      <c r="AP47" s="8" t="s">
        <v>43</v>
      </c>
      <c r="AQ47" s="9">
        <v>13.18</v>
      </c>
      <c r="AR47" s="9">
        <v>0.249</v>
      </c>
      <c r="AS47" s="9">
        <v>27.579999999999998</v>
      </c>
      <c r="AT47" s="9">
        <v>1.361</v>
      </c>
      <c r="AU47" s="9">
        <v>29.533999999999999</v>
      </c>
      <c r="AV47" s="9">
        <v>82.072999999999993</v>
      </c>
      <c r="AW47" s="9">
        <v>0.14999999999999999</v>
      </c>
      <c r="AX47" s="9">
        <v>0.029999999999999999</v>
      </c>
      <c r="AY47" s="9">
        <v>0.02</v>
      </c>
      <c r="AZ47" s="9">
        <v>0.02</v>
      </c>
      <c r="BA47" s="9">
        <v>0.01</v>
      </c>
    </row>
    <row r="48" spans="1:53" ht="15">
      <c r="A48" s="2" t="s">
        <v>84</v>
      </c>
      <c r="B48" s="5">
        <v>113881</v>
      </c>
      <c r="C48" s="2" t="s">
        <v>41</v>
      </c>
      <c r="D48" s="2" t="s">
        <v>42</v>
      </c>
      <c r="E48" s="6">
        <v>78906.960000000006</v>
      </c>
      <c r="F48" s="2" t="s">
        <v>41</v>
      </c>
      <c r="G48" s="2" t="s">
        <v>42</v>
      </c>
      <c r="H48" s="6">
        <v>78906.960000000006</v>
      </c>
      <c r="I48" s="2" t="s">
        <v>41</v>
      </c>
      <c r="J48" s="2" t="s">
        <v>42</v>
      </c>
      <c r="K48" s="6">
        <v>78906.960000000006</v>
      </c>
      <c r="L48" s="2" t="s">
        <v>41</v>
      </c>
      <c r="M48" s="2" t="s">
        <v>42</v>
      </c>
      <c r="N48" s="6">
        <v>78906.960000000006</v>
      </c>
      <c r="O48" s="7">
        <v>19093000</v>
      </c>
      <c r="P48" s="7">
        <v>7968000</v>
      </c>
      <c r="Q48" s="7">
        <v>4847000</v>
      </c>
      <c r="R48" s="7">
        <v>3129000</v>
      </c>
      <c r="S48" s="9">
        <v>13.646167</v>
      </c>
      <c r="T48" s="9">
        <v>27.975386</v>
      </c>
      <c r="U48" s="9">
        <v>3.3075787999999999</v>
      </c>
      <c r="V48" s="9">
        <v>0.77900000000000003</v>
      </c>
      <c r="W48" s="9">
        <v>3.4670000000000001</v>
      </c>
      <c r="X48" s="9">
        <v>10.036</v>
      </c>
      <c r="Y48" s="9">
        <v>50.264000000000003</v>
      </c>
      <c r="Z48" s="8" t="s">
        <v>43</v>
      </c>
      <c r="AA48" s="7">
        <v>2573891</v>
      </c>
      <c r="AB48" s="7">
        <v>7989234</v>
      </c>
      <c r="AC48" s="9">
        <v>2.9240661170317801</v>
      </c>
      <c r="AD48" s="8" t="s">
        <v>43</v>
      </c>
      <c r="AE48" s="8" t="s">
        <v>43</v>
      </c>
      <c r="AF48" s="9">
        <v>11.789999999999999</v>
      </c>
      <c r="AG48" s="9">
        <v>9.2621699999999993</v>
      </c>
      <c r="AH48" s="9">
        <v>15.832610000000001</v>
      </c>
      <c r="AI48" s="9">
        <v>0</v>
      </c>
      <c r="AJ48" s="9">
        <v>5698250</v>
      </c>
      <c r="AK48" s="9">
        <v>22.013192</v>
      </c>
      <c r="AL48" s="9">
        <v>13.661955000000001</v>
      </c>
      <c r="AM48" s="9">
        <v>3.307579</v>
      </c>
      <c r="AN48" s="9">
        <v>27.975386</v>
      </c>
      <c r="AO48" s="9">
        <v>12.798133009974901</v>
      </c>
      <c r="AP48" s="9">
        <v>1.4317610000000001</v>
      </c>
      <c r="AQ48" s="9">
        <v>8.7200000000000006</v>
      </c>
      <c r="AR48" s="9">
        <v>-0.091999999999999998</v>
      </c>
      <c r="AS48" s="8" t="s">
        <v>43</v>
      </c>
      <c r="AT48" s="9">
        <v>26.942</v>
      </c>
      <c r="AU48" s="9">
        <v>8.9179999999999993</v>
      </c>
      <c r="AV48" s="9">
        <v>-35.229999999999997</v>
      </c>
      <c r="AW48" s="9">
        <v>0.54000000000000004</v>
      </c>
      <c r="AX48" s="9">
        <v>0.02</v>
      </c>
      <c r="AY48" s="9">
        <v>0.02</v>
      </c>
      <c r="AZ48" s="9">
        <v>0.01</v>
      </c>
      <c r="BA48" s="9">
        <v>0.01</v>
      </c>
    </row>
    <row r="49" spans="1:53" ht="15">
      <c r="A49" s="2" t="s">
        <v>85</v>
      </c>
      <c r="B49" s="5">
        <v>100266</v>
      </c>
      <c r="C49" s="2" t="s">
        <v>41</v>
      </c>
      <c r="D49" s="2" t="s">
        <v>42</v>
      </c>
      <c r="E49" s="6">
        <v>46405.768195800003</v>
      </c>
      <c r="F49" s="2" t="s">
        <v>41</v>
      </c>
      <c r="G49" s="2" t="s">
        <v>42</v>
      </c>
      <c r="H49" s="6">
        <v>46405.768195800003</v>
      </c>
      <c r="I49" s="2" t="s">
        <v>41</v>
      </c>
      <c r="J49" s="2" t="s">
        <v>42</v>
      </c>
      <c r="K49" s="6">
        <v>46405.768195800003</v>
      </c>
      <c r="L49" s="2" t="s">
        <v>41</v>
      </c>
      <c r="M49" s="2" t="s">
        <v>42</v>
      </c>
      <c r="N49" s="6">
        <v>46405.768195800003</v>
      </c>
      <c r="O49" s="7">
        <v>11487000</v>
      </c>
      <c r="P49" s="8" t="s">
        <v>43</v>
      </c>
      <c r="Q49" s="7">
        <v>6785000</v>
      </c>
      <c r="R49" s="7">
        <v>2598000</v>
      </c>
      <c r="S49" s="8" t="s">
        <v>43</v>
      </c>
      <c r="T49" s="8" t="s">
        <v>43</v>
      </c>
      <c r="U49" s="8" t="s">
        <v>43</v>
      </c>
      <c r="V49" s="9">
        <v>1.5719365426695799</v>
      </c>
      <c r="W49" s="9">
        <v>1.3353413138566099</v>
      </c>
      <c r="X49" s="9">
        <v>14.9044805232058</v>
      </c>
      <c r="Y49" s="9">
        <v>16.939550417164401</v>
      </c>
      <c r="Z49" s="9">
        <v>0</v>
      </c>
      <c r="AA49" s="8" t="s">
        <v>43</v>
      </c>
      <c r="AB49" s="8" t="s">
        <v>43</v>
      </c>
      <c r="AC49" s="8" t="s">
        <v>43</v>
      </c>
      <c r="AD49" s="8" t="s">
        <v>43</v>
      </c>
      <c r="AE49" s="8" t="s">
        <v>43</v>
      </c>
      <c r="AF49" s="8" t="s">
        <v>43</v>
      </c>
      <c r="AG49" s="8" t="s">
        <v>43</v>
      </c>
      <c r="AH49" s="8" t="s">
        <v>43</v>
      </c>
      <c r="AI49" s="8" t="s">
        <v>43</v>
      </c>
      <c r="AJ49" s="8" t="s">
        <v>43</v>
      </c>
      <c r="AK49" s="8" t="s">
        <v>43</v>
      </c>
      <c r="AL49" s="8" t="s">
        <v>43</v>
      </c>
      <c r="AM49" s="8" t="s">
        <v>43</v>
      </c>
      <c r="AN49" s="8" t="s">
        <v>43</v>
      </c>
      <c r="AO49" s="8" t="s">
        <v>43</v>
      </c>
      <c r="AP49" s="8" t="s">
        <v>43</v>
      </c>
      <c r="AQ49" s="8" t="s">
        <v>43</v>
      </c>
      <c r="AR49" s="8" t="s">
        <v>43</v>
      </c>
      <c r="AS49" s="8" t="s">
        <v>43</v>
      </c>
      <c r="AT49" s="8" t="s">
        <v>43</v>
      </c>
      <c r="AU49" s="8" t="s">
        <v>43</v>
      </c>
      <c r="AV49" s="8" t="s">
        <v>43</v>
      </c>
      <c r="AW49" s="8" t="s">
        <v>43</v>
      </c>
      <c r="AX49" s="8" t="s">
        <v>43</v>
      </c>
      <c r="AY49" s="8" t="s">
        <v>43</v>
      </c>
      <c r="AZ49" s="8" t="s">
        <v>43</v>
      </c>
      <c r="BA49" s="8" t="s">
        <v>43</v>
      </c>
    </row>
    <row r="50" spans="1:53" ht="15">
      <c r="A50" s="2" t="s">
        <v>86</v>
      </c>
      <c r="B50" s="5">
        <v>4868602</v>
      </c>
      <c r="C50" s="2" t="s">
        <v>41</v>
      </c>
      <c r="D50" s="2" t="s">
        <v>42</v>
      </c>
      <c r="E50" s="6">
        <v>44541.330000000002</v>
      </c>
      <c r="F50" s="2" t="s">
        <v>41</v>
      </c>
      <c r="G50" s="2" t="s">
        <v>42</v>
      </c>
      <c r="H50" s="6">
        <v>44541.330000000002</v>
      </c>
      <c r="I50" s="2" t="s">
        <v>41</v>
      </c>
      <c r="J50" s="2" t="s">
        <v>42</v>
      </c>
      <c r="K50" s="6">
        <v>44541.330000000002</v>
      </c>
      <c r="L50" s="2" t="s">
        <v>41</v>
      </c>
      <c r="M50" s="2" t="s">
        <v>42</v>
      </c>
      <c r="N50" s="6">
        <v>44541.330000000002</v>
      </c>
      <c r="O50" s="7">
        <v>5304800</v>
      </c>
      <c r="P50" s="7">
        <v>1349900</v>
      </c>
      <c r="Q50" s="7">
        <v>1236500</v>
      </c>
      <c r="R50" s="7">
        <v>1147800</v>
      </c>
      <c r="S50" s="9">
        <v>29.134820999999999</v>
      </c>
      <c r="T50" s="9">
        <v>37.142856999999999</v>
      </c>
      <c r="U50" s="8" t="s">
        <v>50</v>
      </c>
      <c r="V50" s="9">
        <v>-2.3119999999999998</v>
      </c>
      <c r="W50" s="9">
        <v>11.460000000000001</v>
      </c>
      <c r="X50" s="9">
        <v>-308.13400000000001</v>
      </c>
      <c r="Y50" s="9">
        <v>-0.60899999999999999</v>
      </c>
      <c r="Z50" s="8" t="s">
        <v>43</v>
      </c>
      <c r="AA50" s="7">
        <v>4609620</v>
      </c>
      <c r="AB50" s="7">
        <v>16057460</v>
      </c>
      <c r="AC50" s="9">
        <v>3.68867368676811</v>
      </c>
      <c r="AD50" s="8" t="s">
        <v>43</v>
      </c>
      <c r="AE50" s="8" t="s">
        <v>43</v>
      </c>
      <c r="AF50" s="9">
        <v>2.23692</v>
      </c>
      <c r="AG50" s="9">
        <v>2.0358200000000002</v>
      </c>
      <c r="AH50" s="9">
        <v>2.5925699999999998</v>
      </c>
      <c r="AI50" s="9">
        <v>0</v>
      </c>
      <c r="AJ50" s="9">
        <v>2238000</v>
      </c>
      <c r="AK50" s="9">
        <v>33.394610999999998</v>
      </c>
      <c r="AL50" s="9">
        <v>29.304821</v>
      </c>
      <c r="AM50" s="8" t="s">
        <v>50</v>
      </c>
      <c r="AN50" s="9">
        <v>37.142856999999999</v>
      </c>
      <c r="AO50" s="9">
        <v>20.043364401125601</v>
      </c>
      <c r="AP50" s="8" t="s">
        <v>43</v>
      </c>
      <c r="AQ50" s="9">
        <v>8.9100000000000001</v>
      </c>
      <c r="AR50" s="9">
        <v>0.23799999999999999</v>
      </c>
      <c r="AS50" s="9">
        <v>-0.035000000000000003</v>
      </c>
      <c r="AT50" s="9">
        <v>0.47899999999999998</v>
      </c>
      <c r="AU50" s="9">
        <v>0.68000000000000005</v>
      </c>
      <c r="AV50" s="9">
        <v>1.5109999999999999</v>
      </c>
      <c r="AW50" s="9">
        <v>8.3499999999999996</v>
      </c>
      <c r="AX50" s="9">
        <v>7.4400000000000004</v>
      </c>
      <c r="AY50" s="9">
        <v>0.040000000000000001</v>
      </c>
      <c r="AZ50" s="9">
        <v>0.02</v>
      </c>
      <c r="BA50" s="9">
        <v>0.01</v>
      </c>
    </row>
    <row r="51" spans="1:53" ht="15">
      <c r="A51" s="2" t="s">
        <v>87</v>
      </c>
      <c r="B51" s="5">
        <v>4004107</v>
      </c>
      <c r="C51" s="2" t="s">
        <v>41</v>
      </c>
      <c r="D51" s="2" t="s">
        <v>42</v>
      </c>
      <c r="E51" s="6">
        <v>61087.949999999997</v>
      </c>
      <c r="F51" s="2" t="s">
        <v>41</v>
      </c>
      <c r="G51" s="2" t="s">
        <v>42</v>
      </c>
      <c r="H51" s="6">
        <v>61087.949999999997</v>
      </c>
      <c r="I51" s="2" t="s">
        <v>41</v>
      </c>
      <c r="J51" s="2" t="s">
        <v>42</v>
      </c>
      <c r="K51" s="6">
        <v>61087.949999999997</v>
      </c>
      <c r="L51" s="2" t="s">
        <v>41</v>
      </c>
      <c r="M51" s="2" t="s">
        <v>42</v>
      </c>
      <c r="N51" s="6">
        <v>61087.949999999997</v>
      </c>
      <c r="O51" s="7">
        <v>22855000</v>
      </c>
      <c r="P51" s="7">
        <v>8458000</v>
      </c>
      <c r="Q51" s="7">
        <v>6184000</v>
      </c>
      <c r="R51" s="7">
        <v>3751000</v>
      </c>
      <c r="S51" s="9">
        <v>8.2524099999999994</v>
      </c>
      <c r="T51" s="9">
        <v>32.559700999999997</v>
      </c>
      <c r="U51" s="9">
        <v>3.6099619399999998</v>
      </c>
      <c r="V51" s="9">
        <v>0.36099999999999999</v>
      </c>
      <c r="W51" s="9">
        <v>7.4610000000000003</v>
      </c>
      <c r="X51" s="9">
        <v>14.377000000000001</v>
      </c>
      <c r="Y51" s="9">
        <v>11.632999999999999</v>
      </c>
      <c r="Z51" s="9">
        <v>1.37520055008022</v>
      </c>
      <c r="AA51" s="7">
        <v>12655425</v>
      </c>
      <c r="AB51" s="7">
        <v>21644171</v>
      </c>
      <c r="AC51" s="9">
        <v>1.56569248230275</v>
      </c>
      <c r="AD51" s="8" t="s">
        <v>43</v>
      </c>
      <c r="AE51" s="8" t="s">
        <v>43</v>
      </c>
      <c r="AF51" s="9">
        <v>2.7452200000000002</v>
      </c>
      <c r="AG51" s="9">
        <v>2.6552699999999998</v>
      </c>
      <c r="AH51" s="9">
        <v>4.6860400000000002</v>
      </c>
      <c r="AI51" s="9">
        <v>0.59999999999999998</v>
      </c>
      <c r="AJ51" s="9">
        <v>5577690</v>
      </c>
      <c r="AK51" s="9">
        <v>11.423539</v>
      </c>
      <c r="AL51" s="9">
        <v>8.2782940000000007</v>
      </c>
      <c r="AM51" s="9">
        <v>3.6099619999999999</v>
      </c>
      <c r="AN51" s="9">
        <v>32.559700999999997</v>
      </c>
      <c r="AO51" s="9">
        <v>7.4458046181285003</v>
      </c>
      <c r="AP51" s="9">
        <v>1.1767339999999999</v>
      </c>
      <c r="AQ51" s="9">
        <v>8.4000000000000004</v>
      </c>
      <c r="AR51" s="9">
        <v>43.261000000000003</v>
      </c>
      <c r="AS51" s="8" t="s">
        <v>43</v>
      </c>
      <c r="AT51" s="8" t="s">
        <v>43</v>
      </c>
      <c r="AU51" s="9">
        <v>4.5330000000000004</v>
      </c>
      <c r="AV51" s="9">
        <v>5.1299999999999999</v>
      </c>
      <c r="AW51" s="9">
        <v>0.33000000000000002</v>
      </c>
      <c r="AX51" s="9">
        <v>0.13</v>
      </c>
      <c r="AY51" s="9">
        <v>0.01</v>
      </c>
      <c r="AZ51" s="9">
        <v>0.01</v>
      </c>
      <c r="BA51" s="9">
        <v>0.01</v>
      </c>
    </row>
    <row r="52" spans="1:53" ht="15">
      <c r="A52" s="2" t="s">
        <v>88</v>
      </c>
      <c r="B52" s="5">
        <v>4019144</v>
      </c>
      <c r="C52" s="2" t="s">
        <v>41</v>
      </c>
      <c r="D52" s="2" t="s">
        <v>42</v>
      </c>
      <c r="E52" s="6">
        <v>46157.68236192</v>
      </c>
      <c r="F52" s="2" t="s">
        <v>41</v>
      </c>
      <c r="G52" s="2" t="s">
        <v>42</v>
      </c>
      <c r="H52" s="6">
        <v>46157.68236192</v>
      </c>
      <c r="I52" s="2" t="s">
        <v>41</v>
      </c>
      <c r="J52" s="2" t="s">
        <v>42</v>
      </c>
      <c r="K52" s="6">
        <v>46157.68236192</v>
      </c>
      <c r="L52" s="2" t="s">
        <v>41</v>
      </c>
      <c r="M52" s="2" t="s">
        <v>42</v>
      </c>
      <c r="N52" s="6">
        <v>46157.68236192</v>
      </c>
      <c r="O52" s="7">
        <v>4408000</v>
      </c>
      <c r="P52" s="7">
        <v>2413000</v>
      </c>
      <c r="Q52" s="7">
        <v>2266000</v>
      </c>
      <c r="R52" s="7">
        <v>1151000</v>
      </c>
      <c r="S52" s="9">
        <v>24.149697</v>
      </c>
      <c r="T52" s="9">
        <v>45.263500000000001</v>
      </c>
      <c r="U52" s="8" t="s">
        <v>50</v>
      </c>
      <c r="V52" s="9">
        <v>-4.3120000000000003</v>
      </c>
      <c r="W52" s="9">
        <v>9.1630000000000003</v>
      </c>
      <c r="X52" s="9">
        <v>-66.820999999999998</v>
      </c>
      <c r="Y52" s="9">
        <v>-9.3100000000000005</v>
      </c>
      <c r="Z52" s="9">
        <v>0.287480235733793</v>
      </c>
      <c r="AA52" s="7">
        <v>2867612</v>
      </c>
      <c r="AB52" s="7">
        <v>3334813</v>
      </c>
      <c r="AC52" s="9">
        <v>1.2692409693572499</v>
      </c>
      <c r="AD52" s="8" t="s">
        <v>43</v>
      </c>
      <c r="AE52" s="8" t="s">
        <v>43</v>
      </c>
      <c r="AF52" s="9">
        <v>9.3499999999999996</v>
      </c>
      <c r="AG52" s="9">
        <v>9.3809799999999992</v>
      </c>
      <c r="AH52" s="9">
        <v>10.349909999999999</v>
      </c>
      <c r="AI52" s="9">
        <v>0.76000000000000001</v>
      </c>
      <c r="AJ52" s="9">
        <v>2218000</v>
      </c>
      <c r="AK52" s="9">
        <v>27.096509000000001</v>
      </c>
      <c r="AL52" s="9">
        <v>24.288128</v>
      </c>
      <c r="AM52" s="8" t="s">
        <v>50</v>
      </c>
      <c r="AN52" s="9">
        <v>45.263500000000001</v>
      </c>
      <c r="AO52" s="9">
        <v>16.868732076253799</v>
      </c>
      <c r="AP52" s="8" t="s">
        <v>43</v>
      </c>
      <c r="AQ52" s="9">
        <v>10.01</v>
      </c>
      <c r="AR52" s="9">
        <v>3.9860000000000002</v>
      </c>
      <c r="AS52" s="9">
        <v>9.2080000000000002</v>
      </c>
      <c r="AT52" s="9">
        <v>5.3410000000000002</v>
      </c>
      <c r="AU52" s="8" t="s">
        <v>43</v>
      </c>
      <c r="AV52" s="9">
        <v>18.98</v>
      </c>
      <c r="AW52" s="9">
        <v>1.3700000000000001</v>
      </c>
      <c r="AX52" s="9">
        <v>0.12</v>
      </c>
      <c r="AY52" s="9">
        <v>0.11</v>
      </c>
      <c r="AZ52" s="9">
        <v>0.089999999999999997</v>
      </c>
      <c r="BA52" s="9">
        <v>0.02</v>
      </c>
    </row>
    <row r="53" spans="1:53" ht="15">
      <c r="A53" s="2" t="s">
        <v>89</v>
      </c>
      <c r="B53" s="5">
        <v>111564</v>
      </c>
      <c r="C53" s="2" t="s">
        <v>41</v>
      </c>
      <c r="D53" s="2" t="s">
        <v>42</v>
      </c>
      <c r="E53" s="6">
        <v>55955.470158199998</v>
      </c>
      <c r="F53" s="2" t="s">
        <v>41</v>
      </c>
      <c r="G53" s="2" t="s">
        <v>42</v>
      </c>
      <c r="H53" s="6">
        <v>55955.470158199998</v>
      </c>
      <c r="I53" s="2" t="s">
        <v>41</v>
      </c>
      <c r="J53" s="2" t="s">
        <v>42</v>
      </c>
      <c r="K53" s="6">
        <v>55955.470158199998</v>
      </c>
      <c r="L53" s="2" t="s">
        <v>41</v>
      </c>
      <c r="M53" s="2" t="s">
        <v>42</v>
      </c>
      <c r="N53" s="6">
        <v>55955.470158199998</v>
      </c>
      <c r="O53" s="7">
        <v>106374000</v>
      </c>
      <c r="P53" s="7">
        <v>4793000</v>
      </c>
      <c r="Q53" s="7">
        <v>3876000</v>
      </c>
      <c r="R53" s="7">
        <v>2484000</v>
      </c>
      <c r="S53" s="9">
        <v>12.719073359884501</v>
      </c>
      <c r="T53" s="9">
        <v>25.604850213980001</v>
      </c>
      <c r="U53" s="9">
        <v>2.59263321131185</v>
      </c>
      <c r="V53" s="9">
        <v>0.75064346120848102</v>
      </c>
      <c r="W53" s="9">
        <v>4.6824633829101403</v>
      </c>
      <c r="X53" s="9">
        <v>14.969942597140401</v>
      </c>
      <c r="Y53" s="9">
        <v>133.05055250096899</v>
      </c>
      <c r="Z53" s="9">
        <v>0.98612736085575803</v>
      </c>
      <c r="AA53" s="7">
        <v>3148564</v>
      </c>
      <c r="AB53" s="7">
        <v>3005993</v>
      </c>
      <c r="AC53" s="9">
        <v>0.81659956729480498</v>
      </c>
      <c r="AD53" s="9">
        <v>0.49154295040016099</v>
      </c>
      <c r="AE53" s="9">
        <v>0.49550352770917899</v>
      </c>
      <c r="AF53" s="9">
        <v>25.57</v>
      </c>
      <c r="AG53" s="9">
        <v>25.005680000000002</v>
      </c>
      <c r="AH53" s="9">
        <v>32.316989999999997</v>
      </c>
      <c r="AI53" s="9">
        <v>4.0750000000000002</v>
      </c>
      <c r="AJ53" s="9">
        <v>3439000</v>
      </c>
      <c r="AK53" s="9">
        <v>13.720836</v>
      </c>
      <c r="AL53" s="9">
        <v>11.902913</v>
      </c>
      <c r="AM53" s="9">
        <v>2.592625</v>
      </c>
      <c r="AN53" s="9">
        <v>25.656089000000001</v>
      </c>
      <c r="AO53" s="9">
        <v>11.1543906329888</v>
      </c>
      <c r="AP53" s="9">
        <v>1.1581239999999999</v>
      </c>
      <c r="AQ53" s="9">
        <v>9.1999999999999993</v>
      </c>
      <c r="AR53" s="8" t="s">
        <v>43</v>
      </c>
      <c r="AS53" s="8" t="s">
        <v>43</v>
      </c>
      <c r="AT53" s="8" t="s">
        <v>43</v>
      </c>
      <c r="AU53" s="8" t="s">
        <v>43</v>
      </c>
      <c r="AV53" s="9">
        <v>24.859000000000002</v>
      </c>
      <c r="AW53" s="9">
        <v>0.070000000000000007</v>
      </c>
      <c r="AX53" s="9">
        <v>0.029999999999999999</v>
      </c>
      <c r="AY53" s="9">
        <v>0.02</v>
      </c>
      <c r="AZ53" s="9">
        <v>0.02</v>
      </c>
      <c r="BA53" s="9">
        <v>0.01</v>
      </c>
    </row>
    <row r="54" spans="1:53" ht="15">
      <c r="A54" s="2" t="s">
        <v>90</v>
      </c>
      <c r="B54" s="5">
        <v>4099823</v>
      </c>
      <c r="C54" s="2" t="s">
        <v>41</v>
      </c>
      <c r="D54" s="2" t="s">
        <v>42</v>
      </c>
      <c r="E54" s="6">
        <v>73590.389999999999</v>
      </c>
      <c r="F54" s="2" t="s">
        <v>41</v>
      </c>
      <c r="G54" s="2" t="s">
        <v>42</v>
      </c>
      <c r="H54" s="6">
        <v>73590.389999999999</v>
      </c>
      <c r="I54" s="2" t="s">
        <v>41</v>
      </c>
      <c r="J54" s="2" t="s">
        <v>42</v>
      </c>
      <c r="K54" s="6">
        <v>73590.389999999999</v>
      </c>
      <c r="L54" s="2" t="s">
        <v>41</v>
      </c>
      <c r="M54" s="2" t="s">
        <v>42</v>
      </c>
      <c r="N54" s="6">
        <v>73590.389999999999</v>
      </c>
      <c r="O54" s="7">
        <v>7988000</v>
      </c>
      <c r="P54" s="7">
        <v>4896000</v>
      </c>
      <c r="Q54" s="7">
        <v>3965000</v>
      </c>
      <c r="R54" s="7">
        <v>2438000</v>
      </c>
      <c r="S54" s="9">
        <v>20.314997999999999</v>
      </c>
      <c r="T54" s="9">
        <v>37.366987999999999</v>
      </c>
      <c r="U54" s="9">
        <v>3.2421522700000001</v>
      </c>
      <c r="V54" s="9">
        <v>0.89100000000000001</v>
      </c>
      <c r="W54" s="9">
        <v>1.5</v>
      </c>
      <c r="X54" s="9">
        <v>10.044</v>
      </c>
      <c r="Y54" s="9">
        <v>44.881</v>
      </c>
      <c r="Z54" s="9">
        <v>1.19205298013245</v>
      </c>
      <c r="AA54" s="7">
        <v>4213706</v>
      </c>
      <c r="AB54" s="7">
        <v>5120142</v>
      </c>
      <c r="AC54" s="9">
        <v>1.43389280527555</v>
      </c>
      <c r="AD54" s="8" t="s">
        <v>43</v>
      </c>
      <c r="AE54" s="8" t="s">
        <v>43</v>
      </c>
      <c r="AF54" s="9">
        <v>7.3571299999999997</v>
      </c>
      <c r="AG54" s="9">
        <v>5.9246100000000004</v>
      </c>
      <c r="AH54" s="9">
        <v>10.188140000000001</v>
      </c>
      <c r="AI54" s="9">
        <v>2.0800000000000001</v>
      </c>
      <c r="AJ54" s="9">
        <v>4621000</v>
      </c>
      <c r="AK54" s="9">
        <v>26.753816</v>
      </c>
      <c r="AL54" s="9">
        <v>20.347404999999998</v>
      </c>
      <c r="AM54" s="9">
        <v>3.2421519999999999</v>
      </c>
      <c r="AN54" s="9">
        <v>37.366987999999999</v>
      </c>
      <c r="AO54" s="9">
        <v>17.103542646158299</v>
      </c>
      <c r="AP54" s="9">
        <v>1.093356</v>
      </c>
      <c r="AQ54" s="9">
        <v>8.8499999999999996</v>
      </c>
      <c r="AR54" s="9">
        <v>76.358999999999995</v>
      </c>
      <c r="AS54" s="9">
        <v>209.22900000000001</v>
      </c>
      <c r="AT54" s="9">
        <v>355.04899999999998</v>
      </c>
      <c r="AU54" s="9">
        <v>0.16200000000000001</v>
      </c>
      <c r="AV54" s="9">
        <v>-5.3470000000000004</v>
      </c>
      <c r="AW54" s="9">
        <v>0.65000000000000002</v>
      </c>
      <c r="AX54" s="9">
        <v>0.059999999999999998</v>
      </c>
      <c r="AY54" s="9">
        <v>0.029999999999999999</v>
      </c>
      <c r="AZ54" s="9">
        <v>0.01</v>
      </c>
      <c r="BA54" s="9">
        <v>0.01</v>
      </c>
    </row>
    <row r="55" spans="1:53" ht="15">
      <c r="A55" s="2" t="s">
        <v>91</v>
      </c>
      <c r="B55" s="5">
        <v>4048157</v>
      </c>
      <c r="C55" s="2" t="s">
        <v>41</v>
      </c>
      <c r="D55" s="2" t="s">
        <v>42</v>
      </c>
      <c r="E55" s="6">
        <v>143491.42569999999</v>
      </c>
      <c r="F55" s="2" t="s">
        <v>41</v>
      </c>
      <c r="G55" s="2" t="s">
        <v>42</v>
      </c>
      <c r="H55" s="6">
        <v>143491.42569999999</v>
      </c>
      <c r="I55" s="2" t="s">
        <v>41</v>
      </c>
      <c r="J55" s="2" t="s">
        <v>42</v>
      </c>
      <c r="K55" s="6">
        <v>143491.42569999999</v>
      </c>
      <c r="L55" s="2" t="s">
        <v>41</v>
      </c>
      <c r="M55" s="2" t="s">
        <v>42</v>
      </c>
      <c r="N55" s="6">
        <v>143491.42569999999</v>
      </c>
      <c r="O55" s="7">
        <v>14368000</v>
      </c>
      <c r="P55" s="7">
        <v>3784000</v>
      </c>
      <c r="Q55" s="7">
        <v>3141000</v>
      </c>
      <c r="R55" s="7">
        <v>2384000</v>
      </c>
      <c r="S55" s="9">
        <v>39.691640999999997</v>
      </c>
      <c r="T55" s="9">
        <v>58.904691999999997</v>
      </c>
      <c r="U55" s="9">
        <v>9.5111840099999991</v>
      </c>
      <c r="V55" s="9">
        <v>0.38700000000000001</v>
      </c>
      <c r="W55" s="9">
        <v>7.0730000000000004</v>
      </c>
      <c r="X55" s="9">
        <v>14.144</v>
      </c>
      <c r="Y55" s="9">
        <v>61.582000000000001</v>
      </c>
      <c r="Z55" s="9">
        <v>0.56442256435985105</v>
      </c>
      <c r="AA55" s="7">
        <v>1362575</v>
      </c>
      <c r="AB55" s="7">
        <v>3740394</v>
      </c>
      <c r="AC55" s="9">
        <v>2.7458503201658599</v>
      </c>
      <c r="AD55" s="8" t="s">
        <v>43</v>
      </c>
      <c r="AE55" s="8" t="s">
        <v>43</v>
      </c>
      <c r="AF55" s="9">
        <v>22.174720000000001</v>
      </c>
      <c r="AG55" s="9">
        <v>15.120979999999999</v>
      </c>
      <c r="AH55" s="9">
        <v>21.986660000000001</v>
      </c>
      <c r="AI55" s="9">
        <v>4.3700900000000003</v>
      </c>
      <c r="AJ55" s="9">
        <v>6991000</v>
      </c>
      <c r="AK55" s="9">
        <v>47.516961000000002</v>
      </c>
      <c r="AL55" s="9">
        <v>39.768492000000002</v>
      </c>
      <c r="AM55" s="9">
        <v>9.5111840000000001</v>
      </c>
      <c r="AN55" s="9">
        <v>58.904691999999997</v>
      </c>
      <c r="AO55" s="9">
        <v>21.644889582989698</v>
      </c>
      <c r="AP55" s="8" t="s">
        <v>43</v>
      </c>
      <c r="AQ55" s="9">
        <v>9.3200000000000003</v>
      </c>
      <c r="AR55" s="9">
        <v>-4.8070000000000004</v>
      </c>
      <c r="AS55" s="8" t="s">
        <v>43</v>
      </c>
      <c r="AT55" s="9">
        <v>6.9050000000000002</v>
      </c>
      <c r="AU55" s="9">
        <v>2.9740000000000002</v>
      </c>
      <c r="AV55" s="9">
        <v>3.2509999999999999</v>
      </c>
      <c r="AW55" s="9">
        <v>2.4199999999999999</v>
      </c>
      <c r="AX55" s="9">
        <v>0.16</v>
      </c>
      <c r="AY55" s="9">
        <v>0.029999999999999999</v>
      </c>
      <c r="AZ55" s="9">
        <v>0.02</v>
      </c>
      <c r="BA55" s="9">
        <v>0.01</v>
      </c>
    </row>
    <row r="56" spans="1:53" ht="15">
      <c r="A56" s="2" t="s">
        <v>92</v>
      </c>
      <c r="B56" s="5">
        <v>100201</v>
      </c>
      <c r="C56" s="2" t="s">
        <v>41</v>
      </c>
      <c r="D56" s="2" t="s">
        <v>42</v>
      </c>
      <c r="E56" s="6">
        <v>489319.62683939998</v>
      </c>
      <c r="F56" s="2" t="s">
        <v>41</v>
      </c>
      <c r="G56" s="2" t="s">
        <v>42</v>
      </c>
      <c r="H56" s="6">
        <v>489319.62683939998</v>
      </c>
      <c r="I56" s="2" t="s">
        <v>41</v>
      </c>
      <c r="J56" s="2" t="s">
        <v>42</v>
      </c>
      <c r="K56" s="6">
        <v>489319.62683939998</v>
      </c>
      <c r="L56" s="2" t="s">
        <v>41</v>
      </c>
      <c r="M56" s="2" t="s">
        <v>42</v>
      </c>
      <c r="N56" s="6">
        <v>489319.62683939998</v>
      </c>
      <c r="O56" s="7">
        <v>154990000</v>
      </c>
      <c r="P56" s="8" t="s">
        <v>43</v>
      </c>
      <c r="Q56" s="7">
        <v>142933000</v>
      </c>
      <c r="R56" s="7">
        <v>49552000</v>
      </c>
      <c r="S56" s="8" t="s">
        <v>43</v>
      </c>
      <c r="T56" s="9">
        <v>11.5984383714445</v>
      </c>
      <c r="U56" s="9">
        <v>1.8685086340841</v>
      </c>
      <c r="V56" s="9">
        <v>2.08896296793319</v>
      </c>
      <c r="W56" s="9">
        <v>1.29641800166605</v>
      </c>
      <c r="X56" s="9">
        <v>16.012408711949799</v>
      </c>
      <c r="Y56" s="9">
        <v>104.452436805228</v>
      </c>
      <c r="Z56" s="9">
        <v>2.21196383919985</v>
      </c>
      <c r="AA56" s="7">
        <v>9995141</v>
      </c>
      <c r="AB56" s="7">
        <v>23084908</v>
      </c>
      <c r="AC56" s="9">
        <v>2.2588850051682599</v>
      </c>
      <c r="AD56" s="9">
        <v>0.71283416570192903</v>
      </c>
      <c r="AE56" s="9">
        <v>0.84339165330928101</v>
      </c>
      <c r="AF56" s="9">
        <v>18.350000000000001</v>
      </c>
      <c r="AG56" s="9">
        <v>18.618369999999999</v>
      </c>
      <c r="AH56" s="8" t="s">
        <v>43</v>
      </c>
      <c r="AI56" s="9">
        <v>5.5</v>
      </c>
      <c r="AJ56" s="8" t="s">
        <v>43</v>
      </c>
      <c r="AK56" s="8" t="s">
        <v>43</v>
      </c>
      <c r="AL56" s="8" t="s">
        <v>43</v>
      </c>
      <c r="AM56" s="9">
        <v>1.868514</v>
      </c>
      <c r="AN56" s="9">
        <v>11.605558</v>
      </c>
      <c r="AO56" s="8" t="s">
        <v>43</v>
      </c>
      <c r="AP56" s="9">
        <v>0.35435</v>
      </c>
      <c r="AQ56" s="9">
        <v>9.5299999999999994</v>
      </c>
      <c r="AR56" s="9">
        <v>-4.0119999999999996</v>
      </c>
      <c r="AS56" s="9">
        <v>12.723000000000001</v>
      </c>
      <c r="AT56" s="9">
        <v>-2.641</v>
      </c>
      <c r="AU56" s="9">
        <v>0.90700000000000003</v>
      </c>
      <c r="AV56" s="9">
        <v>-5.0410000000000004</v>
      </c>
      <c r="AW56" s="9">
        <v>0.26000000000000001</v>
      </c>
      <c r="AX56" s="9">
        <v>0.02</v>
      </c>
      <c r="AY56" s="9">
        <v>0.02</v>
      </c>
      <c r="AZ56" s="9">
        <v>0.01</v>
      </c>
      <c r="BA56" s="9">
        <v>0.01</v>
      </c>
    </row>
    <row r="57" spans="1:53" ht="15">
      <c r="A57" s="2" t="s">
        <v>93</v>
      </c>
      <c r="B57" s="5">
        <v>4165107</v>
      </c>
      <c r="C57" s="2" t="s">
        <v>41</v>
      </c>
      <c r="D57" s="2" t="s">
        <v>42</v>
      </c>
      <c r="E57" s="6">
        <v>73322.712965800005</v>
      </c>
      <c r="F57" s="2" t="s">
        <v>41</v>
      </c>
      <c r="G57" s="2" t="s">
        <v>42</v>
      </c>
      <c r="H57" s="6">
        <v>73322.712965800005</v>
      </c>
      <c r="I57" s="2" t="s">
        <v>41</v>
      </c>
      <c r="J57" s="2" t="s">
        <v>42</v>
      </c>
      <c r="K57" s="6">
        <v>73322.712965800005</v>
      </c>
      <c r="L57" s="2" t="s">
        <v>41</v>
      </c>
      <c r="M57" s="2" t="s">
        <v>42</v>
      </c>
      <c r="N57" s="6">
        <v>73322.712965800005</v>
      </c>
      <c r="O57" s="7">
        <v>18663644</v>
      </c>
      <c r="P57" s="8" t="s">
        <v>43</v>
      </c>
      <c r="Q57" s="8" t="s">
        <v>43</v>
      </c>
      <c r="R57" s="7">
        <v>5357086</v>
      </c>
      <c r="S57" s="8" t="s">
        <v>43</v>
      </c>
      <c r="T57" s="9">
        <v>28.403700000000001</v>
      </c>
      <c r="U57" s="9">
        <v>4.9033658200000003</v>
      </c>
      <c r="V57" s="9">
        <v>0.85599999999999998</v>
      </c>
      <c r="W57" s="9">
        <v>1.8080000000000001</v>
      </c>
      <c r="X57" s="9">
        <v>9.4190000000000005</v>
      </c>
      <c r="Y57" s="9">
        <v>25.829000000000001</v>
      </c>
      <c r="Z57" s="9">
        <v>0.58455114822547005</v>
      </c>
      <c r="AA57" s="7">
        <v>5955347</v>
      </c>
      <c r="AB57" s="7">
        <v>23145197</v>
      </c>
      <c r="AC57" s="9">
        <v>2.85110866345057</v>
      </c>
      <c r="AD57" s="8" t="s">
        <v>43</v>
      </c>
      <c r="AE57" s="8" t="s">
        <v>43</v>
      </c>
      <c r="AF57" s="9">
        <v>7.3499999999999996</v>
      </c>
      <c r="AG57" s="9">
        <v>5.6366699999999996</v>
      </c>
      <c r="AH57" s="8" t="s">
        <v>43</v>
      </c>
      <c r="AI57" s="9">
        <v>0.80000000000000004</v>
      </c>
      <c r="AJ57" s="9">
        <v>4628000</v>
      </c>
      <c r="AK57" s="8" t="s">
        <v>43</v>
      </c>
      <c r="AL57" s="8" t="s">
        <v>43</v>
      </c>
      <c r="AM57" s="9">
        <v>4.9033660000000001</v>
      </c>
      <c r="AN57" s="9">
        <v>28.403700000000001</v>
      </c>
      <c r="AO57" s="8" t="s">
        <v>43</v>
      </c>
      <c r="AP57" s="9">
        <v>1.3474390000000001</v>
      </c>
      <c r="AQ57" s="9">
        <v>6.75</v>
      </c>
      <c r="AR57" s="8" t="s">
        <v>43</v>
      </c>
      <c r="AS57" s="9">
        <v>-0.59999999999999998</v>
      </c>
      <c r="AT57" s="8" t="s">
        <v>43</v>
      </c>
      <c r="AU57" s="8" t="s">
        <v>43</v>
      </c>
      <c r="AV57" s="8" t="s">
        <v>43</v>
      </c>
      <c r="AW57" s="9">
        <v>9.9399999999999995</v>
      </c>
      <c r="AX57" s="9">
        <v>9.3399999999999999</v>
      </c>
      <c r="AY57" s="9">
        <v>2.3700000000000001</v>
      </c>
      <c r="AZ57" s="9">
        <v>2.0699999999999998</v>
      </c>
      <c r="BA57" s="9">
        <v>0.34999999999999998</v>
      </c>
    </row>
    <row r="58" spans="1:53" ht="15">
      <c r="A58" s="2" t="s">
        <v>94</v>
      </c>
      <c r="B58" s="5">
        <v>4048408</v>
      </c>
      <c r="C58" s="2" t="s">
        <v>41</v>
      </c>
      <c r="D58" s="2" t="s">
        <v>42</v>
      </c>
      <c r="E58" s="6">
        <v>40042.118159969097</v>
      </c>
      <c r="F58" s="2" t="s">
        <v>41</v>
      </c>
      <c r="G58" s="2" t="s">
        <v>42</v>
      </c>
      <c r="H58" s="6">
        <v>40042.118159969097</v>
      </c>
      <c r="I58" s="2" t="s">
        <v>41</v>
      </c>
      <c r="J58" s="2" t="s">
        <v>42</v>
      </c>
      <c r="K58" s="6">
        <v>40042.118159969097</v>
      </c>
      <c r="L58" s="2" t="s">
        <v>41</v>
      </c>
      <c r="M58" s="2" t="s">
        <v>42</v>
      </c>
      <c r="N58" s="6">
        <v>40042.118159969097</v>
      </c>
      <c r="O58" s="7">
        <v>18354333.872000601</v>
      </c>
      <c r="P58" s="8" t="s">
        <v>43</v>
      </c>
      <c r="Q58" s="7">
        <v>5933088.2617691504</v>
      </c>
      <c r="R58" s="7">
        <v>4155236.80786156</v>
      </c>
      <c r="S58" s="8" t="s">
        <v>43</v>
      </c>
      <c r="T58" s="9">
        <v>15.2875536480687</v>
      </c>
      <c r="U58" s="9">
        <v>1.54258684738351</v>
      </c>
      <c r="V58" s="9">
        <v>0.26859851827528902</v>
      </c>
      <c r="W58" s="9">
        <v>0.65888381943445795</v>
      </c>
      <c r="X58" s="9">
        <v>11.5955816015531</v>
      </c>
      <c r="Y58" s="9">
        <v>16.929622392595899</v>
      </c>
      <c r="Z58" s="9">
        <v>4.4918585064570502</v>
      </c>
      <c r="AA58" s="7">
        <v>8275847</v>
      </c>
      <c r="AB58" s="8" t="s">
        <v>43</v>
      </c>
      <c r="AC58" s="8" t="s">
        <v>43</v>
      </c>
      <c r="AD58" s="8" t="s">
        <v>43</v>
      </c>
      <c r="AE58" s="8" t="s">
        <v>43</v>
      </c>
      <c r="AF58" s="9">
        <v>3.1995262101142599</v>
      </c>
      <c r="AG58" s="9">
        <v>2.8709067009490199</v>
      </c>
      <c r="AH58" s="8" t="s">
        <v>43</v>
      </c>
      <c r="AI58" s="9">
        <v>1.2783660026867401</v>
      </c>
      <c r="AJ58" s="8" t="s">
        <v>43</v>
      </c>
      <c r="AK58" s="9">
        <v>9.1877820000000003</v>
      </c>
      <c r="AL58" s="8" t="s">
        <v>43</v>
      </c>
      <c r="AM58" s="9">
        <v>1.392657</v>
      </c>
      <c r="AN58" s="9">
        <v>15.287554</v>
      </c>
      <c r="AO58" s="8" t="s">
        <v>43</v>
      </c>
      <c r="AP58" s="8" t="s">
        <v>43</v>
      </c>
      <c r="AQ58" s="9">
        <v>4.0499999999999998</v>
      </c>
      <c r="AR58" s="9">
        <v>2.71</v>
      </c>
      <c r="AS58" s="8" t="s">
        <v>43</v>
      </c>
      <c r="AT58" s="8" t="s">
        <v>43</v>
      </c>
      <c r="AU58" s="8" t="s">
        <v>43</v>
      </c>
      <c r="AV58" s="9">
        <v>131.33199999999999</v>
      </c>
      <c r="AW58" s="9">
        <v>0.040000000000000001</v>
      </c>
      <c r="AX58" s="9">
        <v>0.01</v>
      </c>
      <c r="AY58" s="9">
        <v>0.01</v>
      </c>
      <c r="AZ58" s="9">
        <v>0.01</v>
      </c>
      <c r="BA58" s="9">
        <v>0.01</v>
      </c>
    </row>
    <row r="59" spans="1:53" ht="15">
      <c r="A59" s="2" t="s">
        <v>95</v>
      </c>
      <c r="B59" s="5">
        <v>4136924</v>
      </c>
      <c r="C59" s="2" t="s">
        <v>41</v>
      </c>
      <c r="D59" s="2" t="s">
        <v>42</v>
      </c>
      <c r="E59" s="6">
        <v>54596.480000000003</v>
      </c>
      <c r="F59" s="2" t="s">
        <v>41</v>
      </c>
      <c r="G59" s="2" t="s">
        <v>42</v>
      </c>
      <c r="H59" s="6">
        <v>54596.480000000003</v>
      </c>
      <c r="I59" s="2" t="s">
        <v>41</v>
      </c>
      <c r="J59" s="2" t="s">
        <v>42</v>
      </c>
      <c r="K59" s="6">
        <v>54596.480000000003</v>
      </c>
      <c r="L59" s="2" t="s">
        <v>41</v>
      </c>
      <c r="M59" s="2" t="s">
        <v>42</v>
      </c>
      <c r="N59" s="6">
        <v>54596.480000000003</v>
      </c>
      <c r="O59" s="7">
        <v>149348000</v>
      </c>
      <c r="P59" s="7">
        <v>16951000</v>
      </c>
      <c r="Q59" s="7">
        <v>13644000</v>
      </c>
      <c r="R59" s="7">
        <v>11172000</v>
      </c>
      <c r="S59" s="9">
        <v>5.2670719999999998</v>
      </c>
      <c r="T59" s="9">
        <v>8.5255749999999999</v>
      </c>
      <c r="U59" s="9">
        <v>2.6820920300000002</v>
      </c>
      <c r="V59" s="9">
        <v>0.90800000000000003</v>
      </c>
      <c r="W59" s="9">
        <v>9.6959999999999997</v>
      </c>
      <c r="X59" s="9">
        <v>33.606999999999999</v>
      </c>
      <c r="Y59" s="9">
        <v>66.314999999999998</v>
      </c>
      <c r="Z59" s="9">
        <v>1.9055318166070001</v>
      </c>
      <c r="AA59" s="7">
        <v>1608073</v>
      </c>
      <c r="AB59" s="7">
        <v>8360966</v>
      </c>
      <c r="AC59" s="9">
        <v>4.91972628108301</v>
      </c>
      <c r="AD59" s="8" t="s">
        <v>43</v>
      </c>
      <c r="AE59" s="8" t="s">
        <v>43</v>
      </c>
      <c r="AF59" s="9">
        <v>15.800000000000001</v>
      </c>
      <c r="AG59" s="9">
        <v>15.18</v>
      </c>
      <c r="AH59" s="9">
        <v>28.763470000000002</v>
      </c>
      <c r="AI59" s="9">
        <v>3.6400000000000001</v>
      </c>
      <c r="AJ59" s="9">
        <v>6704165</v>
      </c>
      <c r="AK59" s="9">
        <v>7.3633309999999996</v>
      </c>
      <c r="AL59" s="9">
        <v>5.2745699999999998</v>
      </c>
      <c r="AM59" s="9">
        <v>2.6820919999999999</v>
      </c>
      <c r="AN59" s="9">
        <v>8.5255749999999999</v>
      </c>
      <c r="AO59" s="9">
        <v>10.301581282467</v>
      </c>
      <c r="AP59" s="8" t="s">
        <v>43</v>
      </c>
      <c r="AQ59" s="9">
        <v>9.9600000000000009</v>
      </c>
      <c r="AR59" s="9">
        <v>2.129</v>
      </c>
      <c r="AS59" s="9">
        <v>-9.8770000000000007</v>
      </c>
      <c r="AT59" s="9">
        <v>-22.920000000000002</v>
      </c>
      <c r="AU59" s="9">
        <v>32.200000000000003</v>
      </c>
      <c r="AV59" s="9">
        <v>2.0979999999999999</v>
      </c>
      <c r="AW59" s="9">
        <v>0.059999999999999998</v>
      </c>
      <c r="AX59" s="9">
        <v>0.02</v>
      </c>
      <c r="AY59" s="9">
        <v>0.01</v>
      </c>
      <c r="AZ59" s="9">
        <v>0.01</v>
      </c>
      <c r="BA59" s="9">
        <v>0.01</v>
      </c>
    </row>
    <row r="60" spans="1:53" ht="15">
      <c r="A60" s="2" t="s">
        <v>96</v>
      </c>
      <c r="B60" s="5">
        <v>4046286</v>
      </c>
      <c r="C60" s="2" t="s">
        <v>41</v>
      </c>
      <c r="D60" s="2" t="s">
        <v>42</v>
      </c>
      <c r="E60" s="6">
        <v>65519.66976225</v>
      </c>
      <c r="F60" s="2" t="s">
        <v>41</v>
      </c>
      <c r="G60" s="2" t="s">
        <v>42</v>
      </c>
      <c r="H60" s="6">
        <v>65519.66976225</v>
      </c>
      <c r="I60" s="2" t="s">
        <v>41</v>
      </c>
      <c r="J60" s="2" t="s">
        <v>42</v>
      </c>
      <c r="K60" s="6">
        <v>65519.66976225</v>
      </c>
      <c r="L60" s="2" t="s">
        <v>41</v>
      </c>
      <c r="M60" s="2" t="s">
        <v>42</v>
      </c>
      <c r="N60" s="6">
        <v>65519.66976225</v>
      </c>
      <c r="O60" s="7">
        <v>6300000</v>
      </c>
      <c r="P60" s="7">
        <v>4272000</v>
      </c>
      <c r="Q60" s="7">
        <v>3924000</v>
      </c>
      <c r="R60" s="7">
        <v>3083000</v>
      </c>
      <c r="S60" s="9">
        <v>18.075114334409999</v>
      </c>
      <c r="T60" s="9">
        <v>21.878</v>
      </c>
      <c r="U60" s="8" t="s">
        <v>50</v>
      </c>
      <c r="V60" s="9">
        <v>-18.864000000000001</v>
      </c>
      <c r="W60" s="9">
        <v>9.7149999999999999</v>
      </c>
      <c r="X60" s="8" t="s">
        <v>50</v>
      </c>
      <c r="Y60" s="9">
        <v>-2.3479999999999999</v>
      </c>
      <c r="Z60" s="9">
        <v>1.1518420330926</v>
      </c>
      <c r="AA60" s="7">
        <v>3692295</v>
      </c>
      <c r="AB60" s="7">
        <v>6358976</v>
      </c>
      <c r="AC60" s="9">
        <v>1.52780770872963</v>
      </c>
      <c r="AD60" s="8" t="s">
        <v>43</v>
      </c>
      <c r="AE60" s="8" t="s">
        <v>43</v>
      </c>
      <c r="AF60" s="9">
        <v>12.261380000000001</v>
      </c>
      <c r="AG60" s="9">
        <v>12.04711</v>
      </c>
      <c r="AH60" s="9">
        <v>12.1442</v>
      </c>
      <c r="AI60" s="9">
        <v>2.98</v>
      </c>
      <c r="AJ60" s="9">
        <v>3427000</v>
      </c>
      <c r="AK60" s="8" t="s">
        <v>43</v>
      </c>
      <c r="AL60" s="8" t="s">
        <v>43</v>
      </c>
      <c r="AM60" s="8" t="s">
        <v>43</v>
      </c>
      <c r="AN60" s="8" t="s">
        <v>43</v>
      </c>
      <c r="AO60" s="9">
        <v>15.2184293188079</v>
      </c>
      <c r="AP60" s="9">
        <v>1.220019</v>
      </c>
      <c r="AQ60" s="9">
        <v>7.29</v>
      </c>
      <c r="AR60" s="9">
        <v>-4.8710000000000004</v>
      </c>
      <c r="AS60" s="9">
        <v>-2.2229999999999999</v>
      </c>
      <c r="AT60" s="9">
        <v>0.111</v>
      </c>
      <c r="AU60" s="9">
        <v>6.1210000000000004</v>
      </c>
      <c r="AV60" s="9">
        <v>0.81000000000000005</v>
      </c>
      <c r="AW60" s="9">
        <v>4.0700000000000003</v>
      </c>
      <c r="AX60" s="9">
        <v>3.2999999999999998</v>
      </c>
      <c r="AY60" s="9">
        <v>0.33000000000000002</v>
      </c>
      <c r="AZ60" s="9">
        <v>0.23999999999999999</v>
      </c>
      <c r="BA60" s="9">
        <v>0.19</v>
      </c>
    </row>
    <row r="61" spans="1:53" ht="15">
      <c r="A61" s="2" t="s">
        <v>97</v>
      </c>
      <c r="B61" s="5">
        <v>103442</v>
      </c>
      <c r="C61" s="2" t="s">
        <v>41</v>
      </c>
      <c r="D61" s="2" t="s">
        <v>42</v>
      </c>
      <c r="E61" s="6">
        <v>93220.403724739997</v>
      </c>
      <c r="F61" s="2" t="s">
        <v>41</v>
      </c>
      <c r="G61" s="2" t="s">
        <v>42</v>
      </c>
      <c r="H61" s="6">
        <v>93220.403724739997</v>
      </c>
      <c r="I61" s="2" t="s">
        <v>41</v>
      </c>
      <c r="J61" s="2" t="s">
        <v>42</v>
      </c>
      <c r="K61" s="6">
        <v>93220.403724739997</v>
      </c>
      <c r="L61" s="2" t="s">
        <v>41</v>
      </c>
      <c r="M61" s="2" t="s">
        <v>42</v>
      </c>
      <c r="N61" s="6">
        <v>93220.403724739997</v>
      </c>
      <c r="O61" s="7">
        <v>22819000</v>
      </c>
      <c r="P61" s="7">
        <v>6317000</v>
      </c>
      <c r="Q61" s="7">
        <v>5604000</v>
      </c>
      <c r="R61" s="7">
        <v>3802000</v>
      </c>
      <c r="S61" s="9">
        <v>18.418190422717601</v>
      </c>
      <c r="T61" s="9">
        <v>27.798267326732699</v>
      </c>
      <c r="U61" s="9">
        <v>8.2659559880818492</v>
      </c>
      <c r="V61" s="9">
        <v>1.2478577202910299</v>
      </c>
      <c r="W61" s="9">
        <v>8.69048435392809</v>
      </c>
      <c r="X61" s="9">
        <v>32.719097255838498</v>
      </c>
      <c r="Y61" s="9">
        <v>24.778145960625</v>
      </c>
      <c r="Z61" s="9">
        <v>1.45140465696095</v>
      </c>
      <c r="AA61" s="7">
        <v>1636457</v>
      </c>
      <c r="AB61" s="7">
        <v>4434848</v>
      </c>
      <c r="AC61" s="9">
        <v>2.6169953188489901</v>
      </c>
      <c r="AD61" s="9">
        <v>0.79036456038418901</v>
      </c>
      <c r="AE61" s="9">
        <v>0.85362053812595595</v>
      </c>
      <c r="AF61" s="9">
        <v>10.4</v>
      </c>
      <c r="AG61" s="9">
        <v>10.21294</v>
      </c>
      <c r="AH61" s="9">
        <v>11.1755</v>
      </c>
      <c r="AI61" s="9">
        <v>3.6808200000000002</v>
      </c>
      <c r="AJ61" s="9">
        <v>5179000</v>
      </c>
      <c r="AK61" s="9">
        <v>19.679814</v>
      </c>
      <c r="AL61" s="9">
        <v>16.640077000000002</v>
      </c>
      <c r="AM61" s="9">
        <v>8.2659260000000003</v>
      </c>
      <c r="AN61" s="9">
        <v>27.881081999999999</v>
      </c>
      <c r="AO61" s="9">
        <v>17.298336699174701</v>
      </c>
      <c r="AP61" s="9">
        <v>0.57171899999999998</v>
      </c>
      <c r="AQ61" s="9">
        <v>8.9299999999999997</v>
      </c>
      <c r="AR61" s="8" t="s">
        <v>43</v>
      </c>
      <c r="AS61" s="9">
        <v>24.806999999999999</v>
      </c>
      <c r="AT61" s="9">
        <v>-8.4809999999999999</v>
      </c>
      <c r="AU61" s="9">
        <v>2.4300000000000002</v>
      </c>
      <c r="AV61" s="8" t="s">
        <v>43</v>
      </c>
      <c r="AW61" s="9">
        <v>0.040000000000000001</v>
      </c>
      <c r="AX61" s="9">
        <v>0.01</v>
      </c>
      <c r="AY61" s="9">
        <v>0.01</v>
      </c>
      <c r="AZ61" s="9">
        <v>0.01</v>
      </c>
      <c r="BA61" s="9">
        <v>0.01</v>
      </c>
    </row>
    <row r="62" spans="1:53" ht="15">
      <c r="A62" s="2" t="s">
        <v>98</v>
      </c>
      <c r="B62" s="5">
        <v>4073702</v>
      </c>
      <c r="C62" s="2" t="s">
        <v>41</v>
      </c>
      <c r="D62" s="2" t="s">
        <v>42</v>
      </c>
      <c r="E62" s="6">
        <v>398360.34000000003</v>
      </c>
      <c r="F62" s="2" t="s">
        <v>41</v>
      </c>
      <c r="G62" s="2" t="s">
        <v>42</v>
      </c>
      <c r="H62" s="6">
        <v>398360.34000000003</v>
      </c>
      <c r="I62" s="2" t="s">
        <v>41</v>
      </c>
      <c r="J62" s="2" t="s">
        <v>42</v>
      </c>
      <c r="K62" s="6">
        <v>398360.34000000003</v>
      </c>
      <c r="L62" s="2" t="s">
        <v>41</v>
      </c>
      <c r="M62" s="2" t="s">
        <v>42</v>
      </c>
      <c r="N62" s="6">
        <v>398360.34000000003</v>
      </c>
      <c r="O62" s="7">
        <v>25098000</v>
      </c>
      <c r="P62" s="7">
        <v>15345000</v>
      </c>
      <c r="Q62" s="7">
        <v>14546000</v>
      </c>
      <c r="R62" s="7">
        <v>11195000</v>
      </c>
      <c r="S62" s="9">
        <v>26.779150999999999</v>
      </c>
      <c r="T62" s="9">
        <v>35.341639000000001</v>
      </c>
      <c r="U62" s="9">
        <v>57.671489149999999</v>
      </c>
      <c r="V62" s="9">
        <v>2.3519999999999999</v>
      </c>
      <c r="W62" s="9">
        <v>22.399999999999999</v>
      </c>
      <c r="X62" s="9">
        <v>167.41399999999999</v>
      </c>
      <c r="Y62" s="9">
        <v>7.415</v>
      </c>
      <c r="Z62" s="9">
        <v>0.57092190912826302</v>
      </c>
      <c r="AA62" s="7">
        <v>3451885</v>
      </c>
      <c r="AB62" s="7">
        <v>4402612</v>
      </c>
      <c r="AC62" s="9">
        <v>1.2772423295159501</v>
      </c>
      <c r="AD62" s="8" t="s">
        <v>43</v>
      </c>
      <c r="AE62" s="8" t="s">
        <v>43</v>
      </c>
      <c r="AF62" s="9">
        <v>19.489999999999998</v>
      </c>
      <c r="AG62" s="9">
        <v>19.252669999999998</v>
      </c>
      <c r="AH62" s="9">
        <v>20.232140000000001</v>
      </c>
      <c r="AI62" s="9">
        <v>3.46</v>
      </c>
      <c r="AJ62" s="9">
        <v>16194000</v>
      </c>
      <c r="AK62" s="9">
        <v>28.270652999999999</v>
      </c>
      <c r="AL62" s="9">
        <v>26.779150999999999</v>
      </c>
      <c r="AM62" s="9">
        <v>57.671489000000001</v>
      </c>
      <c r="AN62" s="9">
        <v>35.341639000000001</v>
      </c>
      <c r="AO62" s="9">
        <v>20.608970378953401</v>
      </c>
      <c r="AP62" s="9">
        <v>1.204558</v>
      </c>
      <c r="AQ62" s="9">
        <v>9.9700000000000006</v>
      </c>
      <c r="AR62" s="9">
        <v>1.8999999999999999</v>
      </c>
      <c r="AS62" s="9">
        <v>39.991</v>
      </c>
      <c r="AT62" s="8" t="s">
        <v>43</v>
      </c>
      <c r="AU62" s="9">
        <v>26.594000000000001</v>
      </c>
      <c r="AV62" s="9">
        <v>11.677</v>
      </c>
      <c r="AW62" s="9">
        <v>0.01</v>
      </c>
      <c r="AX62" s="9">
        <v>0</v>
      </c>
      <c r="AY62" s="9">
        <v>0</v>
      </c>
      <c r="AZ62" s="9">
        <v>0</v>
      </c>
      <c r="BA62" s="9">
        <v>0</v>
      </c>
    </row>
    <row r="63" spans="1:53" ht="15">
      <c r="A63" s="2" t="s">
        <v>99</v>
      </c>
      <c r="B63" s="5">
        <v>4144156</v>
      </c>
      <c r="C63" s="2" t="s">
        <v>41</v>
      </c>
      <c r="D63" s="2" t="s">
        <v>42</v>
      </c>
      <c r="E63" s="6">
        <v>906491.56000000006</v>
      </c>
      <c r="F63" s="2" t="s">
        <v>41</v>
      </c>
      <c r="G63" s="2" t="s">
        <v>42</v>
      </c>
      <c r="H63" s="6">
        <v>906491.56000000006</v>
      </c>
      <c r="I63" s="2" t="s">
        <v>41</v>
      </c>
      <c r="J63" s="2" t="s">
        <v>42</v>
      </c>
      <c r="K63" s="6">
        <v>906491.56000000006</v>
      </c>
      <c r="L63" s="2" t="s">
        <v>41</v>
      </c>
      <c r="M63" s="2" t="s">
        <v>42</v>
      </c>
      <c r="N63" s="6">
        <v>906491.56000000006</v>
      </c>
      <c r="O63" s="7">
        <v>134902000</v>
      </c>
      <c r="P63" s="7">
        <v>61381000</v>
      </c>
      <c r="Q63" s="7">
        <v>50203000</v>
      </c>
      <c r="R63" s="7">
        <v>39098000</v>
      </c>
      <c r="S63" s="9">
        <v>15.905746000000001</v>
      </c>
      <c r="T63" s="9">
        <v>25.517277</v>
      </c>
      <c r="U63" s="9">
        <v>8.0457131799999999</v>
      </c>
      <c r="V63" s="9">
        <v>0.248</v>
      </c>
      <c r="W63" s="9">
        <v>15.109</v>
      </c>
      <c r="X63" s="9">
        <v>28.039000000000001</v>
      </c>
      <c r="Y63" s="9">
        <v>59.808</v>
      </c>
      <c r="Z63" s="9">
        <v>0.40181620926588202</v>
      </c>
      <c r="AA63" s="7">
        <v>33684430</v>
      </c>
      <c r="AB63" s="7">
        <v>30432951</v>
      </c>
      <c r="AC63" s="9">
        <v>0.88643190468759503</v>
      </c>
      <c r="AD63" s="9">
        <v>1.35215433171364</v>
      </c>
      <c r="AE63" s="9">
        <v>1.4597563939472</v>
      </c>
      <c r="AF63" s="9">
        <v>27.550000000000001</v>
      </c>
      <c r="AG63" s="9">
        <v>27.260400000000001</v>
      </c>
      <c r="AH63" s="9">
        <v>41.435099999999998</v>
      </c>
      <c r="AI63" s="9">
        <v>2.3999999999999999</v>
      </c>
      <c r="AJ63" s="9">
        <v>55739000</v>
      </c>
      <c r="AK63" s="9">
        <v>19.959285000000001</v>
      </c>
      <c r="AL63" s="9">
        <v>15.905746000000001</v>
      </c>
      <c r="AM63" s="9">
        <v>8.0457129999999992</v>
      </c>
      <c r="AN63" s="9">
        <v>25.517277</v>
      </c>
      <c r="AO63" s="9">
        <v>15.0979411913227</v>
      </c>
      <c r="AP63" s="9">
        <v>2.4026700000000001</v>
      </c>
      <c r="AQ63" s="9">
        <v>7.3799999999999999</v>
      </c>
      <c r="AR63" s="9">
        <v>-0.0089999999999999993</v>
      </c>
      <c r="AS63" s="9">
        <v>-7.5330000000000004</v>
      </c>
      <c r="AT63" s="9">
        <v>4.9139999999999997</v>
      </c>
      <c r="AU63" s="9">
        <v>2.6659999999999999</v>
      </c>
      <c r="AV63" s="9">
        <v>20.609000000000002</v>
      </c>
      <c r="AW63" s="9">
        <v>13.58</v>
      </c>
      <c r="AX63" s="9">
        <v>0.050000000000000003</v>
      </c>
      <c r="AY63" s="9">
        <v>0.02</v>
      </c>
      <c r="AZ63" s="9">
        <v>0</v>
      </c>
      <c r="BA63" s="9">
        <v>0</v>
      </c>
    </row>
    <row r="64" spans="1:53" ht="15">
      <c r="A64" s="2" t="s">
        <v>100</v>
      </c>
      <c r="B64" s="5">
        <v>4051708</v>
      </c>
      <c r="C64" s="2" t="s">
        <v>41</v>
      </c>
      <c r="D64" s="2" t="s">
        <v>42</v>
      </c>
      <c r="E64" s="6">
        <v>48329.200070430001</v>
      </c>
      <c r="F64" s="2" t="s">
        <v>41</v>
      </c>
      <c r="G64" s="2" t="s">
        <v>42</v>
      </c>
      <c r="H64" s="6">
        <v>48329.200070430001</v>
      </c>
      <c r="I64" s="2" t="s">
        <v>41</v>
      </c>
      <c r="J64" s="2" t="s">
        <v>42</v>
      </c>
      <c r="K64" s="6">
        <v>48329.200070430001</v>
      </c>
      <c r="L64" s="2" t="s">
        <v>41</v>
      </c>
      <c r="M64" s="2" t="s">
        <v>42</v>
      </c>
      <c r="N64" s="6">
        <v>48329.200070430001</v>
      </c>
      <c r="O64" s="7">
        <v>66905000</v>
      </c>
      <c r="P64" s="7">
        <v>3925000</v>
      </c>
      <c r="Q64" s="7">
        <v>3207000</v>
      </c>
      <c r="R64" s="7">
        <v>1602000</v>
      </c>
      <c r="S64" s="9">
        <v>12.235288000000001</v>
      </c>
      <c r="T64" s="9">
        <v>20.4258760107817</v>
      </c>
      <c r="U64" s="9">
        <v>2.2844033066346801</v>
      </c>
      <c r="V64" s="9">
        <v>0.68409744488149904</v>
      </c>
      <c r="W64" s="9">
        <v>0.23919435399793901</v>
      </c>
      <c r="X64" s="9">
        <v>5.38491920100169</v>
      </c>
      <c r="Y64" s="9">
        <v>35.7269372860248</v>
      </c>
      <c r="Z64" s="9">
        <v>2.8767484824491998</v>
      </c>
      <c r="AA64" s="7">
        <v>4601026</v>
      </c>
      <c r="AB64" s="7">
        <v>8579434</v>
      </c>
      <c r="AC64" s="9">
        <v>1.6831328146301301</v>
      </c>
      <c r="AD64" s="9">
        <v>0.942745794617323</v>
      </c>
      <c r="AE64" s="9">
        <v>1.1104230508865001</v>
      </c>
      <c r="AF64" s="9">
        <v>10.715</v>
      </c>
      <c r="AG64" s="9">
        <v>9.9270899999999997</v>
      </c>
      <c r="AH64" s="8" t="s">
        <v>43</v>
      </c>
      <c r="AI64" s="9">
        <v>2.3399999999999999</v>
      </c>
      <c r="AJ64" s="8" t="s">
        <v>43</v>
      </c>
      <c r="AK64" s="9">
        <v>14.616263999999999</v>
      </c>
      <c r="AL64" s="9">
        <v>12.250581</v>
      </c>
      <c r="AM64" s="9">
        <v>1.9570780000000001</v>
      </c>
      <c r="AN64" s="9">
        <v>20.564450000000001</v>
      </c>
      <c r="AO64" s="9">
        <v>8.0266327252480991</v>
      </c>
      <c r="AP64" s="9">
        <v>1.632911</v>
      </c>
      <c r="AQ64" s="9">
        <v>8.4700000000000006</v>
      </c>
      <c r="AR64" s="9">
        <v>0</v>
      </c>
      <c r="AS64" s="8" t="s">
        <v>43</v>
      </c>
      <c r="AT64" s="8" t="s">
        <v>43</v>
      </c>
      <c r="AU64" s="8" t="s">
        <v>43</v>
      </c>
      <c r="AV64" s="9">
        <v>-0.001</v>
      </c>
      <c r="AW64" s="9">
        <v>0.059999999999999998</v>
      </c>
      <c r="AX64" s="9">
        <v>0.040000000000000001</v>
      </c>
      <c r="AY64" s="9">
        <v>0.02</v>
      </c>
      <c r="AZ64" s="9">
        <v>0.02</v>
      </c>
      <c r="BA64" s="9">
        <v>0.01</v>
      </c>
    </row>
    <row r="65" spans="1:53" ht="15">
      <c r="A65" s="2" t="s">
        <v>101</v>
      </c>
      <c r="B65" s="5">
        <v>4004214</v>
      </c>
      <c r="C65" s="2" t="s">
        <v>41</v>
      </c>
      <c r="D65" s="2" t="s">
        <v>42</v>
      </c>
      <c r="E65" s="6">
        <v>3322626.2999999998</v>
      </c>
      <c r="F65" s="2" t="s">
        <v>41</v>
      </c>
      <c r="G65" s="2" t="s">
        <v>42</v>
      </c>
      <c r="H65" s="6">
        <v>3322626.2999999998</v>
      </c>
      <c r="I65" s="2" t="s">
        <v>41</v>
      </c>
      <c r="J65" s="2" t="s">
        <v>42</v>
      </c>
      <c r="K65" s="6">
        <v>3322626.2999999998</v>
      </c>
      <c r="L65" s="2" t="s">
        <v>41</v>
      </c>
      <c r="M65" s="2" t="s">
        <v>42</v>
      </c>
      <c r="N65" s="6">
        <v>3322626.2999999998</v>
      </c>
      <c r="O65" s="7">
        <v>245122000</v>
      </c>
      <c r="P65" s="7">
        <v>131720000</v>
      </c>
      <c r="Q65" s="7">
        <v>109433000</v>
      </c>
      <c r="R65" s="7">
        <v>88136000</v>
      </c>
      <c r="S65" s="9">
        <v>23.481183999999999</v>
      </c>
      <c r="T65" s="9">
        <v>35.348305000000003</v>
      </c>
      <c r="U65" s="9">
        <v>11.54949467</v>
      </c>
      <c r="V65" s="9">
        <v>0.25</v>
      </c>
      <c r="W65" s="9">
        <v>14.802</v>
      </c>
      <c r="X65" s="9">
        <v>37.133000000000003</v>
      </c>
      <c r="Y65" s="9">
        <v>36.115000000000002</v>
      </c>
      <c r="Z65" s="9">
        <v>0.71923473424276596</v>
      </c>
      <c r="AA65" s="7">
        <v>36593883</v>
      </c>
      <c r="AB65" s="7">
        <v>64474720</v>
      </c>
      <c r="AC65" s="9">
        <v>1.6923939446382299</v>
      </c>
      <c r="AD65" s="8" t="s">
        <v>43</v>
      </c>
      <c r="AE65" s="8" t="s">
        <v>43</v>
      </c>
      <c r="AF65" s="9">
        <v>15.34</v>
      </c>
      <c r="AG65" s="9">
        <v>15.37298</v>
      </c>
      <c r="AH65" s="9">
        <v>21.269570000000002</v>
      </c>
      <c r="AI65" s="9">
        <v>3.6549999999999998</v>
      </c>
      <c r="AJ65" s="9">
        <v>90842000</v>
      </c>
      <c r="AK65" s="9">
        <v>28.535411</v>
      </c>
      <c r="AL65" s="9">
        <v>23.481183999999999</v>
      </c>
      <c r="AM65" s="9">
        <v>11.549495</v>
      </c>
      <c r="AN65" s="9">
        <v>35.348305000000003</v>
      </c>
      <c r="AO65" s="9">
        <v>22.083704858658301</v>
      </c>
      <c r="AP65" s="9">
        <v>0.76668899999999995</v>
      </c>
      <c r="AQ65" s="9">
        <v>8.9900000000000002</v>
      </c>
      <c r="AR65" s="8" t="s">
        <v>43</v>
      </c>
      <c r="AS65" s="9">
        <v>-8.8550000000000004</v>
      </c>
      <c r="AT65" s="9">
        <v>8.5820000000000007</v>
      </c>
      <c r="AU65" s="9">
        <v>-13.002000000000001</v>
      </c>
      <c r="AV65" s="9">
        <v>-19.238</v>
      </c>
      <c r="AW65" s="9">
        <v>0.01</v>
      </c>
      <c r="AX65" s="9">
        <v>0.01</v>
      </c>
      <c r="AY65" s="9">
        <v>0.01</v>
      </c>
      <c r="AZ65" s="9">
        <v>0</v>
      </c>
      <c r="BA65" s="9">
        <v>0</v>
      </c>
    </row>
    <row r="66" spans="1:53" ht="15">
      <c r="A66" s="2" t="s">
        <v>102</v>
      </c>
      <c r="B66" s="5">
        <v>108462</v>
      </c>
      <c r="C66" s="2" t="s">
        <v>41</v>
      </c>
      <c r="D66" s="2" t="s">
        <v>42</v>
      </c>
      <c r="E66" s="6">
        <v>71266.076070080002</v>
      </c>
      <c r="F66" s="2" t="s">
        <v>41</v>
      </c>
      <c r="G66" s="2" t="s">
        <v>42</v>
      </c>
      <c r="H66" s="6">
        <v>71266.076070080002</v>
      </c>
      <c r="I66" s="2" t="s">
        <v>41</v>
      </c>
      <c r="J66" s="2" t="s">
        <v>42</v>
      </c>
      <c r="K66" s="6">
        <v>71266.076070080002</v>
      </c>
      <c r="L66" s="2" t="s">
        <v>41</v>
      </c>
      <c r="M66" s="2" t="s">
        <v>42</v>
      </c>
      <c r="N66" s="6">
        <v>71266.076070080002</v>
      </c>
      <c r="O66" s="7">
        <v>5916000</v>
      </c>
      <c r="P66" s="7">
        <v>2606000</v>
      </c>
      <c r="Q66" s="7">
        <v>2233000</v>
      </c>
      <c r="R66" s="7">
        <v>1608000</v>
      </c>
      <c r="S66" s="9">
        <v>27.492636999999998</v>
      </c>
      <c r="T66" s="9">
        <v>45.564014</v>
      </c>
      <c r="U66" s="9">
        <v>22.2121548</v>
      </c>
      <c r="V66" s="9">
        <v>2.1859999999999999</v>
      </c>
      <c r="W66" s="9">
        <v>9.6349999999999998</v>
      </c>
      <c r="X66" s="9">
        <v>52.164999999999999</v>
      </c>
      <c r="Y66" s="9">
        <v>18.184000000000001</v>
      </c>
      <c r="Z66" s="9">
        <v>0.73771914598160004</v>
      </c>
      <c r="AA66" s="7">
        <v>1002429</v>
      </c>
      <c r="AB66" s="7">
        <v>1875567</v>
      </c>
      <c r="AC66" s="9">
        <v>1.74239671837108</v>
      </c>
      <c r="AD66" s="8" t="s">
        <v>43</v>
      </c>
      <c r="AE66" s="8" t="s">
        <v>43</v>
      </c>
      <c r="AF66" s="9">
        <v>14.355</v>
      </c>
      <c r="AG66" s="9">
        <v>13.593070000000001</v>
      </c>
      <c r="AH66" s="9">
        <v>17.04382</v>
      </c>
      <c r="AI66" s="9">
        <v>4.1139999999999999</v>
      </c>
      <c r="AJ66" s="9">
        <v>2665600</v>
      </c>
      <c r="AK66" s="9">
        <v>32.692210000000003</v>
      </c>
      <c r="AL66" s="9">
        <v>27.554283999999999</v>
      </c>
      <c r="AM66" s="9">
        <v>22.212154999999999</v>
      </c>
      <c r="AN66" s="9">
        <v>45.564014</v>
      </c>
      <c r="AO66" s="9">
        <v>26.418312875143101</v>
      </c>
      <c r="AP66" s="9">
        <v>1.4051020000000001</v>
      </c>
      <c r="AQ66" s="9">
        <v>7.8399999999999999</v>
      </c>
      <c r="AR66" s="9">
        <v>48.331000000000003</v>
      </c>
      <c r="AS66" s="9">
        <v>0.082000000000000003</v>
      </c>
      <c r="AT66" s="8" t="s">
        <v>43</v>
      </c>
      <c r="AU66" s="8" t="s">
        <v>43</v>
      </c>
      <c r="AV66" s="8" t="s">
        <v>43</v>
      </c>
      <c r="AW66" s="9">
        <v>0.029999999999999999</v>
      </c>
      <c r="AX66" s="9">
        <v>0.01</v>
      </c>
      <c r="AY66" s="9">
        <v>0.01</v>
      </c>
      <c r="AZ66" s="9">
        <v>0.01</v>
      </c>
      <c r="BA66" s="9">
        <v>0.01</v>
      </c>
    </row>
    <row r="67" spans="1:53" ht="15">
      <c r="A67" s="2" t="s">
        <v>103</v>
      </c>
      <c r="B67" s="5">
        <v>103042</v>
      </c>
      <c r="C67" s="2" t="s">
        <v>41</v>
      </c>
      <c r="D67" s="2" t="s">
        <v>42</v>
      </c>
      <c r="E67" s="6">
        <v>151701.75175025</v>
      </c>
      <c r="F67" s="2" t="s">
        <v>41</v>
      </c>
      <c r="G67" s="2" t="s">
        <v>42</v>
      </c>
      <c r="H67" s="6">
        <v>151701.75175025</v>
      </c>
      <c r="I67" s="2" t="s">
        <v>41</v>
      </c>
      <c r="J67" s="2" t="s">
        <v>42</v>
      </c>
      <c r="K67" s="6">
        <v>151701.75175025</v>
      </c>
      <c r="L67" s="2" t="s">
        <v>41</v>
      </c>
      <c r="M67" s="2" t="s">
        <v>42</v>
      </c>
      <c r="N67" s="6">
        <v>151701.75175025</v>
      </c>
      <c r="O67" s="7">
        <v>54143000</v>
      </c>
      <c r="P67" s="7">
        <v>58120000</v>
      </c>
      <c r="Q67" s="7">
        <v>53864000</v>
      </c>
      <c r="R67" s="7">
        <v>9230000</v>
      </c>
      <c r="S67" s="9">
        <v>6.3304846452224899</v>
      </c>
      <c r="T67" s="9">
        <v>16.7644151565074</v>
      </c>
      <c r="U67" s="9">
        <v>1.7930620246587301</v>
      </c>
      <c r="V67" s="9">
        <v>3.4451701306235099</v>
      </c>
      <c r="W67" s="9">
        <v>0.78207249210407603</v>
      </c>
      <c r="X67" s="9">
        <v>9.1368158988515908</v>
      </c>
      <c r="Y67" s="9">
        <v>55.448759038381603</v>
      </c>
      <c r="Z67" s="9">
        <v>3.6360062893081802</v>
      </c>
      <c r="AA67" s="7">
        <v>5561361</v>
      </c>
      <c r="AB67" s="7">
        <v>10065749</v>
      </c>
      <c r="AC67" s="9">
        <v>2.3360262295530001</v>
      </c>
      <c r="AD67" s="8" t="s">
        <v>43</v>
      </c>
      <c r="AE67" s="8" t="s">
        <v>43</v>
      </c>
      <c r="AF67" s="9">
        <v>8.375</v>
      </c>
      <c r="AG67" s="9">
        <v>8.2360000000000007</v>
      </c>
      <c r="AH67" s="9">
        <v>8.3501899999999996</v>
      </c>
      <c r="AI67" s="9">
        <v>4.1349999999999998</v>
      </c>
      <c r="AJ67" s="9">
        <v>6330590</v>
      </c>
      <c r="AK67" s="8" t="s">
        <v>43</v>
      </c>
      <c r="AL67" s="8" t="s">
        <v>43</v>
      </c>
      <c r="AM67" s="9">
        <v>1.830084</v>
      </c>
      <c r="AN67" s="9">
        <v>16.778236</v>
      </c>
      <c r="AO67" s="8" t="s">
        <v>43</v>
      </c>
      <c r="AP67" s="9">
        <v>1.0432969999999999</v>
      </c>
      <c r="AQ67" s="9">
        <v>6.8899999999999997</v>
      </c>
      <c r="AR67" s="9">
        <v>70.917000000000002</v>
      </c>
      <c r="AS67" s="9">
        <v>-23.225000000000001</v>
      </c>
      <c r="AT67" s="9">
        <v>166.25800000000001</v>
      </c>
      <c r="AU67" s="8" t="s">
        <v>43</v>
      </c>
      <c r="AV67" s="8" t="s">
        <v>43</v>
      </c>
      <c r="AW67" s="9">
        <v>0.050000000000000003</v>
      </c>
      <c r="AX67" s="9">
        <v>0.029999999999999999</v>
      </c>
      <c r="AY67" s="9">
        <v>0.029999999999999999</v>
      </c>
      <c r="AZ67" s="9">
        <v>0.029999999999999999</v>
      </c>
      <c r="BA67" s="9">
        <v>0.02</v>
      </c>
    </row>
    <row r="68" spans="1:53" ht="15">
      <c r="A68" s="2" t="s">
        <v>104</v>
      </c>
      <c r="B68" s="5">
        <v>4167462</v>
      </c>
      <c r="C68" s="2" t="s">
        <v>41</v>
      </c>
      <c r="D68" s="2" t="s">
        <v>42</v>
      </c>
      <c r="E68" s="6">
        <v>44737.944067800003</v>
      </c>
      <c r="F68" s="2" t="s">
        <v>41</v>
      </c>
      <c r="G68" s="2" t="s">
        <v>42</v>
      </c>
      <c r="H68" s="6">
        <v>44737.944067800003</v>
      </c>
      <c r="I68" s="2" t="s">
        <v>41</v>
      </c>
      <c r="J68" s="2" t="s">
        <v>42</v>
      </c>
      <c r="K68" s="6">
        <v>44737.944067800003</v>
      </c>
      <c r="L68" s="2" t="s">
        <v>41</v>
      </c>
      <c r="M68" s="2" t="s">
        <v>42</v>
      </c>
      <c r="N68" s="6">
        <v>44737.944067800003</v>
      </c>
      <c r="O68" s="7">
        <v>2528920</v>
      </c>
      <c r="P68" s="7">
        <v>1479709</v>
      </c>
      <c r="Q68" s="7">
        <v>1386397</v>
      </c>
      <c r="R68" s="7">
        <v>1148592</v>
      </c>
      <c r="S68" s="9">
        <v>29.708137000000001</v>
      </c>
      <c r="T68" s="9">
        <v>36.670906000000002</v>
      </c>
      <c r="U68" s="8" t="s">
        <v>50</v>
      </c>
      <c r="V68" s="9">
        <v>-6.2859999999999996</v>
      </c>
      <c r="W68" s="9">
        <v>16.48</v>
      </c>
      <c r="X68" s="9">
        <v>-131.441</v>
      </c>
      <c r="Y68" s="9">
        <v>-9.3529999999999998</v>
      </c>
      <c r="Z68" s="9">
        <v>1.16809636795036</v>
      </c>
      <c r="AA68" s="7">
        <v>503696</v>
      </c>
      <c r="AB68" s="7">
        <v>1089092</v>
      </c>
      <c r="AC68" s="9">
        <v>1.7647112544074199</v>
      </c>
      <c r="AD68" s="8" t="s">
        <v>43</v>
      </c>
      <c r="AE68" s="8" t="s">
        <v>43</v>
      </c>
      <c r="AF68" s="9">
        <v>19.03266</v>
      </c>
      <c r="AG68" s="9">
        <v>17.771909999999998</v>
      </c>
      <c r="AH68" s="9">
        <v>22.111660000000001</v>
      </c>
      <c r="AI68" s="9">
        <v>8.0004200000000001</v>
      </c>
      <c r="AJ68" s="9">
        <v>1465500</v>
      </c>
      <c r="AK68" s="9">
        <v>32.577845000000003</v>
      </c>
      <c r="AL68" s="9">
        <v>29.708137000000001</v>
      </c>
      <c r="AM68" s="8" t="s">
        <v>50</v>
      </c>
      <c r="AN68" s="9">
        <v>36.670906000000002</v>
      </c>
      <c r="AO68" s="9">
        <v>25.094139098258101</v>
      </c>
      <c r="AP68" s="9">
        <v>1.5479879999999999</v>
      </c>
      <c r="AQ68" s="9">
        <v>11.09</v>
      </c>
      <c r="AR68" s="9">
        <v>0.61699999999999999</v>
      </c>
      <c r="AS68" s="9">
        <v>2.645</v>
      </c>
      <c r="AT68" s="9">
        <v>27.405999999999999</v>
      </c>
      <c r="AU68" s="8" t="s">
        <v>43</v>
      </c>
      <c r="AV68" s="9">
        <v>4.2000000000000002</v>
      </c>
      <c r="AW68" s="9">
        <v>2.6899999999999999</v>
      </c>
      <c r="AX68" s="9">
        <v>0.37</v>
      </c>
      <c r="AY68" s="9">
        <v>0.029999999999999999</v>
      </c>
      <c r="AZ68" s="9">
        <v>0.02</v>
      </c>
      <c r="BA68" s="9">
        <v>0.02</v>
      </c>
    </row>
    <row r="69" spans="1:53" ht="15">
      <c r="A69" s="2" t="s">
        <v>105</v>
      </c>
      <c r="B69" s="5">
        <v>4104060</v>
      </c>
      <c r="C69" s="2" t="s">
        <v>41</v>
      </c>
      <c r="D69" s="2" t="s">
        <v>42</v>
      </c>
      <c r="E69" s="6">
        <v>210701.98625792001</v>
      </c>
      <c r="F69" s="2" t="s">
        <v>41</v>
      </c>
      <c r="G69" s="2" t="s">
        <v>42</v>
      </c>
      <c r="H69" s="6">
        <v>210701.98625792001</v>
      </c>
      <c r="I69" s="2" t="s">
        <v>41</v>
      </c>
      <c r="J69" s="2" t="s">
        <v>42</v>
      </c>
      <c r="K69" s="6">
        <v>210701.98625792001</v>
      </c>
      <c r="L69" s="2" t="s">
        <v>41</v>
      </c>
      <c r="M69" s="2" t="s">
        <v>42</v>
      </c>
      <c r="N69" s="6">
        <v>210701.98625792001</v>
      </c>
      <c r="O69" s="7">
        <v>33723297</v>
      </c>
      <c r="P69" s="7">
        <v>7310950</v>
      </c>
      <c r="Q69" s="7">
        <v>6954003</v>
      </c>
      <c r="R69" s="7">
        <v>5407990</v>
      </c>
      <c r="S69" s="9">
        <v>28.819454</v>
      </c>
      <c r="T69" s="9">
        <v>39.106896999999996</v>
      </c>
      <c r="U69" s="9">
        <v>12.127122760000001</v>
      </c>
      <c r="V69" s="9">
        <v>0.82399999999999995</v>
      </c>
      <c r="W69" s="9">
        <v>8.9309999999999992</v>
      </c>
      <c r="X69" s="9">
        <v>26.146999999999998</v>
      </c>
      <c r="Y69" s="9">
        <v>47.573999999999998</v>
      </c>
      <c r="Z69" s="8" t="s">
        <v>43</v>
      </c>
      <c r="AA69" s="7">
        <v>3427725</v>
      </c>
      <c r="AB69" s="7">
        <v>7937926</v>
      </c>
      <c r="AC69" s="9">
        <v>2.1552677067151</v>
      </c>
      <c r="AD69" s="9">
        <v>0.66856178745386297</v>
      </c>
      <c r="AE69" s="9">
        <v>1.0796056348863099</v>
      </c>
      <c r="AF69" s="9">
        <v>27.829999999999998</v>
      </c>
      <c r="AG69" s="9">
        <v>27.190259999999999</v>
      </c>
      <c r="AH69" s="9">
        <v>31.245439999999999</v>
      </c>
      <c r="AI69" s="9">
        <v>0</v>
      </c>
      <c r="AJ69" s="9">
        <v>10467430</v>
      </c>
      <c r="AK69" s="9">
        <v>32.824837000000002</v>
      </c>
      <c r="AL69" s="9">
        <v>29.424102000000001</v>
      </c>
      <c r="AM69" s="9">
        <v>12.127122999999999</v>
      </c>
      <c r="AN69" s="9">
        <v>39.106896999999996</v>
      </c>
      <c r="AO69" s="9">
        <v>19.937952699960199</v>
      </c>
      <c r="AP69" s="9">
        <v>2.3213539999999999</v>
      </c>
      <c r="AQ69" s="9">
        <v>8.5299999999999994</v>
      </c>
      <c r="AR69" s="9">
        <v>-26.407</v>
      </c>
      <c r="AS69" s="9">
        <v>-9.7539999999999996</v>
      </c>
      <c r="AT69" s="8" t="s">
        <v>43</v>
      </c>
      <c r="AU69" s="8" t="s">
        <v>43</v>
      </c>
      <c r="AV69" s="8" t="s">
        <v>43</v>
      </c>
      <c r="AW69" s="9">
        <v>0.51000000000000001</v>
      </c>
      <c r="AX69" s="9">
        <v>0.13</v>
      </c>
      <c r="AY69" s="9">
        <v>0.01</v>
      </c>
      <c r="AZ69" s="9">
        <v>0.01</v>
      </c>
      <c r="BA69" s="9">
        <v>0</v>
      </c>
    </row>
    <row r="70" spans="1:53" ht="15">
      <c r="A70" s="2" t="s">
        <v>106</v>
      </c>
      <c r="B70" s="5">
        <v>4075105</v>
      </c>
      <c r="C70" s="2" t="s">
        <v>41</v>
      </c>
      <c r="D70" s="2" t="s">
        <v>42</v>
      </c>
      <c r="E70" s="6">
        <v>47681.279999999999</v>
      </c>
      <c r="F70" s="2" t="s">
        <v>41</v>
      </c>
      <c r="G70" s="2" t="s">
        <v>42</v>
      </c>
      <c r="H70" s="6">
        <v>47681.279999999999</v>
      </c>
      <c r="I70" s="2" t="s">
        <v>41</v>
      </c>
      <c r="J70" s="2" t="s">
        <v>42</v>
      </c>
      <c r="K70" s="6">
        <v>47681.279999999999</v>
      </c>
      <c r="L70" s="2" t="s">
        <v>41</v>
      </c>
      <c r="M70" s="2" t="s">
        <v>42</v>
      </c>
      <c r="N70" s="6">
        <v>47681.279999999999</v>
      </c>
      <c r="O70" s="7">
        <v>11812000</v>
      </c>
      <c r="P70" s="7">
        <v>3061000</v>
      </c>
      <c r="Q70" s="7">
        <v>708000</v>
      </c>
      <c r="R70" s="7">
        <v>-2467000</v>
      </c>
      <c r="S70" s="9">
        <v>12.23983</v>
      </c>
      <c r="T70" s="8" t="s">
        <v>50</v>
      </c>
      <c r="U70" s="9">
        <v>1.9412340800000001</v>
      </c>
      <c r="V70" s="9">
        <v>0.32700000000000001</v>
      </c>
      <c r="W70" s="9">
        <v>0.94199999999999995</v>
      </c>
      <c r="X70" s="9">
        <v>-10.234</v>
      </c>
      <c r="Y70" s="9">
        <v>25.184999999999999</v>
      </c>
      <c r="Z70" s="9">
        <v>2.01816347124117</v>
      </c>
      <c r="AA70" s="7">
        <v>10349565</v>
      </c>
      <c r="AB70" s="7">
        <v>17029788</v>
      </c>
      <c r="AC70" s="9">
        <v>1.6722619584621199</v>
      </c>
      <c r="AD70" s="8" t="s">
        <v>43</v>
      </c>
      <c r="AE70" s="8" t="s">
        <v>43</v>
      </c>
      <c r="AF70" s="9">
        <v>3.6499999999999999</v>
      </c>
      <c r="AG70" s="9">
        <v>3.3872</v>
      </c>
      <c r="AH70" s="9">
        <v>8.4489900000000002</v>
      </c>
      <c r="AI70" s="9">
        <v>1</v>
      </c>
      <c r="AJ70" s="9">
        <v>3384000</v>
      </c>
      <c r="AK70" s="9">
        <v>29.934367000000002</v>
      </c>
      <c r="AL70" s="9">
        <v>12.23983</v>
      </c>
      <c r="AM70" s="9">
        <v>1.9412339999999999</v>
      </c>
      <c r="AN70" s="8" t="s">
        <v>50</v>
      </c>
      <c r="AO70" s="9">
        <v>9.8734115617806992</v>
      </c>
      <c r="AP70" s="9">
        <v>0.83243800000000001</v>
      </c>
      <c r="AQ70" s="9">
        <v>11.77</v>
      </c>
      <c r="AR70" s="9">
        <v>-3.774</v>
      </c>
      <c r="AS70" s="9">
        <v>23.782</v>
      </c>
      <c r="AT70" s="9">
        <v>409.613</v>
      </c>
      <c r="AU70" s="9">
        <v>51.554000000000002</v>
      </c>
      <c r="AV70" s="8" t="s">
        <v>43</v>
      </c>
      <c r="AW70" s="9">
        <v>0.029999999999999999</v>
      </c>
      <c r="AX70" s="9">
        <v>0.02</v>
      </c>
      <c r="AY70" s="9">
        <v>0.01</v>
      </c>
      <c r="AZ70" s="9">
        <v>0.01</v>
      </c>
      <c r="BA70" s="9">
        <v>0.01</v>
      </c>
    </row>
    <row r="71" spans="1:53" ht="15">
      <c r="A71" s="2" t="s">
        <v>107</v>
      </c>
      <c r="B71" s="5">
        <v>3010401</v>
      </c>
      <c r="C71" s="2" t="s">
        <v>41</v>
      </c>
      <c r="D71" s="2" t="s">
        <v>42</v>
      </c>
      <c r="E71" s="6">
        <v>124638.48</v>
      </c>
      <c r="F71" s="2" t="s">
        <v>41</v>
      </c>
      <c r="G71" s="2" t="s">
        <v>42</v>
      </c>
      <c r="H71" s="6">
        <v>124638.48</v>
      </c>
      <c r="I71" s="2" t="s">
        <v>41</v>
      </c>
      <c r="J71" s="2" t="s">
        <v>42</v>
      </c>
      <c r="K71" s="6">
        <v>124638.48</v>
      </c>
      <c r="L71" s="2" t="s">
        <v>41</v>
      </c>
      <c r="M71" s="2" t="s">
        <v>42</v>
      </c>
      <c r="N71" s="6">
        <v>124638.48</v>
      </c>
      <c r="O71" s="7">
        <v>28114000</v>
      </c>
      <c r="P71" s="7">
        <v>16228000</v>
      </c>
      <c r="Q71" s="7">
        <v>10077000</v>
      </c>
      <c r="R71" s="7">
        <v>6282000</v>
      </c>
      <c r="S71" s="9">
        <v>18.519669</v>
      </c>
      <c r="T71" s="9">
        <v>25.443038000000001</v>
      </c>
      <c r="U71" s="9">
        <v>3.2788188100000002</v>
      </c>
      <c r="V71" s="9">
        <v>1.2549999999999999</v>
      </c>
      <c r="W71" s="9">
        <v>3.7440000000000002</v>
      </c>
      <c r="X71" s="9">
        <v>11.584</v>
      </c>
      <c r="Y71" s="9">
        <v>23.132999999999999</v>
      </c>
      <c r="Z71" s="9">
        <v>2.6278862099757601</v>
      </c>
      <c r="AA71" s="7">
        <v>13377314</v>
      </c>
      <c r="AB71" s="7">
        <v>38155210</v>
      </c>
      <c r="AC71" s="9">
        <v>2.51628226712777</v>
      </c>
      <c r="AD71" s="8" t="s">
        <v>43</v>
      </c>
      <c r="AE71" s="8" t="s">
        <v>43</v>
      </c>
      <c r="AF71" s="9">
        <v>3.9900000000000002</v>
      </c>
      <c r="AG71" s="9">
        <v>3.98481</v>
      </c>
      <c r="AH71" s="9">
        <v>7.9222000000000001</v>
      </c>
      <c r="AI71" s="9">
        <v>2.4845799999999998</v>
      </c>
      <c r="AJ71" s="9">
        <v>-7151670</v>
      </c>
      <c r="AK71" s="9">
        <v>34.130462999999999</v>
      </c>
      <c r="AL71" s="9">
        <v>18.519669</v>
      </c>
      <c r="AM71" s="9">
        <v>3.2788189999999999</v>
      </c>
      <c r="AN71" s="9">
        <v>25.443038000000001</v>
      </c>
      <c r="AO71" s="9">
        <v>21.106665966190601</v>
      </c>
      <c r="AP71" s="9">
        <v>0.97508099999999998</v>
      </c>
      <c r="AQ71" s="9">
        <v>9.6799999999999997</v>
      </c>
      <c r="AR71" s="8" t="s">
        <v>43</v>
      </c>
      <c r="AS71" s="8" t="s">
        <v>43</v>
      </c>
      <c r="AT71" s="9">
        <v>20.698</v>
      </c>
      <c r="AU71" s="9">
        <v>-9.4619999999999997</v>
      </c>
      <c r="AV71" s="9">
        <v>2.0459999999999998</v>
      </c>
      <c r="AW71" s="9">
        <v>0.059999999999999998</v>
      </c>
      <c r="AX71" s="9">
        <v>0.01</v>
      </c>
      <c r="AY71" s="9">
        <v>0.01</v>
      </c>
      <c r="AZ71" s="9">
        <v>0.01</v>
      </c>
      <c r="BA71" s="9">
        <v>0.01</v>
      </c>
    </row>
    <row r="72" spans="1:53" ht="15">
      <c r="A72" s="2" t="s">
        <v>108</v>
      </c>
      <c r="B72" s="5">
        <v>4010846</v>
      </c>
      <c r="C72" s="2" t="s">
        <v>41</v>
      </c>
      <c r="D72" s="2" t="s">
        <v>42</v>
      </c>
      <c r="E72" s="6">
        <v>40944.797482000002</v>
      </c>
      <c r="F72" s="2" t="s">
        <v>41</v>
      </c>
      <c r="G72" s="2" t="s">
        <v>42</v>
      </c>
      <c r="H72" s="6">
        <v>40944.797482000002</v>
      </c>
      <c r="I72" s="2" t="s">
        <v>41</v>
      </c>
      <c r="J72" s="2" t="s">
        <v>42</v>
      </c>
      <c r="K72" s="6">
        <v>40944.797482000002</v>
      </c>
      <c r="L72" s="2" t="s">
        <v>41</v>
      </c>
      <c r="M72" s="2" t="s">
        <v>42</v>
      </c>
      <c r="N72" s="6">
        <v>40944.797482000002</v>
      </c>
      <c r="O72" s="7">
        <v>17677000</v>
      </c>
      <c r="P72" s="7">
        <v>4220000</v>
      </c>
      <c r="Q72" s="7">
        <v>3451000</v>
      </c>
      <c r="R72" s="7">
        <v>2659000</v>
      </c>
      <c r="S72" s="9">
        <v>14.262677</v>
      </c>
      <c r="T72" s="9">
        <v>18.969024999999998</v>
      </c>
      <c r="U72" s="9">
        <v>2.91240772</v>
      </c>
      <c r="V72" s="9">
        <v>1.3200000000000001</v>
      </c>
      <c r="W72" s="9">
        <v>6.2839999999999998</v>
      </c>
      <c r="X72" s="9">
        <v>23.143999999999998</v>
      </c>
      <c r="Y72" s="9">
        <v>28.27</v>
      </c>
      <c r="Z72" s="9">
        <v>4.8257372654155501</v>
      </c>
      <c r="AA72" s="7">
        <v>2706545</v>
      </c>
      <c r="AB72" s="7">
        <v>8335713</v>
      </c>
      <c r="AC72" s="9">
        <v>3.06590118876671</v>
      </c>
      <c r="AD72" s="8" t="s">
        <v>43</v>
      </c>
      <c r="AE72" s="8" t="s">
        <v>43</v>
      </c>
      <c r="AF72" s="9">
        <v>5.9699999999999998</v>
      </c>
      <c r="AG72" s="9">
        <v>6.0110799999999998</v>
      </c>
      <c r="AH72" s="9">
        <v>8.3456600000000005</v>
      </c>
      <c r="AI72" s="9">
        <v>4.2800000000000002</v>
      </c>
      <c r="AJ72" s="9">
        <v>4230000</v>
      </c>
      <c r="AK72" s="9">
        <v>17.306087999999999</v>
      </c>
      <c r="AL72" s="9">
        <v>14.262677</v>
      </c>
      <c r="AM72" s="9">
        <v>2.9124080000000001</v>
      </c>
      <c r="AN72" s="9">
        <v>18.969024999999998</v>
      </c>
      <c r="AO72" s="9">
        <v>12.9498497078902</v>
      </c>
      <c r="AP72" s="8" t="s">
        <v>43</v>
      </c>
      <c r="AQ72" s="9">
        <v>11.84</v>
      </c>
      <c r="AR72" s="8" t="s">
        <v>43</v>
      </c>
      <c r="AS72" s="9">
        <v>0.002</v>
      </c>
      <c r="AT72" s="9">
        <v>0.0030000000000000001</v>
      </c>
      <c r="AU72" s="9">
        <v>0.0030000000000000001</v>
      </c>
      <c r="AV72" s="9">
        <v>0.0040000000000000001</v>
      </c>
      <c r="AW72" s="9">
        <v>0.050000000000000003</v>
      </c>
      <c r="AX72" s="9">
        <v>0.040000000000000001</v>
      </c>
      <c r="AY72" s="9">
        <v>0.029999999999999999</v>
      </c>
      <c r="AZ72" s="9">
        <v>0.029999999999999999</v>
      </c>
      <c r="BA72" s="9">
        <v>0.02</v>
      </c>
    </row>
    <row r="73" spans="1:53" ht="15">
      <c r="A73" s="2" t="s">
        <v>109</v>
      </c>
      <c r="B73" s="5">
        <v>4318651</v>
      </c>
      <c r="C73" s="2" t="s">
        <v>41</v>
      </c>
      <c r="D73" s="2" t="s">
        <v>42</v>
      </c>
      <c r="E73" s="6">
        <v>77062.668000000005</v>
      </c>
      <c r="F73" s="2" t="s">
        <v>41</v>
      </c>
      <c r="G73" s="2" t="s">
        <v>42</v>
      </c>
      <c r="H73" s="6">
        <v>77062.668000000005</v>
      </c>
      <c r="I73" s="2" t="s">
        <v>41</v>
      </c>
      <c r="J73" s="2" t="s">
        <v>42</v>
      </c>
      <c r="K73" s="6">
        <v>77062.668000000005</v>
      </c>
      <c r="L73" s="2" t="s">
        <v>41</v>
      </c>
      <c r="M73" s="2" t="s">
        <v>42</v>
      </c>
      <c r="N73" s="6">
        <v>77062.668000000005</v>
      </c>
      <c r="O73" s="7">
        <v>6892700</v>
      </c>
      <c r="P73" s="7">
        <v>590000</v>
      </c>
      <c r="Q73" s="7">
        <v>387300</v>
      </c>
      <c r="R73" s="7">
        <v>439700</v>
      </c>
      <c r="S73" s="9">
        <v>86.261467999999994</v>
      </c>
      <c r="T73" s="9">
        <v>45.728774000000001</v>
      </c>
      <c r="U73" s="9">
        <v>22.846181690000002</v>
      </c>
      <c r="V73" s="9">
        <v>1.333</v>
      </c>
      <c r="W73" s="9">
        <v>1.8089999999999999</v>
      </c>
      <c r="X73" s="9">
        <v>44.904000000000003</v>
      </c>
      <c r="Y73" s="9">
        <v>5.6710000000000003</v>
      </c>
      <c r="Z73" s="8" t="s">
        <v>43</v>
      </c>
      <c r="AA73" s="7">
        <v>2700003</v>
      </c>
      <c r="AB73" s="7">
        <v>11796099</v>
      </c>
      <c r="AC73" s="9">
        <v>4.13773688399605</v>
      </c>
      <c r="AD73" s="8" t="s">
        <v>43</v>
      </c>
      <c r="AE73" s="8" t="s">
        <v>43</v>
      </c>
      <c r="AF73" s="9">
        <v>7.2699999999999996</v>
      </c>
      <c r="AG73" s="9">
        <v>4.2107900000000003</v>
      </c>
      <c r="AH73" s="9">
        <v>8.2116399999999992</v>
      </c>
      <c r="AI73" s="9">
        <v>0</v>
      </c>
      <c r="AJ73" s="9">
        <v>4039886.5</v>
      </c>
      <c r="AK73" s="9">
        <v>119.965506</v>
      </c>
      <c r="AL73" s="9">
        <v>90.256341000000006</v>
      </c>
      <c r="AM73" s="9">
        <v>22.846181999999999</v>
      </c>
      <c r="AN73" s="9">
        <v>45.728774000000001</v>
      </c>
      <c r="AO73" s="9">
        <v>34.662760257802503</v>
      </c>
      <c r="AP73" s="8" t="s">
        <v>43</v>
      </c>
      <c r="AQ73" s="9">
        <v>8.8200000000000003</v>
      </c>
      <c r="AR73" s="9">
        <v>-8.7669999999999995</v>
      </c>
      <c r="AS73" s="9">
        <v>-6.5369999999999999</v>
      </c>
      <c r="AT73" s="9">
        <v>-0.001</v>
      </c>
      <c r="AU73" s="8" t="s">
        <v>43</v>
      </c>
      <c r="AV73" s="9">
        <v>-8.8409999999999993</v>
      </c>
      <c r="AW73" s="9">
        <v>0.46000000000000002</v>
      </c>
      <c r="AX73" s="9">
        <v>0.17000000000000001</v>
      </c>
      <c r="AY73" s="9">
        <v>0.16</v>
      </c>
      <c r="AZ73" s="9">
        <v>0.059999999999999998</v>
      </c>
      <c r="BA73" s="9">
        <v>0.02</v>
      </c>
    </row>
    <row r="74" spans="1:53" ht="15">
      <c r="A74" s="2" t="s">
        <v>110</v>
      </c>
      <c r="B74" s="5">
        <v>4070114</v>
      </c>
      <c r="C74" s="2" t="s">
        <v>41</v>
      </c>
      <c r="D74" s="2" t="s">
        <v>42</v>
      </c>
      <c r="E74" s="6">
        <v>43269.616000000002</v>
      </c>
      <c r="F74" s="2" t="s">
        <v>41</v>
      </c>
      <c r="G74" s="2" t="s">
        <v>42</v>
      </c>
      <c r="H74" s="6">
        <v>43269.616000000002</v>
      </c>
      <c r="I74" s="2" t="s">
        <v>41</v>
      </c>
      <c r="J74" s="2" t="s">
        <v>42</v>
      </c>
      <c r="K74" s="6">
        <v>43269.616000000002</v>
      </c>
      <c r="L74" s="2" t="s">
        <v>41</v>
      </c>
      <c r="M74" s="2" t="s">
        <v>42</v>
      </c>
      <c r="N74" s="6">
        <v>43269.616000000002</v>
      </c>
      <c r="O74" s="7">
        <v>5278300</v>
      </c>
      <c r="P74" s="7">
        <v>2350600</v>
      </c>
      <c r="Q74" s="7">
        <v>2174100</v>
      </c>
      <c r="R74" s="7">
        <v>1690400</v>
      </c>
      <c r="S74" s="9">
        <v>18.839945</v>
      </c>
      <c r="T74" s="9">
        <v>27.085653000000001</v>
      </c>
      <c r="U74" s="9">
        <v>11.983893889999999</v>
      </c>
      <c r="V74" s="9">
        <v>0.23300000000000001</v>
      </c>
      <c r="W74" s="9">
        <v>12.984999999999999</v>
      </c>
      <c r="X74" s="9">
        <v>46.348999999999997</v>
      </c>
      <c r="Y74" s="9">
        <v>10.555</v>
      </c>
      <c r="Z74" s="9">
        <v>3.0990592141671298</v>
      </c>
      <c r="AA74" s="7">
        <v>2303443</v>
      </c>
      <c r="AB74" s="7">
        <v>17159899</v>
      </c>
      <c r="AC74" s="9">
        <v>7.2113271307342997</v>
      </c>
      <c r="AD74" s="8" t="s">
        <v>43</v>
      </c>
      <c r="AE74" s="8" t="s">
        <v>43</v>
      </c>
      <c r="AF74" s="9">
        <v>5.29</v>
      </c>
      <c r="AG74" s="9">
        <v>5.2917500000000004</v>
      </c>
      <c r="AH74" s="9">
        <v>5.7332999999999998</v>
      </c>
      <c r="AI74" s="9">
        <v>4.0999999999999996</v>
      </c>
      <c r="AJ74" s="9">
        <v>2243710</v>
      </c>
      <c r="AK74" s="9">
        <v>20.732419</v>
      </c>
      <c r="AL74" s="9">
        <v>18.898306999999999</v>
      </c>
      <c r="AM74" s="9">
        <v>11.983893999999999</v>
      </c>
      <c r="AN74" s="9">
        <v>27.085653000000001</v>
      </c>
      <c r="AO74" s="9">
        <v>18.095539866953398</v>
      </c>
      <c r="AP74" s="8" t="s">
        <v>43</v>
      </c>
      <c r="AQ74" s="9">
        <v>8.4800000000000004</v>
      </c>
      <c r="AR74" s="9">
        <v>-0.002</v>
      </c>
      <c r="AS74" s="9">
        <v>-0.61899999999999999</v>
      </c>
      <c r="AT74" s="8" t="s">
        <v>43</v>
      </c>
      <c r="AU74" s="9">
        <v>-3.944</v>
      </c>
      <c r="AV74" s="9">
        <v>16.402999999999999</v>
      </c>
      <c r="AW74" s="9">
        <v>10.43</v>
      </c>
      <c r="AX74" s="9">
        <v>0.12</v>
      </c>
      <c r="AY74" s="9">
        <v>0.02</v>
      </c>
      <c r="AZ74" s="9">
        <v>0.02</v>
      </c>
      <c r="BA74" s="9">
        <v>0.02</v>
      </c>
    </row>
    <row r="75" spans="1:53" ht="15">
      <c r="A75" s="2" t="s">
        <v>111</v>
      </c>
      <c r="B75" s="5">
        <v>4580296</v>
      </c>
      <c r="C75" s="2" t="s">
        <v>41</v>
      </c>
      <c r="D75" s="2" t="s">
        <v>42</v>
      </c>
      <c r="E75" s="6">
        <v>65831.520000000004</v>
      </c>
      <c r="F75" s="2" t="s">
        <v>41</v>
      </c>
      <c r="G75" s="2" t="s">
        <v>42</v>
      </c>
      <c r="H75" s="6">
        <v>65831.520000000004</v>
      </c>
      <c r="I75" s="2" t="s">
        <v>41</v>
      </c>
      <c r="J75" s="2" t="s">
        <v>42</v>
      </c>
      <c r="K75" s="6">
        <v>65831.520000000004</v>
      </c>
      <c r="L75" s="2" t="s">
        <v>41</v>
      </c>
      <c r="M75" s="2" t="s">
        <v>42</v>
      </c>
      <c r="N75" s="6">
        <v>65831.520000000004</v>
      </c>
      <c r="O75" s="7">
        <v>29771000</v>
      </c>
      <c r="P75" s="7">
        <v>5445000</v>
      </c>
      <c r="Q75" s="7">
        <v>4855000</v>
      </c>
      <c r="R75" s="7">
        <v>4246000</v>
      </c>
      <c r="S75" s="9">
        <v>9.3284777205983307</v>
      </c>
      <c r="T75" s="9">
        <v>15.8135593220339</v>
      </c>
      <c r="U75" s="9">
        <v>3.2683503054989802</v>
      </c>
      <c r="V75" s="9">
        <v>0.56299999999999994</v>
      </c>
      <c r="W75" s="9">
        <v>3.774</v>
      </c>
      <c r="X75" s="9">
        <v>20.548999999999999</v>
      </c>
      <c r="Y75" s="9">
        <v>19.637</v>
      </c>
      <c r="Z75" s="8" t="s">
        <v>43</v>
      </c>
      <c r="AA75" s="7">
        <v>22456142</v>
      </c>
      <c r="AB75" s="7">
        <v>21590355</v>
      </c>
      <c r="AC75" s="9">
        <v>0.91512159379651203</v>
      </c>
      <c r="AD75" s="8" t="s">
        <v>43</v>
      </c>
      <c r="AE75" s="8" t="s">
        <v>43</v>
      </c>
      <c r="AF75" s="9">
        <v>5.29</v>
      </c>
      <c r="AG75" s="9">
        <v>5.0858800000000004</v>
      </c>
      <c r="AH75" s="9">
        <v>6.4982800000000003</v>
      </c>
      <c r="AI75" s="9">
        <v>0</v>
      </c>
      <c r="AJ75" s="9">
        <v>6754000</v>
      </c>
      <c r="AK75" s="8" t="s">
        <v>43</v>
      </c>
      <c r="AL75" s="8" t="s">
        <v>43</v>
      </c>
      <c r="AM75" s="8" t="s">
        <v>43</v>
      </c>
      <c r="AN75" s="8" t="s">
        <v>43</v>
      </c>
      <c r="AO75" s="9">
        <v>10.4530884225336</v>
      </c>
      <c r="AP75" s="9">
        <v>2.6599110000000001</v>
      </c>
      <c r="AQ75" s="9">
        <v>8.8200000000000003</v>
      </c>
      <c r="AR75" s="9">
        <v>8.1780000000000008</v>
      </c>
      <c r="AS75" s="8" t="s">
        <v>43</v>
      </c>
      <c r="AT75" s="9">
        <v>14.643000000000001</v>
      </c>
      <c r="AU75" s="9">
        <v>6.976</v>
      </c>
      <c r="AV75" s="8" t="s">
        <v>43</v>
      </c>
      <c r="AW75" s="9">
        <v>0.059999999999999998</v>
      </c>
      <c r="AX75" s="9">
        <v>0.02</v>
      </c>
      <c r="AY75" s="9">
        <v>0.01</v>
      </c>
      <c r="AZ75" s="9">
        <v>0.01</v>
      </c>
      <c r="BA75" s="9">
        <v>0.01</v>
      </c>
    </row>
    <row r="76" spans="1:53" ht="15">
      <c r="A76" s="2" t="s">
        <v>112</v>
      </c>
      <c r="B76" s="5">
        <v>103146</v>
      </c>
      <c r="C76" s="2" t="s">
        <v>41</v>
      </c>
      <c r="D76" s="2" t="s">
        <v>42</v>
      </c>
      <c r="E76" s="6">
        <v>123221.32030000001</v>
      </c>
      <c r="F76" s="2" t="s">
        <v>41</v>
      </c>
      <c r="G76" s="2" t="s">
        <v>42</v>
      </c>
      <c r="H76" s="6">
        <v>123221.32030000001</v>
      </c>
      <c r="I76" s="2" t="s">
        <v>41</v>
      </c>
      <c r="J76" s="2" t="s">
        <v>42</v>
      </c>
      <c r="K76" s="6">
        <v>123221.32030000001</v>
      </c>
      <c r="L76" s="2" t="s">
        <v>41</v>
      </c>
      <c r="M76" s="2" t="s">
        <v>42</v>
      </c>
      <c r="N76" s="6">
        <v>123221.32030000001</v>
      </c>
      <c r="O76" s="7">
        <v>8028436</v>
      </c>
      <c r="P76" s="7">
        <v>6590406</v>
      </c>
      <c r="Q76" s="7">
        <v>4105515</v>
      </c>
      <c r="R76" s="7">
        <v>3253145</v>
      </c>
      <c r="S76" s="9">
        <v>23.5975220762259</v>
      </c>
      <c r="T76" s="9">
        <v>42.151815181518202</v>
      </c>
      <c r="U76" s="9">
        <v>2.2194242792830599</v>
      </c>
      <c r="V76" s="9">
        <v>0.51186717146527405</v>
      </c>
      <c r="W76" s="9">
        <v>3.5815609007293499</v>
      </c>
      <c r="X76" s="9">
        <v>5.6174100851841704</v>
      </c>
      <c r="Y76" s="9">
        <v>57.462454740472403</v>
      </c>
      <c r="Z76" s="9">
        <v>3.0065768869401799</v>
      </c>
      <c r="AA76" s="7">
        <v>3915705</v>
      </c>
      <c r="AB76" s="7">
        <v>11204056</v>
      </c>
      <c r="AC76" s="9">
        <v>3.0104855971639299</v>
      </c>
      <c r="AD76" s="9">
        <v>1.20124175825845</v>
      </c>
      <c r="AE76" s="9">
        <v>1.1898379006775499</v>
      </c>
      <c r="AF76" s="9">
        <v>3.3629799999999999</v>
      </c>
      <c r="AG76" s="9">
        <v>3.2450999999999999</v>
      </c>
      <c r="AH76" s="9">
        <v>6.6504000000000003</v>
      </c>
      <c r="AI76" s="9">
        <v>4.4800000000000004</v>
      </c>
      <c r="AJ76" s="8" t="s">
        <v>43</v>
      </c>
      <c r="AK76" s="9">
        <v>50.230119999999999</v>
      </c>
      <c r="AL76" s="9">
        <v>27.300767</v>
      </c>
      <c r="AM76" s="9">
        <v>2.2194419999999999</v>
      </c>
      <c r="AN76" s="9">
        <v>42.082371999999999</v>
      </c>
      <c r="AO76" s="9">
        <v>33.786277871428297</v>
      </c>
      <c r="AP76" s="9">
        <v>0.89891200000000004</v>
      </c>
      <c r="AQ76" s="9">
        <v>13.06</v>
      </c>
      <c r="AR76" s="8" t="s">
        <v>43</v>
      </c>
      <c r="AS76" s="9">
        <v>2.0350000000000001</v>
      </c>
      <c r="AT76" s="9">
        <v>8.7140000000000004</v>
      </c>
      <c r="AU76" s="9">
        <v>6.0650000000000004</v>
      </c>
      <c r="AV76" s="8" t="s">
        <v>43</v>
      </c>
      <c r="AW76" s="9">
        <v>0.12</v>
      </c>
      <c r="AX76" s="9">
        <v>0.01</v>
      </c>
      <c r="AY76" s="9">
        <v>0.01</v>
      </c>
      <c r="AZ76" s="9">
        <v>0</v>
      </c>
      <c r="BA76" s="9">
        <v>0</v>
      </c>
    </row>
    <row r="77" spans="1:53" ht="15">
      <c r="A77" s="2" t="s">
        <v>113</v>
      </c>
      <c r="B77" s="5">
        <v>103016</v>
      </c>
      <c r="C77" s="2" t="s">
        <v>41</v>
      </c>
      <c r="D77" s="2" t="s">
        <v>42</v>
      </c>
      <c r="E77" s="6">
        <v>53579.571734999998</v>
      </c>
      <c r="F77" s="2" t="s">
        <v>41</v>
      </c>
      <c r="G77" s="2" t="s">
        <v>42</v>
      </c>
      <c r="H77" s="6">
        <v>53579.571734999998</v>
      </c>
      <c r="I77" s="2" t="s">
        <v>41</v>
      </c>
      <c r="J77" s="2" t="s">
        <v>42</v>
      </c>
      <c r="K77" s="6">
        <v>53579.571734999998</v>
      </c>
      <c r="L77" s="2" t="s">
        <v>41</v>
      </c>
      <c r="M77" s="2" t="s">
        <v>42</v>
      </c>
      <c r="N77" s="6">
        <v>53579.571734999998</v>
      </c>
      <c r="O77" s="7">
        <v>4604572</v>
      </c>
      <c r="P77" s="7">
        <v>3342129</v>
      </c>
      <c r="Q77" s="7">
        <v>2372073</v>
      </c>
      <c r="R77" s="7">
        <v>2160120</v>
      </c>
      <c r="S77" s="9">
        <v>19.128120572403098</v>
      </c>
      <c r="T77" s="9">
        <v>28.123711340206199</v>
      </c>
      <c r="U77" s="9">
        <v>9.8030362566879106</v>
      </c>
      <c r="V77" s="9">
        <v>0.90069512590648104</v>
      </c>
      <c r="W77" s="9">
        <v>11.735857713727</v>
      </c>
      <c r="X77" s="9">
        <v>21.263439041986601</v>
      </c>
      <c r="Y77" s="9">
        <v>32.2374598017119</v>
      </c>
      <c r="Z77" s="9">
        <v>3.9989336177019501</v>
      </c>
      <c r="AA77" s="7">
        <v>1193394</v>
      </c>
      <c r="AB77" s="7">
        <v>3097044</v>
      </c>
      <c r="AC77" s="9">
        <v>2.3330861391962801</v>
      </c>
      <c r="AD77" s="9">
        <v>1.01592498800264</v>
      </c>
      <c r="AE77" s="9">
        <v>0.921158348029264</v>
      </c>
      <c r="AF77" s="9">
        <v>11.74812</v>
      </c>
      <c r="AG77" s="9">
        <v>11.75604</v>
      </c>
      <c r="AH77" s="9">
        <v>18.286549999999998</v>
      </c>
      <c r="AI77" s="9">
        <v>12.730399999999999</v>
      </c>
      <c r="AJ77" s="8" t="s">
        <v>43</v>
      </c>
      <c r="AK77" s="9">
        <v>29.292909000000002</v>
      </c>
      <c r="AL77" s="9">
        <v>19.706291</v>
      </c>
      <c r="AM77" s="9">
        <v>9.8030120000000007</v>
      </c>
      <c r="AN77" s="9">
        <v>28.123711</v>
      </c>
      <c r="AO77" s="9">
        <v>26.266899928515901</v>
      </c>
      <c r="AP77" s="9">
        <v>1.510721</v>
      </c>
      <c r="AQ77" s="9">
        <v>11.92</v>
      </c>
      <c r="AR77" s="8" t="s">
        <v>43</v>
      </c>
      <c r="AS77" s="9">
        <v>0.82299999999999995</v>
      </c>
      <c r="AT77" s="8" t="s">
        <v>43</v>
      </c>
      <c r="AU77" s="8" t="s">
        <v>43</v>
      </c>
      <c r="AV77" s="9">
        <v>10.407</v>
      </c>
      <c r="AW77" s="9">
        <v>9.8300000000000001</v>
      </c>
      <c r="AX77" s="9">
        <v>0.17999999999999999</v>
      </c>
      <c r="AY77" s="9">
        <v>0.089999999999999997</v>
      </c>
      <c r="AZ77" s="9">
        <v>0.02</v>
      </c>
      <c r="BA77" s="9">
        <v>0.01</v>
      </c>
    </row>
    <row r="78" spans="1:53" ht="15">
      <c r="A78" s="2" t="s">
        <v>114</v>
      </c>
      <c r="B78" s="5">
        <v>103118</v>
      </c>
      <c r="C78" s="2" t="s">
        <v>41</v>
      </c>
      <c r="D78" s="2" t="s">
        <v>42</v>
      </c>
      <c r="E78" s="6">
        <v>43206.253199999999</v>
      </c>
      <c r="F78" s="2" t="s">
        <v>41</v>
      </c>
      <c r="G78" s="2" t="s">
        <v>42</v>
      </c>
      <c r="H78" s="6">
        <v>43206.253199999999</v>
      </c>
      <c r="I78" s="2" t="s">
        <v>41</v>
      </c>
      <c r="J78" s="2" t="s">
        <v>42</v>
      </c>
      <c r="K78" s="6">
        <v>43206.253199999999</v>
      </c>
      <c r="L78" s="2" t="s">
        <v>41</v>
      </c>
      <c r="M78" s="2" t="s">
        <v>42</v>
      </c>
      <c r="N78" s="6">
        <v>43206.253199999999</v>
      </c>
      <c r="O78" s="7">
        <v>4091914</v>
      </c>
      <c r="P78" s="7">
        <v>3554535</v>
      </c>
      <c r="Q78" s="7">
        <v>1659358</v>
      </c>
      <c r="R78" s="7">
        <v>876914</v>
      </c>
      <c r="S78" s="9">
        <v>20.650281433700702</v>
      </c>
      <c r="T78" s="9">
        <v>53.712962962962997</v>
      </c>
      <c r="U78" s="9">
        <v>1.2956579432933699</v>
      </c>
      <c r="V78" s="9">
        <v>0.66420139518057397</v>
      </c>
      <c r="W78" s="9">
        <v>1.6379798405846999</v>
      </c>
      <c r="X78" s="9">
        <v>2.8402756380501701</v>
      </c>
      <c r="Y78" s="9">
        <v>43.778362969460197</v>
      </c>
      <c r="Z78" s="9">
        <v>5.4404413032235803</v>
      </c>
      <c r="AA78" s="7">
        <v>6824242</v>
      </c>
      <c r="AB78" s="7">
        <v>18742832</v>
      </c>
      <c r="AC78" s="9">
        <v>2.5982106582834201</v>
      </c>
      <c r="AD78" s="9">
        <v>0.81813123914489605</v>
      </c>
      <c r="AE78" s="9">
        <v>0.77958057058729902</v>
      </c>
      <c r="AF78" s="9">
        <v>1.73</v>
      </c>
      <c r="AG78" s="9">
        <v>1.7041299999999999</v>
      </c>
      <c r="AH78" s="8" t="s">
        <v>43</v>
      </c>
      <c r="AI78" s="9">
        <v>3.3301400000000001</v>
      </c>
      <c r="AJ78" s="9">
        <v>4209082</v>
      </c>
      <c r="AK78" s="9">
        <v>40.436805999999997</v>
      </c>
      <c r="AL78" s="9">
        <v>19.485175999999999</v>
      </c>
      <c r="AM78" s="9">
        <v>1.295647</v>
      </c>
      <c r="AN78" s="9">
        <v>54.933712</v>
      </c>
      <c r="AO78" s="9">
        <v>27.057544305982798</v>
      </c>
      <c r="AP78" s="8" t="s">
        <v>43</v>
      </c>
      <c r="AQ78" s="9">
        <v>15.48</v>
      </c>
      <c r="AR78" s="9">
        <v>7.9779999999999998</v>
      </c>
      <c r="AS78" s="9">
        <v>2.4169999999999998</v>
      </c>
      <c r="AT78" s="9">
        <v>14.847</v>
      </c>
      <c r="AU78" s="9">
        <v>16.471</v>
      </c>
      <c r="AV78" s="9">
        <v>9.2170000000000005</v>
      </c>
      <c r="AW78" s="9">
        <v>0.029999999999999999</v>
      </c>
      <c r="AX78" s="9">
        <v>0.02</v>
      </c>
      <c r="AY78" s="9">
        <v>0.01</v>
      </c>
      <c r="AZ78" s="9">
        <v>0.01</v>
      </c>
      <c r="BA78" s="9">
        <v>0.01</v>
      </c>
    </row>
    <row r="79" spans="1:53" ht="15">
      <c r="A79" s="2" t="s">
        <v>115</v>
      </c>
      <c r="B79" s="5">
        <v>100522</v>
      </c>
      <c r="C79" s="2" t="s">
        <v>41</v>
      </c>
      <c r="D79" s="2" t="s">
        <v>42</v>
      </c>
      <c r="E79" s="6">
        <v>111687.545619492</v>
      </c>
      <c r="F79" s="2" t="s">
        <v>41</v>
      </c>
      <c r="G79" s="2" t="s">
        <v>42</v>
      </c>
      <c r="H79" s="6">
        <v>111687.545619492</v>
      </c>
      <c r="I79" s="2" t="s">
        <v>41</v>
      </c>
      <c r="J79" s="2" t="s">
        <v>42</v>
      </c>
      <c r="K79" s="6">
        <v>111687.545619492</v>
      </c>
      <c r="L79" s="2" t="s">
        <v>41</v>
      </c>
      <c r="M79" s="2" t="s">
        <v>42</v>
      </c>
      <c r="N79" s="6">
        <v>111687.545619492</v>
      </c>
      <c r="O79" s="7">
        <v>38288108.145451702</v>
      </c>
      <c r="P79" s="7">
        <v>61388360.312762097</v>
      </c>
      <c r="Q79" s="7">
        <v>59352239.992692903</v>
      </c>
      <c r="R79" s="7">
        <v>10834592.176565999</v>
      </c>
      <c r="S79" s="8" t="s">
        <v>43</v>
      </c>
      <c r="T79" s="9">
        <v>14.195169654962401</v>
      </c>
      <c r="U79" s="9">
        <v>1.9229688170258299</v>
      </c>
      <c r="V79" s="8" t="s">
        <v>43</v>
      </c>
      <c r="W79" s="9">
        <v>0.72895984035919204</v>
      </c>
      <c r="X79" s="9">
        <v>13.406334795962101</v>
      </c>
      <c r="Y79" s="9">
        <v>55.386195782431699</v>
      </c>
      <c r="Z79" s="9">
        <v>3.7277679333202101</v>
      </c>
      <c r="AA79" s="7">
        <v>4251990</v>
      </c>
      <c r="AB79" s="8" t="s">
        <v>43</v>
      </c>
      <c r="AC79" s="8" t="s">
        <v>43</v>
      </c>
      <c r="AD79" s="8" t="s">
        <v>43</v>
      </c>
      <c r="AE79" s="8" t="s">
        <v>43</v>
      </c>
      <c r="AF79" s="9">
        <v>9.9815323058255903</v>
      </c>
      <c r="AG79" s="9">
        <v>8.91436392263358</v>
      </c>
      <c r="AH79" s="8" t="s">
        <v>43</v>
      </c>
      <c r="AI79" s="9">
        <v>4.5067818399803503</v>
      </c>
      <c r="AJ79" s="8" t="s">
        <v>43</v>
      </c>
      <c r="AK79" s="8" t="s">
        <v>43</v>
      </c>
      <c r="AL79" s="8" t="s">
        <v>43</v>
      </c>
      <c r="AM79" s="8" t="s">
        <v>43</v>
      </c>
      <c r="AN79" s="9">
        <v>13.959688999999999</v>
      </c>
      <c r="AO79" s="8" t="s">
        <v>43</v>
      </c>
      <c r="AP79" s="8" t="s">
        <v>43</v>
      </c>
      <c r="AQ79" s="9">
        <v>5.2599999999999998</v>
      </c>
      <c r="AR79" s="8" t="s">
        <v>43</v>
      </c>
      <c r="AS79" s="8" t="s">
        <v>43</v>
      </c>
      <c r="AT79" s="8" t="s">
        <v>43</v>
      </c>
      <c r="AU79" s="8" t="s">
        <v>43</v>
      </c>
      <c r="AV79" s="8" t="s">
        <v>43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</row>
    <row r="80" spans="1:53" ht="15">
      <c r="A80" s="2" t="s">
        <v>116</v>
      </c>
      <c r="B80" s="5">
        <v>4023623</v>
      </c>
      <c r="C80" s="2" t="s">
        <v>41</v>
      </c>
      <c r="D80" s="2" t="s">
        <v>42</v>
      </c>
      <c r="E80" s="6">
        <v>138367.33199999999</v>
      </c>
      <c r="F80" s="2" t="s">
        <v>41</v>
      </c>
      <c r="G80" s="2" t="s">
        <v>42</v>
      </c>
      <c r="H80" s="6">
        <v>138367.33199999999</v>
      </c>
      <c r="I80" s="2" t="s">
        <v>41</v>
      </c>
      <c r="J80" s="2" t="s">
        <v>42</v>
      </c>
      <c r="K80" s="6">
        <v>138367.33199999999</v>
      </c>
      <c r="L80" s="2" t="s">
        <v>41</v>
      </c>
      <c r="M80" s="2" t="s">
        <v>42</v>
      </c>
      <c r="N80" s="6">
        <v>138367.33199999999</v>
      </c>
      <c r="O80" s="7">
        <v>12497000</v>
      </c>
      <c r="P80" s="7">
        <v>5716000</v>
      </c>
      <c r="Q80" s="7">
        <v>4573000</v>
      </c>
      <c r="R80" s="7">
        <v>2893000</v>
      </c>
      <c r="S80" s="9">
        <v>25.74146</v>
      </c>
      <c r="T80" s="9">
        <v>46.588470000000001</v>
      </c>
      <c r="U80" s="9">
        <v>4.4017013499999997</v>
      </c>
      <c r="V80" s="9">
        <v>0.318</v>
      </c>
      <c r="W80" s="9">
        <v>4.6710000000000003</v>
      </c>
      <c r="X80" s="9">
        <v>7.4329999999999998</v>
      </c>
      <c r="Y80" s="9">
        <v>108.883</v>
      </c>
      <c r="Z80" s="9">
        <v>0.74205451246610798</v>
      </c>
      <c r="AA80" s="7">
        <v>1346897</v>
      </c>
      <c r="AB80" s="7">
        <v>2252139</v>
      </c>
      <c r="AC80" s="9">
        <v>1.63265254605681</v>
      </c>
      <c r="AD80" s="8" t="s">
        <v>43</v>
      </c>
      <c r="AE80" s="8" t="s">
        <v>43</v>
      </c>
      <c r="AF80" s="9">
        <v>18.458680000000001</v>
      </c>
      <c r="AG80" s="9">
        <v>14.927720000000001</v>
      </c>
      <c r="AH80" s="9">
        <v>22.3504</v>
      </c>
      <c r="AI80" s="9">
        <v>4.1399999999999997</v>
      </c>
      <c r="AJ80" s="9">
        <v>5586000</v>
      </c>
      <c r="AK80" s="9">
        <v>31.988212999999998</v>
      </c>
      <c r="AL80" s="9">
        <v>25.747809</v>
      </c>
      <c r="AM80" s="9">
        <v>4.4017010000000001</v>
      </c>
      <c r="AN80" s="9">
        <v>46.588470000000001</v>
      </c>
      <c r="AO80" s="9">
        <v>21.468399207743399</v>
      </c>
      <c r="AP80" s="9">
        <v>1.624908</v>
      </c>
      <c r="AQ80" s="9">
        <v>9.1999999999999993</v>
      </c>
      <c r="AR80" s="9">
        <v>-3.573</v>
      </c>
      <c r="AS80" s="9">
        <v>11.529</v>
      </c>
      <c r="AT80" s="8" t="s">
        <v>43</v>
      </c>
      <c r="AU80" s="9">
        <v>6.8220000000000001</v>
      </c>
      <c r="AV80" s="9">
        <v>26.939</v>
      </c>
      <c r="AW80" s="9">
        <v>0.050000000000000003</v>
      </c>
      <c r="AX80" s="9">
        <v>0.02</v>
      </c>
      <c r="AY80" s="9">
        <v>0.01</v>
      </c>
      <c r="AZ80" s="9">
        <v>0</v>
      </c>
      <c r="BA80" s="9">
        <v>0</v>
      </c>
    </row>
    <row r="81" spans="1:53" ht="15">
      <c r="A81" s="2" t="s">
        <v>117</v>
      </c>
      <c r="B81" s="5">
        <v>4057062</v>
      </c>
      <c r="C81" s="2" t="s">
        <v>41</v>
      </c>
      <c r="D81" s="2" t="s">
        <v>42</v>
      </c>
      <c r="E81" s="6">
        <v>47186.893332359999</v>
      </c>
      <c r="F81" s="2" t="s">
        <v>41</v>
      </c>
      <c r="G81" s="2" t="s">
        <v>42</v>
      </c>
      <c r="H81" s="6">
        <v>47186.893332359999</v>
      </c>
      <c r="I81" s="2" t="s">
        <v>41</v>
      </c>
      <c r="J81" s="2" t="s">
        <v>42</v>
      </c>
      <c r="K81" s="6">
        <v>47186.893332359999</v>
      </c>
      <c r="L81" s="2" t="s">
        <v>41</v>
      </c>
      <c r="M81" s="2" t="s">
        <v>42</v>
      </c>
      <c r="N81" s="6">
        <v>47186.893332359999</v>
      </c>
      <c r="O81" s="7">
        <v>16720000</v>
      </c>
      <c r="P81" s="7">
        <v>5836000</v>
      </c>
      <c r="Q81" s="7">
        <v>3609000</v>
      </c>
      <c r="R81" s="7">
        <v>3617000</v>
      </c>
      <c r="S81" s="9">
        <v>13.107633</v>
      </c>
      <c r="T81" s="9">
        <v>18.022561</v>
      </c>
      <c r="U81" s="9">
        <v>1.82486002</v>
      </c>
      <c r="V81" s="9">
        <v>0.95199999999999996</v>
      </c>
      <c r="W81" s="9">
        <v>2.722</v>
      </c>
      <c r="X81" s="9">
        <v>11.499000000000001</v>
      </c>
      <c r="Y81" s="9">
        <v>44.005000000000003</v>
      </c>
      <c r="Z81" s="9">
        <v>3.04369170348552</v>
      </c>
      <c r="AA81" s="7">
        <v>2096305</v>
      </c>
      <c r="AB81" s="7">
        <v>12664706</v>
      </c>
      <c r="AC81" s="9">
        <v>5.6419313129366504</v>
      </c>
      <c r="AD81" s="8" t="s">
        <v>43</v>
      </c>
      <c r="AE81" s="8" t="s">
        <v>43</v>
      </c>
      <c r="AF81" s="9">
        <v>5.4900000000000002</v>
      </c>
      <c r="AG81" s="9">
        <v>5.5155700000000003</v>
      </c>
      <c r="AH81" s="9">
        <v>9.7547300000000003</v>
      </c>
      <c r="AI81" s="9">
        <v>2.77</v>
      </c>
      <c r="AJ81" s="9">
        <v>-1079500</v>
      </c>
      <c r="AK81" s="9">
        <v>19.702099</v>
      </c>
      <c r="AL81" s="9">
        <v>13.111629000000001</v>
      </c>
      <c r="AM81" s="9">
        <v>1.8248599999999999</v>
      </c>
      <c r="AN81" s="9">
        <v>18.022561</v>
      </c>
      <c r="AO81" s="9">
        <v>20.626900910698598</v>
      </c>
      <c r="AP81" s="8" t="s">
        <v>43</v>
      </c>
      <c r="AQ81" s="9">
        <v>10.140000000000001</v>
      </c>
      <c r="AR81" s="9">
        <v>74.688000000000002</v>
      </c>
      <c r="AS81" s="9">
        <v>2.5350000000000001</v>
      </c>
      <c r="AT81" s="9">
        <v>16.219000000000001</v>
      </c>
      <c r="AU81" s="9">
        <v>6.7240000000000002</v>
      </c>
      <c r="AV81" s="8" t="s">
        <v>43</v>
      </c>
      <c r="AW81" s="9">
        <v>0.01</v>
      </c>
      <c r="AX81" s="9">
        <v>0.01</v>
      </c>
      <c r="AY81" s="9">
        <v>0</v>
      </c>
      <c r="AZ81" s="9">
        <v>0</v>
      </c>
      <c r="BA81" s="9">
        <v>0</v>
      </c>
    </row>
    <row r="82" spans="1:53" ht="15">
      <c r="A82" s="2" t="s">
        <v>118</v>
      </c>
      <c r="B82" s="5">
        <v>103117</v>
      </c>
      <c r="C82" s="2" t="s">
        <v>41</v>
      </c>
      <c r="D82" s="2" t="s">
        <v>42</v>
      </c>
      <c r="E82" s="6">
        <v>46489.303258079999</v>
      </c>
      <c r="F82" s="2" t="s">
        <v>41</v>
      </c>
      <c r="G82" s="2" t="s">
        <v>42</v>
      </c>
      <c r="H82" s="6">
        <v>46489.303258079999</v>
      </c>
      <c r="I82" s="2" t="s">
        <v>41</v>
      </c>
      <c r="J82" s="2" t="s">
        <v>42</v>
      </c>
      <c r="K82" s="6">
        <v>46489.303258079999</v>
      </c>
      <c r="L82" s="2" t="s">
        <v>41</v>
      </c>
      <c r="M82" s="2" t="s">
        <v>42</v>
      </c>
      <c r="N82" s="6">
        <v>46489.303258079999</v>
      </c>
      <c r="O82" s="7">
        <v>6027849</v>
      </c>
      <c r="P82" s="7">
        <v>4815647</v>
      </c>
      <c r="Q82" s="7">
        <v>3553540</v>
      </c>
      <c r="R82" s="7">
        <v>2617018</v>
      </c>
      <c r="S82" s="9">
        <v>15.7813056997829</v>
      </c>
      <c r="T82" s="9">
        <v>19.546496815286599</v>
      </c>
      <c r="U82" s="9">
        <v>16.3107020548956</v>
      </c>
      <c r="V82" s="9">
        <v>7.5947737014802996</v>
      </c>
      <c r="W82" s="9">
        <v>7.8868140868184096</v>
      </c>
      <c r="X82" s="9">
        <v>76.322925559812703</v>
      </c>
      <c r="Y82" s="9">
        <v>9.1524982277734601</v>
      </c>
      <c r="Z82" s="9">
        <v>5.2137643378519298</v>
      </c>
      <c r="AA82" s="7">
        <v>1518371</v>
      </c>
      <c r="AB82" s="7">
        <v>4590494</v>
      </c>
      <c r="AC82" s="9">
        <v>3.0025023536745499</v>
      </c>
      <c r="AD82" s="9">
        <v>0.93235622813035202</v>
      </c>
      <c r="AE82" s="9">
        <v>1.0125631820593499</v>
      </c>
      <c r="AF82" s="9">
        <v>6.1749999999999998</v>
      </c>
      <c r="AG82" s="9">
        <v>6.2055699999999998</v>
      </c>
      <c r="AH82" s="9">
        <v>8.5155499999999993</v>
      </c>
      <c r="AI82" s="9">
        <v>8.2899999999999991</v>
      </c>
      <c r="AJ82" s="9">
        <v>2477023</v>
      </c>
      <c r="AK82" s="8" t="s">
        <v>43</v>
      </c>
      <c r="AL82" s="8" t="s">
        <v>43</v>
      </c>
      <c r="AM82" s="8" t="s">
        <v>43</v>
      </c>
      <c r="AN82" s="8" t="s">
        <v>43</v>
      </c>
      <c r="AO82" s="9">
        <v>23.814897218960802</v>
      </c>
      <c r="AP82" s="8" t="s">
        <v>43</v>
      </c>
      <c r="AQ82" s="9">
        <v>14.23</v>
      </c>
      <c r="AR82" s="9">
        <v>12.391999999999999</v>
      </c>
      <c r="AS82" s="8" t="s">
        <v>43</v>
      </c>
      <c r="AT82" s="8" t="s">
        <v>43</v>
      </c>
      <c r="AU82" s="9">
        <v>-4.1779999999999999</v>
      </c>
      <c r="AV82" s="8" t="s">
        <v>43</v>
      </c>
      <c r="AW82" s="9">
        <v>0.38</v>
      </c>
      <c r="AX82" s="9">
        <v>0.089999999999999997</v>
      </c>
      <c r="AY82" s="9">
        <v>0.059999999999999998</v>
      </c>
      <c r="AZ82" s="9">
        <v>0.02</v>
      </c>
      <c r="BA82" s="9">
        <v>0.02</v>
      </c>
    </row>
    <row r="83" spans="1:53" ht="15">
      <c r="A83" s="2" t="s">
        <v>119</v>
      </c>
      <c r="B83" s="5">
        <v>4354459</v>
      </c>
      <c r="C83" s="2" t="s">
        <v>41</v>
      </c>
      <c r="D83" s="2" t="s">
        <v>42</v>
      </c>
      <c r="E83" s="6">
        <v>66538.415864128605</v>
      </c>
      <c r="F83" s="2" t="s">
        <v>41</v>
      </c>
      <c r="G83" s="2" t="s">
        <v>42</v>
      </c>
      <c r="H83" s="6">
        <v>66538.415864128605</v>
      </c>
      <c r="I83" s="2" t="s">
        <v>41</v>
      </c>
      <c r="J83" s="2" t="s">
        <v>42</v>
      </c>
      <c r="K83" s="6">
        <v>66538.415864128605</v>
      </c>
      <c r="L83" s="2" t="s">
        <v>41</v>
      </c>
      <c r="M83" s="2" t="s">
        <v>42</v>
      </c>
      <c r="N83" s="6">
        <v>66538.415864128605</v>
      </c>
      <c r="O83" s="7">
        <v>9895800</v>
      </c>
      <c r="P83" s="7">
        <v>5025900</v>
      </c>
      <c r="Q83" s="7">
        <v>4192300</v>
      </c>
      <c r="R83" s="7">
        <v>2434700</v>
      </c>
      <c r="S83" s="9">
        <v>14.836819</v>
      </c>
      <c r="T83" s="9">
        <v>28.924731000000001</v>
      </c>
      <c r="U83" s="9">
        <v>9.4029988000000007</v>
      </c>
      <c r="V83" s="9">
        <v>0.93999999999999995</v>
      </c>
      <c r="W83" s="9">
        <v>15.412000000000001</v>
      </c>
      <c r="X83" s="9">
        <v>31.158000000000001</v>
      </c>
      <c r="Y83" s="9">
        <v>9.4960000000000004</v>
      </c>
      <c r="Z83" s="9">
        <v>2.3478771277636499</v>
      </c>
      <c r="AA83" s="7">
        <v>1629098</v>
      </c>
      <c r="AB83" s="7">
        <v>6671856</v>
      </c>
      <c r="AC83" s="9">
        <v>4.0832988561768504</v>
      </c>
      <c r="AD83" s="8" t="s">
        <v>43</v>
      </c>
      <c r="AE83" s="8" t="s">
        <v>43</v>
      </c>
      <c r="AF83" s="9">
        <v>4.5135399999999999</v>
      </c>
      <c r="AG83" s="9">
        <v>4.28491</v>
      </c>
      <c r="AH83" s="9">
        <v>5.5389900000000001</v>
      </c>
      <c r="AI83" s="9">
        <v>3.2639999999999998</v>
      </c>
      <c r="AJ83" s="9">
        <v>3977610</v>
      </c>
      <c r="AK83" s="9">
        <v>17.812550999999999</v>
      </c>
      <c r="AL83" s="9">
        <v>14.836819</v>
      </c>
      <c r="AM83" s="9">
        <v>9.4029989999999994</v>
      </c>
      <c r="AN83" s="9">
        <v>28.924731000000001</v>
      </c>
      <c r="AO83" s="9">
        <v>12.9960061950504</v>
      </c>
      <c r="AP83" s="9">
        <v>0.51134500000000005</v>
      </c>
      <c r="AQ83" s="9">
        <v>1.01</v>
      </c>
      <c r="AR83" s="9">
        <v>-0.45100000000000001</v>
      </c>
      <c r="AS83" s="8" t="s">
        <v>43</v>
      </c>
      <c r="AT83" s="9">
        <v>1.706</v>
      </c>
      <c r="AU83" s="9">
        <v>2.2879999999999998</v>
      </c>
      <c r="AV83" s="9">
        <v>11.334</v>
      </c>
      <c r="AW83" s="9">
        <v>0.050000000000000003</v>
      </c>
      <c r="AX83" s="9">
        <v>0.02</v>
      </c>
      <c r="AY83" s="9">
        <v>0</v>
      </c>
      <c r="AZ83" s="9">
        <v>0</v>
      </c>
      <c r="BA83" s="9">
        <v>0</v>
      </c>
    </row>
    <row r="84" spans="1:53" ht="15">
      <c r="A84" s="2" t="s">
        <v>120</v>
      </c>
      <c r="B84" s="5">
        <v>4087757</v>
      </c>
      <c r="C84" s="2" t="s">
        <v>41</v>
      </c>
      <c r="D84" s="2" t="s">
        <v>42</v>
      </c>
      <c r="E84" s="6">
        <v>40662.691313267198</v>
      </c>
      <c r="F84" s="2" t="s">
        <v>41</v>
      </c>
      <c r="G84" s="2" t="s">
        <v>42</v>
      </c>
      <c r="H84" s="6">
        <v>40662.691313267198</v>
      </c>
      <c r="I84" s="2" t="s">
        <v>41</v>
      </c>
      <c r="J84" s="2" t="s">
        <v>42</v>
      </c>
      <c r="K84" s="6">
        <v>40662.691313267198</v>
      </c>
      <c r="L84" s="2" t="s">
        <v>41</v>
      </c>
      <c r="M84" s="2" t="s">
        <v>42</v>
      </c>
      <c r="N84" s="6">
        <v>40662.691313267198</v>
      </c>
      <c r="O84" s="7">
        <v>11808372.2661791</v>
      </c>
      <c r="P84" s="7">
        <v>7115111.2167431498</v>
      </c>
      <c r="Q84" s="7">
        <v>5056390.3584874999</v>
      </c>
      <c r="R84" s="7">
        <v>2273634.1227963702</v>
      </c>
      <c r="S84" s="9">
        <v>11.285677</v>
      </c>
      <c r="T84" s="9">
        <v>18.028382000000001</v>
      </c>
      <c r="U84" s="9">
        <v>2.2417871200000001</v>
      </c>
      <c r="V84" s="9">
        <v>1.633</v>
      </c>
      <c r="W84" s="9">
        <v>3.5630000000000002</v>
      </c>
      <c r="X84" s="9">
        <v>8.391</v>
      </c>
      <c r="Y84" s="9">
        <v>19.745121646486901</v>
      </c>
      <c r="Z84" s="9">
        <v>6.4310835705911904</v>
      </c>
      <c r="AA84" s="7">
        <v>4090845</v>
      </c>
      <c r="AB84" s="8" t="s">
        <v>43</v>
      </c>
      <c r="AC84" s="8" t="s">
        <v>43</v>
      </c>
      <c r="AD84" s="8" t="s">
        <v>43</v>
      </c>
      <c r="AE84" s="8" t="s">
        <v>43</v>
      </c>
      <c r="AF84" s="9">
        <v>3.2500830576781401</v>
      </c>
      <c r="AG84" s="9">
        <v>3.6263704516893198</v>
      </c>
      <c r="AH84" s="9">
        <v>5.6887792688035397</v>
      </c>
      <c r="AI84" s="9">
        <v>2.9423074145228201</v>
      </c>
      <c r="AJ84" s="9">
        <v>2153428.1153851701</v>
      </c>
      <c r="AK84" s="9">
        <v>14.908315</v>
      </c>
      <c r="AL84" s="9">
        <v>11.285677</v>
      </c>
      <c r="AM84" s="9">
        <v>2.241787</v>
      </c>
      <c r="AN84" s="9">
        <v>18.028382000000001</v>
      </c>
      <c r="AO84" s="9">
        <v>14.005476488883501</v>
      </c>
      <c r="AP84" s="9">
        <v>1.502802</v>
      </c>
      <c r="AQ84" s="9">
        <v>14.59</v>
      </c>
      <c r="AR84" s="9">
        <v>-0.57599999999999996</v>
      </c>
      <c r="AS84" s="8" t="s">
        <v>43</v>
      </c>
      <c r="AT84" s="8" t="s">
        <v>43</v>
      </c>
      <c r="AU84" s="8" t="s">
        <v>43</v>
      </c>
      <c r="AV84" s="8" t="s">
        <v>43</v>
      </c>
      <c r="AW84" s="9">
        <v>0.01</v>
      </c>
      <c r="AX84" s="9">
        <v>0.01</v>
      </c>
      <c r="AY84" s="9">
        <v>0.01</v>
      </c>
      <c r="AZ84" s="9">
        <v>0.01</v>
      </c>
      <c r="BA84" s="9">
        <v>0</v>
      </c>
    </row>
    <row r="85" spans="1:53" ht="15">
      <c r="A85" s="2" t="s">
        <v>121</v>
      </c>
      <c r="B85" s="5">
        <v>100144</v>
      </c>
      <c r="C85" s="2" t="s">
        <v>41</v>
      </c>
      <c r="D85" s="2" t="s">
        <v>42</v>
      </c>
      <c r="E85" s="6">
        <v>39523.859988600001</v>
      </c>
      <c r="F85" s="2" t="s">
        <v>41</v>
      </c>
      <c r="G85" s="2" t="s">
        <v>42</v>
      </c>
      <c r="H85" s="6">
        <v>39523.859988600001</v>
      </c>
      <c r="I85" s="2" t="s">
        <v>41</v>
      </c>
      <c r="J85" s="2" t="s">
        <v>42</v>
      </c>
      <c r="K85" s="6">
        <v>39523.859988600001</v>
      </c>
      <c r="L85" s="2" t="s">
        <v>41</v>
      </c>
      <c r="M85" s="2" t="s">
        <v>42</v>
      </c>
      <c r="N85" s="6">
        <v>39523.859988600001</v>
      </c>
      <c r="O85" s="7">
        <v>17383000</v>
      </c>
      <c r="P85" s="8" t="s">
        <v>43</v>
      </c>
      <c r="Q85" s="8" t="s">
        <v>43</v>
      </c>
      <c r="R85" s="7">
        <v>3288000</v>
      </c>
      <c r="S85" s="8" t="s">
        <v>43</v>
      </c>
      <c r="T85" s="9">
        <v>15.508637</v>
      </c>
      <c r="U85" s="9">
        <v>1.30688826</v>
      </c>
      <c r="V85" s="8" t="s">
        <v>43</v>
      </c>
      <c r="W85" s="9">
        <v>0.80600000000000005</v>
      </c>
      <c r="X85" s="9">
        <v>8.0329999999999995</v>
      </c>
      <c r="Y85" s="9">
        <v>48.109000000000002</v>
      </c>
      <c r="Z85" s="9">
        <v>2.9084158415841599</v>
      </c>
      <c r="AA85" s="7">
        <v>4965578</v>
      </c>
      <c r="AB85" s="7">
        <v>6905417</v>
      </c>
      <c r="AC85" s="9">
        <v>1.28163488721756</v>
      </c>
      <c r="AD85" s="8" t="s">
        <v>43</v>
      </c>
      <c r="AE85" s="8" t="s">
        <v>43</v>
      </c>
      <c r="AF85" s="9">
        <v>7.1399999999999997</v>
      </c>
      <c r="AG85" s="9">
        <v>6.7985199999999999</v>
      </c>
      <c r="AH85" s="8" t="s">
        <v>43</v>
      </c>
      <c r="AI85" s="9">
        <v>2.1200000000000001</v>
      </c>
      <c r="AJ85" s="8" t="s">
        <v>43</v>
      </c>
      <c r="AK85" s="8" t="s">
        <v>43</v>
      </c>
      <c r="AL85" s="8" t="s">
        <v>43</v>
      </c>
      <c r="AM85" s="9">
        <v>1.306888</v>
      </c>
      <c r="AN85" s="9">
        <v>15.508637</v>
      </c>
      <c r="AO85" s="8" t="s">
        <v>43</v>
      </c>
      <c r="AP85" s="9">
        <v>1.6652469999999999</v>
      </c>
      <c r="AQ85" s="9">
        <v>9.9299999999999997</v>
      </c>
      <c r="AR85" s="8" t="s">
        <v>43</v>
      </c>
      <c r="AS85" s="9">
        <v>-7.9390000000000001</v>
      </c>
      <c r="AT85" s="8" t="s">
        <v>43</v>
      </c>
      <c r="AU85" s="9">
        <v>3.048</v>
      </c>
      <c r="AV85" s="9">
        <v>52.874000000000002</v>
      </c>
      <c r="AW85" s="9">
        <v>0.029999999999999999</v>
      </c>
      <c r="AX85" s="9">
        <v>0.02</v>
      </c>
      <c r="AY85" s="9">
        <v>0.02</v>
      </c>
      <c r="AZ85" s="9">
        <v>0.02</v>
      </c>
      <c r="BA85" s="9">
        <v>0.01</v>
      </c>
    </row>
    <row r="86" spans="1:53" ht="15">
      <c r="A86" s="2" t="s">
        <v>122</v>
      </c>
      <c r="B86" s="5">
        <v>100521</v>
      </c>
      <c r="C86" s="2" t="s">
        <v>41</v>
      </c>
      <c r="D86" s="2" t="s">
        <v>42</v>
      </c>
      <c r="E86" s="6">
        <v>49081.701934652403</v>
      </c>
      <c r="F86" s="2" t="s">
        <v>41</v>
      </c>
      <c r="G86" s="2" t="s">
        <v>42</v>
      </c>
      <c r="H86" s="6">
        <v>49081.701934652403</v>
      </c>
      <c r="I86" s="2" t="s">
        <v>41</v>
      </c>
      <c r="J86" s="2" t="s">
        <v>42</v>
      </c>
      <c r="K86" s="6">
        <v>49081.701934652403</v>
      </c>
      <c r="L86" s="2" t="s">
        <v>41</v>
      </c>
      <c r="M86" s="2" t="s">
        <v>42</v>
      </c>
      <c r="N86" s="6">
        <v>49081.701934652403</v>
      </c>
      <c r="O86" s="7">
        <v>23614101.905769099</v>
      </c>
      <c r="P86" s="7">
        <v>37113594.457545899</v>
      </c>
      <c r="Q86" s="7">
        <v>35764090.093916602</v>
      </c>
      <c r="R86" s="7">
        <v>5524070.0599108301</v>
      </c>
      <c r="S86" s="8" t="s">
        <v>43</v>
      </c>
      <c r="T86" s="9">
        <v>10.658151724184</v>
      </c>
      <c r="U86" s="9">
        <v>1.11185133514516</v>
      </c>
      <c r="V86" s="9">
        <v>2.5414084076822201</v>
      </c>
      <c r="W86" s="9">
        <v>0.53363245402165504</v>
      </c>
      <c r="X86" s="9">
        <v>9.6509778901925998</v>
      </c>
      <c r="Y86" s="9">
        <v>40.783150982534899</v>
      </c>
      <c r="Z86" s="9">
        <v>6.6436853650893104</v>
      </c>
      <c r="AA86" s="7">
        <v>3141514</v>
      </c>
      <c r="AB86" s="8" t="s">
        <v>43</v>
      </c>
      <c r="AC86" s="8" t="s">
        <v>43</v>
      </c>
      <c r="AD86" s="8" t="s">
        <v>43</v>
      </c>
      <c r="AE86" s="8" t="s">
        <v>43</v>
      </c>
      <c r="AF86" s="9">
        <v>5.5937540626038196</v>
      </c>
      <c r="AG86" s="9">
        <v>5.71501827268919</v>
      </c>
      <c r="AH86" s="8" t="s">
        <v>43</v>
      </c>
      <c r="AI86" s="9">
        <v>3.17424778633232</v>
      </c>
      <c r="AJ86" s="8" t="s">
        <v>43</v>
      </c>
      <c r="AK86" s="8" t="s">
        <v>43</v>
      </c>
      <c r="AL86" s="8" t="s">
        <v>43</v>
      </c>
      <c r="AM86" s="9">
        <v>0.98276799999999997</v>
      </c>
      <c r="AN86" s="9">
        <v>10.638439999999999</v>
      </c>
      <c r="AO86" s="8" t="s">
        <v>43</v>
      </c>
      <c r="AP86" s="8" t="s">
        <v>43</v>
      </c>
      <c r="AQ86" s="9">
        <v>5.6600000000000001</v>
      </c>
      <c r="AR86" s="8" t="s">
        <v>43</v>
      </c>
      <c r="AS86" s="9">
        <v>20.510000000000002</v>
      </c>
      <c r="AT86" s="9">
        <v>10.19</v>
      </c>
      <c r="AU86" s="9">
        <v>54.317999999999998</v>
      </c>
      <c r="AV86" s="9">
        <v>7.8129999999999997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</row>
    <row r="87" spans="1:53" ht="15">
      <c r="A87" s="2" t="s">
        <v>123</v>
      </c>
      <c r="B87" s="5">
        <v>102775</v>
      </c>
      <c r="C87" s="2" t="s">
        <v>41</v>
      </c>
      <c r="D87" s="2" t="s">
        <v>42</v>
      </c>
      <c r="E87" s="6">
        <v>125457.5171024</v>
      </c>
      <c r="F87" s="2" t="s">
        <v>41</v>
      </c>
      <c r="G87" s="2" t="s">
        <v>42</v>
      </c>
      <c r="H87" s="6">
        <v>125457.5171024</v>
      </c>
      <c r="I87" s="2" t="s">
        <v>41</v>
      </c>
      <c r="J87" s="2" t="s">
        <v>42</v>
      </c>
      <c r="K87" s="6">
        <v>125457.5171024</v>
      </c>
      <c r="L87" s="2" t="s">
        <v>41</v>
      </c>
      <c r="M87" s="2" t="s">
        <v>42</v>
      </c>
      <c r="N87" s="6">
        <v>125457.5171024</v>
      </c>
      <c r="O87" s="7">
        <v>18837000</v>
      </c>
      <c r="P87" s="7">
        <v>14400000</v>
      </c>
      <c r="Q87" s="7">
        <v>13062000</v>
      </c>
      <c r="R87" s="7">
        <v>5067000</v>
      </c>
      <c r="S87" s="9">
        <v>10.816157230376399</v>
      </c>
      <c r="T87" s="9">
        <v>26.435684647302899</v>
      </c>
      <c r="U87" s="9">
        <v>3.51834041894779</v>
      </c>
      <c r="V87" s="9">
        <v>1.4642560671907801</v>
      </c>
      <c r="W87" s="9">
        <v>0.991228207455632</v>
      </c>
      <c r="X87" s="9">
        <v>13.4941876722726</v>
      </c>
      <c r="Y87" s="9">
        <v>17.345116101922098</v>
      </c>
      <c r="Z87" s="9">
        <v>1.5696123057604801</v>
      </c>
      <c r="AA87" s="7">
        <v>8439357</v>
      </c>
      <c r="AB87" s="7">
        <v>15438232</v>
      </c>
      <c r="AC87" s="9">
        <v>2.0087985376137101</v>
      </c>
      <c r="AD87" s="8" t="s">
        <v>43</v>
      </c>
      <c r="AE87" s="8" t="s">
        <v>43</v>
      </c>
      <c r="AF87" s="9">
        <v>4.96</v>
      </c>
      <c r="AG87" s="9">
        <v>4.55741</v>
      </c>
      <c r="AH87" s="8" t="s">
        <v>43</v>
      </c>
      <c r="AI87" s="9">
        <v>1.2</v>
      </c>
      <c r="AJ87" s="9">
        <v>11176500</v>
      </c>
      <c r="AK87" s="8" t="s">
        <v>43</v>
      </c>
      <c r="AL87" s="8" t="s">
        <v>43</v>
      </c>
      <c r="AM87" s="9">
        <v>3.5036299999999998</v>
      </c>
      <c r="AN87" s="9">
        <v>26.545832999999998</v>
      </c>
      <c r="AO87" s="8" t="s">
        <v>43</v>
      </c>
      <c r="AP87" s="8" t="s">
        <v>43</v>
      </c>
      <c r="AQ87" s="9">
        <v>6.6200000000000001</v>
      </c>
      <c r="AR87" s="9">
        <v>-22.664000000000001</v>
      </c>
      <c r="AS87" s="9">
        <v>-3.1720000000000002</v>
      </c>
      <c r="AT87" s="9">
        <v>3.044</v>
      </c>
      <c r="AU87" s="9">
        <v>-0.308</v>
      </c>
      <c r="AV87" s="9">
        <v>-2.5270000000000001</v>
      </c>
      <c r="AW87" s="9">
        <v>1.1399999999999999</v>
      </c>
      <c r="AX87" s="9">
        <v>0.12</v>
      </c>
      <c r="AY87" s="9">
        <v>0.050000000000000003</v>
      </c>
      <c r="AZ87" s="9">
        <v>0.029999999999999999</v>
      </c>
      <c r="BA87" s="9">
        <v>0.02</v>
      </c>
    </row>
    <row r="88" spans="1:53" ht="15">
      <c r="A88" s="2" t="s">
        <v>124</v>
      </c>
      <c r="B88" s="5">
        <v>103339</v>
      </c>
      <c r="C88" s="2" t="s">
        <v>41</v>
      </c>
      <c r="D88" s="2" t="s">
        <v>42</v>
      </c>
      <c r="E88" s="6">
        <v>87590.322799999994</v>
      </c>
      <c r="F88" s="2" t="s">
        <v>41</v>
      </c>
      <c r="G88" s="2" t="s">
        <v>42</v>
      </c>
      <c r="H88" s="6">
        <v>87590.322799999994</v>
      </c>
      <c r="I88" s="2" t="s">
        <v>41</v>
      </c>
      <c r="J88" s="2" t="s">
        <v>42</v>
      </c>
      <c r="K88" s="6">
        <v>87590.322799999994</v>
      </c>
      <c r="L88" s="2" t="s">
        <v>41</v>
      </c>
      <c r="M88" s="2" t="s">
        <v>42</v>
      </c>
      <c r="N88" s="6">
        <v>87590.322799999994</v>
      </c>
      <c r="O88" s="7">
        <v>195187000</v>
      </c>
      <c r="P88" s="7">
        <v>9994000</v>
      </c>
      <c r="Q88" s="7">
        <v>6959000</v>
      </c>
      <c r="R88" s="7">
        <v>5372000</v>
      </c>
      <c r="S88" s="9">
        <v>14.011154809278599</v>
      </c>
      <c r="T88" s="9">
        <v>26.168371361133001</v>
      </c>
      <c r="U88" s="9">
        <v>2.2493068808671302</v>
      </c>
      <c r="V88" s="9">
        <v>0.67846639564051503</v>
      </c>
      <c r="W88" s="9">
        <v>3.6053812261115001</v>
      </c>
      <c r="X88" s="9">
        <v>11.8619928236268</v>
      </c>
      <c r="Y88" s="9">
        <v>158.025189399119</v>
      </c>
      <c r="Z88" s="9">
        <v>1.68370414912808</v>
      </c>
      <c r="AA88" s="7">
        <v>1980825</v>
      </c>
      <c r="AB88" s="7">
        <v>3775766</v>
      </c>
      <c r="AC88" s="9">
        <v>1.61964434011081</v>
      </c>
      <c r="AD88" s="9">
        <v>0.58809146998988404</v>
      </c>
      <c r="AE88" s="9">
        <v>0.68965007739874395</v>
      </c>
      <c r="AF88" s="9">
        <v>35.609999999999999</v>
      </c>
      <c r="AG88" s="9">
        <v>29.715039999999998</v>
      </c>
      <c r="AH88" s="9">
        <v>42.77337</v>
      </c>
      <c r="AI88" s="9">
        <v>6.5199999999999996</v>
      </c>
      <c r="AJ88" s="9">
        <v>11271000</v>
      </c>
      <c r="AK88" s="9">
        <v>12.915476</v>
      </c>
      <c r="AL88" s="9">
        <v>10.694591000000001</v>
      </c>
      <c r="AM88" s="9">
        <v>2.2607699999999999</v>
      </c>
      <c r="AN88" s="9">
        <v>26.139579000000001</v>
      </c>
      <c r="AO88" s="9">
        <v>10.0014642693656</v>
      </c>
      <c r="AP88" s="9">
        <v>1.5839490000000001</v>
      </c>
      <c r="AQ88" s="9">
        <v>9.4299999999999997</v>
      </c>
      <c r="AR88" s="9">
        <v>4.5330000000000004</v>
      </c>
      <c r="AS88" s="9">
        <v>19.32</v>
      </c>
      <c r="AT88" s="9">
        <v>2.4950000000000001</v>
      </c>
      <c r="AU88" s="8" t="s">
        <v>43</v>
      </c>
      <c r="AV88" s="9">
        <v>6.2000000000000002</v>
      </c>
      <c r="AW88" s="9">
        <v>0.22</v>
      </c>
      <c r="AX88" s="9">
        <v>0.02</v>
      </c>
      <c r="AY88" s="9">
        <v>0.01</v>
      </c>
      <c r="AZ88" s="9">
        <v>0.01</v>
      </c>
      <c r="BA88" s="9">
        <v>0.01</v>
      </c>
    </row>
    <row r="89" spans="1:53" ht="15">
      <c r="A89" s="2" t="s">
        <v>125</v>
      </c>
      <c r="B89" s="5">
        <v>4039450</v>
      </c>
      <c r="C89" s="2" t="s">
        <v>41</v>
      </c>
      <c r="D89" s="2" t="s">
        <v>42</v>
      </c>
      <c r="E89" s="6">
        <v>124748.89608258</v>
      </c>
      <c r="F89" s="2" t="s">
        <v>41</v>
      </c>
      <c r="G89" s="2" t="s">
        <v>42</v>
      </c>
      <c r="H89" s="6">
        <v>124748.89608258</v>
      </c>
      <c r="I89" s="2" t="s">
        <v>41</v>
      </c>
      <c r="J89" s="2" t="s">
        <v>42</v>
      </c>
      <c r="K89" s="6">
        <v>124748.89608258</v>
      </c>
      <c r="L89" s="2" t="s">
        <v>41</v>
      </c>
      <c r="M89" s="2" t="s">
        <v>42</v>
      </c>
      <c r="N89" s="6">
        <v>124748.89608258</v>
      </c>
      <c r="O89" s="7">
        <v>46254000</v>
      </c>
      <c r="P89" s="7">
        <v>77759000</v>
      </c>
      <c r="Q89" s="7">
        <v>72903000</v>
      </c>
      <c r="R89" s="7">
        <v>8516000</v>
      </c>
      <c r="S89" s="9">
        <v>1.94139749378397</v>
      </c>
      <c r="T89" s="9">
        <v>16.055216693418899</v>
      </c>
      <c r="U89" s="9">
        <v>1.5096105217640601</v>
      </c>
      <c r="V89" s="9">
        <v>4.9726694409386996</v>
      </c>
      <c r="W89" s="9">
        <v>0.54875483044081497</v>
      </c>
      <c r="X89" s="9">
        <v>7.2406500090338097</v>
      </c>
      <c r="Y89" s="9">
        <v>326.86991084079102</v>
      </c>
      <c r="Z89" s="9">
        <v>2.3994241382068302</v>
      </c>
      <c r="AA89" s="7">
        <v>3332841</v>
      </c>
      <c r="AB89" s="7">
        <v>4735938</v>
      </c>
      <c r="AC89" s="9">
        <v>1.6605904692122999</v>
      </c>
      <c r="AD89" s="8" t="s">
        <v>43</v>
      </c>
      <c r="AE89" s="8" t="s">
        <v>43</v>
      </c>
      <c r="AF89" s="9">
        <v>45.743850000000002</v>
      </c>
      <c r="AG89" s="9">
        <v>44.10313</v>
      </c>
      <c r="AH89" s="9">
        <v>55.535510000000002</v>
      </c>
      <c r="AI89" s="9">
        <v>12.6</v>
      </c>
      <c r="AJ89" s="8" t="s">
        <v>43</v>
      </c>
      <c r="AK89" s="8" t="s">
        <v>43</v>
      </c>
      <c r="AL89" s="8" t="s">
        <v>43</v>
      </c>
      <c r="AM89" s="9">
        <v>1.552416</v>
      </c>
      <c r="AN89" s="9">
        <v>16.086200999999999</v>
      </c>
      <c r="AO89" s="8" t="s">
        <v>43</v>
      </c>
      <c r="AP89" s="9">
        <v>1.1949019999999999</v>
      </c>
      <c r="AQ89" s="9">
        <v>8.3499999999999996</v>
      </c>
      <c r="AR89" s="9">
        <v>-15.025</v>
      </c>
      <c r="AS89" s="9">
        <v>-4.8380000000000001</v>
      </c>
      <c r="AT89" s="9">
        <v>3.423</v>
      </c>
      <c r="AU89" s="9">
        <v>12.145</v>
      </c>
      <c r="AV89" s="9">
        <v>-18.463000000000001</v>
      </c>
      <c r="AW89" s="9">
        <v>0.23999999999999999</v>
      </c>
      <c r="AX89" s="9">
        <v>0.059999999999999998</v>
      </c>
      <c r="AY89" s="9">
        <v>0.040000000000000001</v>
      </c>
      <c r="AZ89" s="9">
        <v>0.029999999999999999</v>
      </c>
      <c r="BA89" s="9">
        <v>0.029999999999999999</v>
      </c>
    </row>
    <row r="90" spans="1:53" ht="15">
      <c r="A90" s="2" t="s">
        <v>126</v>
      </c>
      <c r="B90" s="5">
        <v>100406</v>
      </c>
      <c r="C90" s="2" t="s">
        <v>41</v>
      </c>
      <c r="D90" s="2" t="s">
        <v>42</v>
      </c>
      <c r="E90" s="6">
        <v>61634.824252450002</v>
      </c>
      <c r="F90" s="2" t="s">
        <v>41</v>
      </c>
      <c r="G90" s="2" t="s">
        <v>42</v>
      </c>
      <c r="H90" s="6">
        <v>61634.824252450002</v>
      </c>
      <c r="I90" s="2" t="s">
        <v>41</v>
      </c>
      <c r="J90" s="2" t="s">
        <v>42</v>
      </c>
      <c r="K90" s="6">
        <v>61634.824252450002</v>
      </c>
      <c r="L90" s="2" t="s">
        <v>41</v>
      </c>
      <c r="M90" s="2" t="s">
        <v>42</v>
      </c>
      <c r="N90" s="6">
        <v>61634.824252450002</v>
      </c>
      <c r="O90" s="7">
        <v>21490000</v>
      </c>
      <c r="P90" s="8" t="s">
        <v>43</v>
      </c>
      <c r="Q90" s="7">
        <v>17128000</v>
      </c>
      <c r="R90" s="7">
        <v>5647000</v>
      </c>
      <c r="S90" s="8" t="s">
        <v>43</v>
      </c>
      <c r="T90" s="9">
        <v>14.7395309882747</v>
      </c>
      <c r="U90" s="9">
        <v>1.5079904318818</v>
      </c>
      <c r="V90" s="9">
        <v>1.4613519485344399</v>
      </c>
      <c r="W90" s="9">
        <v>1.01061259552231</v>
      </c>
      <c r="X90" s="9">
        <v>11.6035836107344</v>
      </c>
      <c r="Y90" s="9">
        <v>112.715343708047</v>
      </c>
      <c r="Z90" s="9">
        <v>3.6365702596738498</v>
      </c>
      <c r="AA90" s="7">
        <v>2050656</v>
      </c>
      <c r="AB90" s="7">
        <v>5705066</v>
      </c>
      <c r="AC90" s="9">
        <v>3.08144857060375</v>
      </c>
      <c r="AD90" s="9">
        <v>1.1274025833275501</v>
      </c>
      <c r="AE90" s="9">
        <v>1.02064635449242</v>
      </c>
      <c r="AF90" s="9">
        <v>16.55556</v>
      </c>
      <c r="AG90" s="9">
        <v>16.997859999999999</v>
      </c>
      <c r="AH90" s="8" t="s">
        <v>43</v>
      </c>
      <c r="AI90" s="9">
        <v>6.7000000000000002</v>
      </c>
      <c r="AJ90" s="8" t="s">
        <v>43</v>
      </c>
      <c r="AK90" s="8" t="s">
        <v>43</v>
      </c>
      <c r="AL90" s="8" t="s">
        <v>43</v>
      </c>
      <c r="AM90" s="9">
        <v>1.329099</v>
      </c>
      <c r="AN90" s="9">
        <v>14.764262</v>
      </c>
      <c r="AO90" s="8" t="s">
        <v>43</v>
      </c>
      <c r="AP90" s="9">
        <v>0.35531000000000001</v>
      </c>
      <c r="AQ90" s="9">
        <v>9.2799999999999994</v>
      </c>
      <c r="AR90" s="9">
        <v>-1.5149999999999999</v>
      </c>
      <c r="AS90" s="9">
        <v>10.673</v>
      </c>
      <c r="AT90" s="9">
        <v>10.955</v>
      </c>
      <c r="AU90" s="9">
        <v>8.1199999999999992</v>
      </c>
      <c r="AV90" s="8" t="s">
        <v>43</v>
      </c>
      <c r="AW90" s="9">
        <v>0.14000000000000001</v>
      </c>
      <c r="AX90" s="9">
        <v>0.050000000000000003</v>
      </c>
      <c r="AY90" s="9">
        <v>0.050000000000000003</v>
      </c>
      <c r="AZ90" s="9">
        <v>0.040000000000000001</v>
      </c>
      <c r="BA90" s="9">
        <v>0.040000000000000001</v>
      </c>
    </row>
    <row r="91" spans="1:53" ht="15">
      <c r="A91" s="2" t="s">
        <v>127</v>
      </c>
      <c r="B91" s="5">
        <v>103383</v>
      </c>
      <c r="C91" s="2" t="s">
        <v>41</v>
      </c>
      <c r="D91" s="2" t="s">
        <v>42</v>
      </c>
      <c r="E91" s="6">
        <v>93226.584000000003</v>
      </c>
      <c r="F91" s="2" t="s">
        <v>41</v>
      </c>
      <c r="G91" s="2" t="s">
        <v>42</v>
      </c>
      <c r="H91" s="6">
        <v>93226.584000000003</v>
      </c>
      <c r="I91" s="2" t="s">
        <v>41</v>
      </c>
      <c r="J91" s="2" t="s">
        <v>42</v>
      </c>
      <c r="K91" s="6">
        <v>93226.584000000003</v>
      </c>
      <c r="L91" s="2" t="s">
        <v>41</v>
      </c>
      <c r="M91" s="2" t="s">
        <v>42</v>
      </c>
      <c r="N91" s="6">
        <v>93226.584000000003</v>
      </c>
      <c r="O91" s="7">
        <v>62082300</v>
      </c>
      <c r="P91" s="7">
        <v>5471800</v>
      </c>
      <c r="Q91" s="7">
        <v>5172100</v>
      </c>
      <c r="R91" s="7">
        <v>3902400</v>
      </c>
      <c r="S91" s="9">
        <v>16.897409477647301</v>
      </c>
      <c r="T91" s="9">
        <v>18.431506849315099</v>
      </c>
      <c r="U91" s="9">
        <v>5.4021994481671296</v>
      </c>
      <c r="V91" s="9">
        <v>0.348462058183863</v>
      </c>
      <c r="W91" s="9">
        <v>4.7147118485164397</v>
      </c>
      <c r="X91" s="9">
        <v>22.603264887078499</v>
      </c>
      <c r="Y91" s="9">
        <v>33.789680505723602</v>
      </c>
      <c r="Z91" s="9">
        <v>0.18580453363062099</v>
      </c>
      <c r="AA91" s="7">
        <v>2265019</v>
      </c>
      <c r="AB91" s="7">
        <v>4614418</v>
      </c>
      <c r="AC91" s="9">
        <v>2.0587999482565</v>
      </c>
      <c r="AD91" s="9">
        <v>1.0337711724109599</v>
      </c>
      <c r="AE91" s="9">
        <v>0.931066486035528</v>
      </c>
      <c r="AF91" s="9">
        <v>13.49</v>
      </c>
      <c r="AG91" s="9">
        <v>13.264609999999999</v>
      </c>
      <c r="AH91" s="8" t="s">
        <v>43</v>
      </c>
      <c r="AI91" s="9">
        <v>2.7000000000000002</v>
      </c>
      <c r="AJ91" s="8" t="s">
        <v>43</v>
      </c>
      <c r="AK91" s="9">
        <v>14.787862000000001</v>
      </c>
      <c r="AL91" s="9">
        <v>14.181642999999999</v>
      </c>
      <c r="AM91" s="9">
        <v>5.4022579999999998</v>
      </c>
      <c r="AN91" s="9">
        <v>18.437821</v>
      </c>
      <c r="AO91" s="9">
        <v>11.520791925357599</v>
      </c>
      <c r="AP91" s="8" t="s">
        <v>43</v>
      </c>
      <c r="AQ91" s="9">
        <v>8.8399999999999999</v>
      </c>
      <c r="AR91" s="9">
        <v>6.6390000000000002</v>
      </c>
      <c r="AS91" s="9">
        <v>-5.5730000000000004</v>
      </c>
      <c r="AT91" s="9">
        <v>0.49099999999999999</v>
      </c>
      <c r="AU91" s="9">
        <v>15.698</v>
      </c>
      <c r="AV91" s="9">
        <v>0.0050000000000000001</v>
      </c>
      <c r="AW91" s="9">
        <v>0.11</v>
      </c>
      <c r="AX91" s="9">
        <v>0.059999999999999998</v>
      </c>
      <c r="AY91" s="9">
        <v>0.059999999999999998</v>
      </c>
      <c r="AZ91" s="9">
        <v>0.01</v>
      </c>
      <c r="BA91" s="9">
        <v>0.01</v>
      </c>
    </row>
    <row r="92" spans="1:53" ht="15">
      <c r="A92" s="2" t="s">
        <v>128</v>
      </c>
      <c r="B92" s="5">
        <v>4004298</v>
      </c>
      <c r="C92" s="2" t="s">
        <v>41</v>
      </c>
      <c r="D92" s="2" t="s">
        <v>42</v>
      </c>
      <c r="E92" s="6">
        <v>76500.919999999998</v>
      </c>
      <c r="F92" s="2" t="s">
        <v>41</v>
      </c>
      <c r="G92" s="2" t="s">
        <v>42</v>
      </c>
      <c r="H92" s="6">
        <v>76500.919999999998</v>
      </c>
      <c r="I92" s="2" t="s">
        <v>41</v>
      </c>
      <c r="J92" s="2" t="s">
        <v>42</v>
      </c>
      <c r="K92" s="6">
        <v>76500.919999999998</v>
      </c>
      <c r="L92" s="2" t="s">
        <v>41</v>
      </c>
      <c r="M92" s="2" t="s">
        <v>42</v>
      </c>
      <c r="N92" s="6">
        <v>76500.919999999998</v>
      </c>
      <c r="O92" s="7">
        <v>25253000</v>
      </c>
      <c r="P92" s="7">
        <v>11407000</v>
      </c>
      <c r="Q92" s="7">
        <v>6421000</v>
      </c>
      <c r="R92" s="7">
        <v>3849000</v>
      </c>
      <c r="S92" s="9">
        <v>12.782878</v>
      </c>
      <c r="T92" s="9">
        <v>20.899761000000002</v>
      </c>
      <c r="U92" s="9">
        <v>2.6543602800000001</v>
      </c>
      <c r="V92" s="9">
        <v>1.8080000000000001</v>
      </c>
      <c r="W92" s="9">
        <v>2.927</v>
      </c>
      <c r="X92" s="9">
        <v>11.035</v>
      </c>
      <c r="Y92" s="9">
        <v>28.821000000000002</v>
      </c>
      <c r="Z92" s="9">
        <v>3.28879753340185</v>
      </c>
      <c r="AA92" s="7">
        <v>7980475</v>
      </c>
      <c r="AB92" s="7">
        <v>18600654</v>
      </c>
      <c r="AC92" s="9">
        <v>2.3360409208750701</v>
      </c>
      <c r="AD92" s="8" t="s">
        <v>43</v>
      </c>
      <c r="AE92" s="8" t="s">
        <v>43</v>
      </c>
      <c r="AF92" s="9">
        <v>4.5800000000000001</v>
      </c>
      <c r="AG92" s="9">
        <v>4.5535399999999999</v>
      </c>
      <c r="AH92" s="9">
        <v>9.1859599999999997</v>
      </c>
      <c r="AI92" s="9">
        <v>3.04</v>
      </c>
      <c r="AJ92" s="9">
        <v>997750</v>
      </c>
      <c r="AK92" s="9">
        <v>21.637225000000001</v>
      </c>
      <c r="AL92" s="9">
        <v>12.789559000000001</v>
      </c>
      <c r="AM92" s="9">
        <v>2.6543600000000001</v>
      </c>
      <c r="AN92" s="9">
        <v>20.899761000000002</v>
      </c>
      <c r="AO92" s="9">
        <v>19.645288638463601</v>
      </c>
      <c r="AP92" s="9">
        <v>1.375</v>
      </c>
      <c r="AQ92" s="9">
        <v>9.1500000000000004</v>
      </c>
      <c r="AR92" s="8" t="s">
        <v>43</v>
      </c>
      <c r="AS92" s="9">
        <v>-7.742</v>
      </c>
      <c r="AT92" s="9">
        <v>-3.8010000000000002</v>
      </c>
      <c r="AU92" s="9">
        <v>-15.31</v>
      </c>
      <c r="AV92" s="9">
        <v>-6.0250000000000004</v>
      </c>
      <c r="AW92" s="9">
        <v>0.080000000000000002</v>
      </c>
      <c r="AX92" s="9">
        <v>0.02</v>
      </c>
      <c r="AY92" s="9">
        <v>0.01</v>
      </c>
      <c r="AZ92" s="9">
        <v>0.01</v>
      </c>
      <c r="BA92" s="9">
        <v>0.01</v>
      </c>
    </row>
    <row r="93" spans="1:53" ht="15">
      <c r="A93" s="2" t="s">
        <v>129</v>
      </c>
      <c r="B93" s="5">
        <v>100519</v>
      </c>
      <c r="C93" s="2" t="s">
        <v>41</v>
      </c>
      <c r="D93" s="2" t="s">
        <v>42</v>
      </c>
      <c r="E93" s="6">
        <v>99868.676948332504</v>
      </c>
      <c r="F93" s="2" t="s">
        <v>41</v>
      </c>
      <c r="G93" s="2" t="s">
        <v>42</v>
      </c>
      <c r="H93" s="6">
        <v>99868.676948332504</v>
      </c>
      <c r="I93" s="2" t="s">
        <v>41</v>
      </c>
      <c r="J93" s="2" t="s">
        <v>42</v>
      </c>
      <c r="K93" s="6">
        <v>99868.676948332504</v>
      </c>
      <c r="L93" s="2" t="s">
        <v>41</v>
      </c>
      <c r="M93" s="2" t="s">
        <v>42</v>
      </c>
      <c r="N93" s="6">
        <v>99868.676948332504</v>
      </c>
      <c r="O93" s="7">
        <v>35061161.447366901</v>
      </c>
      <c r="P93" s="7">
        <v>48588830.463878699</v>
      </c>
      <c r="Q93" s="7">
        <v>47171850.882068098</v>
      </c>
      <c r="R93" s="7">
        <v>7884961.2103478797</v>
      </c>
      <c r="S93" s="9">
        <v>3.9741761367763502</v>
      </c>
      <c r="T93" s="9">
        <v>13.758185838818999</v>
      </c>
      <c r="U93" s="9">
        <v>1.3967014761496499</v>
      </c>
      <c r="V93" s="9">
        <v>1.8618197392724301</v>
      </c>
      <c r="W93" s="9">
        <v>0.55322516118392495</v>
      </c>
      <c r="X93" s="9">
        <v>9.4000132593754806</v>
      </c>
      <c r="Y93" s="9">
        <v>40.724457223956399</v>
      </c>
      <c r="Z93" s="9">
        <v>5.0639195730420798</v>
      </c>
      <c r="AA93" s="7">
        <v>4643593</v>
      </c>
      <c r="AB93" s="8" t="s">
        <v>43</v>
      </c>
      <c r="AC93" s="8" t="s">
        <v>43</v>
      </c>
      <c r="AD93" s="8" t="s">
        <v>43</v>
      </c>
      <c r="AE93" s="8" t="s">
        <v>43</v>
      </c>
      <c r="AF93" s="9">
        <v>6.8150341619841397</v>
      </c>
      <c r="AG93" s="9">
        <v>6.1766311805746099</v>
      </c>
      <c r="AH93" s="8" t="s">
        <v>43</v>
      </c>
      <c r="AI93" s="9">
        <v>3.3728639731904302</v>
      </c>
      <c r="AJ93" s="8" t="s">
        <v>43</v>
      </c>
      <c r="AK93" s="8" t="s">
        <v>43</v>
      </c>
      <c r="AL93" s="8" t="s">
        <v>43</v>
      </c>
      <c r="AM93" s="9">
        <v>1.32301</v>
      </c>
      <c r="AN93" s="9">
        <v>13.489034</v>
      </c>
      <c r="AO93" s="8" t="s">
        <v>43</v>
      </c>
      <c r="AP93" s="8" t="s">
        <v>43</v>
      </c>
      <c r="AQ93" s="9">
        <v>6.0800000000000001</v>
      </c>
      <c r="AR93" s="9">
        <v>22.273</v>
      </c>
      <c r="AS93" s="8" t="s">
        <v>43</v>
      </c>
      <c r="AT93" s="8" t="s">
        <v>43</v>
      </c>
      <c r="AU93" s="9">
        <v>0.0050000000000000001</v>
      </c>
      <c r="AV93" s="8" t="s">
        <v>43</v>
      </c>
      <c r="AW93" s="9">
        <v>0.080000000000000002</v>
      </c>
      <c r="AX93" s="9">
        <v>0.029999999999999999</v>
      </c>
      <c r="AY93" s="9">
        <v>0.029999999999999999</v>
      </c>
      <c r="AZ93" s="9">
        <v>0.01</v>
      </c>
      <c r="BA93" s="9">
        <v>0.01</v>
      </c>
    </row>
    <row r="94" spans="1:53" ht="15">
      <c r="A94" s="2" t="s">
        <v>130</v>
      </c>
      <c r="B94" s="5">
        <v>4055530</v>
      </c>
      <c r="C94" s="2" t="s">
        <v>41</v>
      </c>
      <c r="D94" s="2" t="s">
        <v>42</v>
      </c>
      <c r="E94" s="6">
        <v>43469.817999999999</v>
      </c>
      <c r="F94" s="2" t="s">
        <v>41</v>
      </c>
      <c r="G94" s="2" t="s">
        <v>42</v>
      </c>
      <c r="H94" s="6">
        <v>43469.817999999999</v>
      </c>
      <c r="I94" s="2" t="s">
        <v>41</v>
      </c>
      <c r="J94" s="2" t="s">
        <v>42</v>
      </c>
      <c r="K94" s="6">
        <v>43469.817999999999</v>
      </c>
      <c r="L94" s="2" t="s">
        <v>41</v>
      </c>
      <c r="M94" s="2" t="s">
        <v>42</v>
      </c>
      <c r="N94" s="6">
        <v>43469.817999999999</v>
      </c>
      <c r="O94" s="7">
        <v>41364000</v>
      </c>
      <c r="P94" s="7">
        <v>4469000</v>
      </c>
      <c r="Q94" s="7">
        <v>3747000</v>
      </c>
      <c r="R94" s="7">
        <v>2991000</v>
      </c>
      <c r="S94" s="9">
        <v>9.8890616032172094</v>
      </c>
      <c r="T94" s="9">
        <v>13.4039190897598</v>
      </c>
      <c r="U94" s="9">
        <v>1.9437774515324699</v>
      </c>
      <c r="V94" s="9">
        <v>0.33200914891055699</v>
      </c>
      <c r="W94" s="9">
        <v>2.48650906721618</v>
      </c>
      <c r="X94" s="9">
        <v>13.5763242703463</v>
      </c>
      <c r="Y94" s="9">
        <v>109.206836108677</v>
      </c>
      <c r="Z94" s="9">
        <v>1.98066493751474</v>
      </c>
      <c r="AA94" s="7">
        <v>1509433</v>
      </c>
      <c r="AB94" s="7">
        <v>3538311</v>
      </c>
      <c r="AC94" s="9">
        <v>2.6759103172881198</v>
      </c>
      <c r="AD94" s="9">
        <v>1.1107153716970899</v>
      </c>
      <c r="AE94" s="9">
        <v>0.95057027786229198</v>
      </c>
      <c r="AF94" s="9">
        <v>22.75</v>
      </c>
      <c r="AG94" s="9">
        <v>22.55433</v>
      </c>
      <c r="AH94" s="8" t="s">
        <v>43</v>
      </c>
      <c r="AI94" s="9">
        <v>4.5800000000000001</v>
      </c>
      <c r="AJ94" s="8" t="s">
        <v>43</v>
      </c>
      <c r="AK94" s="9">
        <v>11.453943000000001</v>
      </c>
      <c r="AL94" s="9">
        <v>9.8558120000000002</v>
      </c>
      <c r="AM94" s="9">
        <v>1.9437720000000001</v>
      </c>
      <c r="AN94" s="9">
        <v>13.413245999999999</v>
      </c>
      <c r="AO94" s="9">
        <v>8.3647481891159003</v>
      </c>
      <c r="AP94" s="9">
        <v>0.90000000000000002</v>
      </c>
      <c r="AQ94" s="9">
        <v>9.3200000000000003</v>
      </c>
      <c r="AR94" s="9">
        <v>16.556999999999999</v>
      </c>
      <c r="AS94" s="9">
        <v>-1.8460000000000001</v>
      </c>
      <c r="AT94" s="9">
        <v>7.4400000000000004</v>
      </c>
      <c r="AU94" s="9">
        <v>14.426</v>
      </c>
      <c r="AV94" s="9">
        <v>11.811</v>
      </c>
      <c r="AW94" s="9">
        <v>0.12</v>
      </c>
      <c r="AX94" s="9">
        <v>0.11</v>
      </c>
      <c r="AY94" s="9">
        <v>0.050000000000000003</v>
      </c>
      <c r="AZ94" s="9">
        <v>0.029999999999999999</v>
      </c>
      <c r="BA94" s="9">
        <v>0.02</v>
      </c>
    </row>
    <row r="95" spans="1:53" ht="15">
      <c r="A95" s="2" t="s">
        <v>131</v>
      </c>
      <c r="B95" s="5">
        <v>4097175</v>
      </c>
      <c r="C95" s="2" t="s">
        <v>41</v>
      </c>
      <c r="D95" s="2" t="s">
        <v>42</v>
      </c>
      <c r="E95" s="6">
        <v>144350.04999999999</v>
      </c>
      <c r="F95" s="2" t="s">
        <v>41</v>
      </c>
      <c r="G95" s="2" t="s">
        <v>42</v>
      </c>
      <c r="H95" s="6">
        <v>144350.04999999999</v>
      </c>
      <c r="I95" s="2" t="s">
        <v>41</v>
      </c>
      <c r="J95" s="2" t="s">
        <v>42</v>
      </c>
      <c r="K95" s="6">
        <v>144350.04999999999</v>
      </c>
      <c r="L95" s="2" t="s">
        <v>41</v>
      </c>
      <c r="M95" s="2" t="s">
        <v>42</v>
      </c>
      <c r="N95" s="6">
        <v>144350.04999999999</v>
      </c>
      <c r="O95" s="7">
        <v>88898000</v>
      </c>
      <c r="P95" s="7">
        <v>14701000</v>
      </c>
      <c r="Q95" s="7">
        <v>9332000</v>
      </c>
      <c r="R95" s="7">
        <v>3390000</v>
      </c>
      <c r="S95" s="9">
        <v>11.777523</v>
      </c>
      <c r="T95" s="9">
        <v>100.485961</v>
      </c>
      <c r="U95" s="9">
        <v>1.7118940300000001</v>
      </c>
      <c r="V95" s="9">
        <v>0.44800000000000001</v>
      </c>
      <c r="W95" s="9">
        <v>2.851</v>
      </c>
      <c r="X95" s="9">
        <v>3.0619999999999998</v>
      </c>
      <c r="Y95" s="9">
        <v>54.25</v>
      </c>
      <c r="Z95" s="9">
        <v>0.96722192369693705</v>
      </c>
      <c r="AA95" s="7">
        <v>9752715</v>
      </c>
      <c r="AB95" s="7">
        <v>18614277</v>
      </c>
      <c r="AC95" s="9">
        <v>2.2923986807776102</v>
      </c>
      <c r="AD95" s="9">
        <v>0.29263608278653702</v>
      </c>
      <c r="AE95" s="9">
        <v>0.64638236524997905</v>
      </c>
      <c r="AF95" s="9">
        <v>6.1608299999999998</v>
      </c>
      <c r="AG95" s="9">
        <v>5.7062799999999996</v>
      </c>
      <c r="AH95" s="9">
        <v>9.4729200000000002</v>
      </c>
      <c r="AI95" s="9">
        <v>0.96999999999999997</v>
      </c>
      <c r="AJ95" s="9">
        <v>9845100</v>
      </c>
      <c r="AK95" s="9">
        <v>18.351865</v>
      </c>
      <c r="AL95" s="9">
        <v>11.778998</v>
      </c>
      <c r="AM95" s="9">
        <v>1.711894</v>
      </c>
      <c r="AN95" s="9">
        <v>100.485961</v>
      </c>
      <c r="AO95" s="9">
        <v>11.6275466931751</v>
      </c>
      <c r="AP95" s="8" t="s">
        <v>43</v>
      </c>
      <c r="AQ95" s="9">
        <v>8.4299999999999997</v>
      </c>
      <c r="AR95" s="9">
        <v>11.677</v>
      </c>
      <c r="AS95" s="9">
        <v>0.067000000000000004</v>
      </c>
      <c r="AT95" s="9">
        <v>12.808999999999999</v>
      </c>
      <c r="AU95" s="8" t="s">
        <v>43</v>
      </c>
      <c r="AV95" s="9">
        <v>22.893000000000001</v>
      </c>
      <c r="AW95" s="9">
        <v>0.01</v>
      </c>
      <c r="AX95" s="9">
        <v>0.01</v>
      </c>
      <c r="AY95" s="9">
        <v>0</v>
      </c>
      <c r="AZ95" s="9">
        <v>0</v>
      </c>
      <c r="BA95" s="9">
        <v>0</v>
      </c>
    </row>
    <row r="96" spans="1:53" ht="15">
      <c r="A96" s="2" t="s">
        <v>132</v>
      </c>
      <c r="B96" s="5">
        <v>4011165</v>
      </c>
      <c r="C96" s="2" t="s">
        <v>41</v>
      </c>
      <c r="D96" s="2" t="s">
        <v>42</v>
      </c>
      <c r="E96" s="6">
        <v>42388.110000000001</v>
      </c>
      <c r="F96" s="2" t="s">
        <v>41</v>
      </c>
      <c r="G96" s="2" t="s">
        <v>42</v>
      </c>
      <c r="H96" s="6">
        <v>42388.110000000001</v>
      </c>
      <c r="I96" s="2" t="s">
        <v>41</v>
      </c>
      <c r="J96" s="2" t="s">
        <v>42</v>
      </c>
      <c r="K96" s="6">
        <v>42388.110000000001</v>
      </c>
      <c r="L96" s="2" t="s">
        <v>41</v>
      </c>
      <c r="M96" s="2" t="s">
        <v>42</v>
      </c>
      <c r="N96" s="6">
        <v>42388.110000000001</v>
      </c>
      <c r="O96" s="7">
        <v>9951000</v>
      </c>
      <c r="P96" s="7">
        <v>6288000</v>
      </c>
      <c r="Q96" s="7">
        <v>4217000</v>
      </c>
      <c r="R96" s="7">
        <v>3303000</v>
      </c>
      <c r="S96" s="9">
        <v>12.262596</v>
      </c>
      <c r="T96" s="9">
        <v>18.266949</v>
      </c>
      <c r="U96" s="9">
        <v>4.2331107599999998</v>
      </c>
      <c r="V96" s="9">
        <v>1.7869999999999999</v>
      </c>
      <c r="W96" s="9">
        <v>5.2160000000000002</v>
      </c>
      <c r="X96" s="9">
        <v>23.5</v>
      </c>
      <c r="Y96" s="9">
        <v>10.162000000000001</v>
      </c>
      <c r="Z96" s="9">
        <v>4.40733008582695</v>
      </c>
      <c r="AA96" s="7">
        <v>7567144</v>
      </c>
      <c r="AB96" s="7">
        <v>20211009</v>
      </c>
      <c r="AC96" s="9">
        <v>2.63274113937445</v>
      </c>
      <c r="AD96" s="8" t="s">
        <v>43</v>
      </c>
      <c r="AE96" s="8" t="s">
        <v>43</v>
      </c>
      <c r="AF96" s="9">
        <v>2.3100000000000001</v>
      </c>
      <c r="AG96" s="9">
        <v>2.28966</v>
      </c>
      <c r="AH96" s="9">
        <v>5.9251300000000002</v>
      </c>
      <c r="AI96" s="9">
        <v>2.1299999999999999</v>
      </c>
      <c r="AJ96" s="9">
        <v>3625250</v>
      </c>
      <c r="AK96" s="9">
        <v>18.278704000000001</v>
      </c>
      <c r="AL96" s="9">
        <v>12.26394</v>
      </c>
      <c r="AM96" s="9">
        <v>4.2331110000000001</v>
      </c>
      <c r="AN96" s="9">
        <v>18.266949</v>
      </c>
      <c r="AO96" s="9">
        <v>18.475590397021101</v>
      </c>
      <c r="AP96" s="8" t="s">
        <v>43</v>
      </c>
      <c r="AQ96" s="9">
        <v>10.51</v>
      </c>
      <c r="AR96" s="9">
        <v>-1.3140000000000001</v>
      </c>
      <c r="AS96" s="9">
        <v>18.169</v>
      </c>
      <c r="AT96" s="9">
        <v>26.579999999999998</v>
      </c>
      <c r="AU96" s="9">
        <v>-9.9480000000000004</v>
      </c>
      <c r="AV96" s="9">
        <v>35.427</v>
      </c>
      <c r="AW96" s="9">
        <v>0.17000000000000001</v>
      </c>
      <c r="AX96" s="9">
        <v>0.059999999999999998</v>
      </c>
      <c r="AY96" s="9">
        <v>0.050000000000000003</v>
      </c>
      <c r="AZ96" s="9">
        <v>0.040000000000000001</v>
      </c>
      <c r="BA96" s="9">
        <v>0.029999999999999999</v>
      </c>
    </row>
    <row r="97" spans="1:53" ht="15">
      <c r="A97" s="2" t="s">
        <v>133</v>
      </c>
      <c r="B97" s="5">
        <v>4094064</v>
      </c>
      <c r="C97" s="2" t="s">
        <v>41</v>
      </c>
      <c r="D97" s="2" t="s">
        <v>42</v>
      </c>
      <c r="E97" s="6">
        <v>66447.445262556503</v>
      </c>
      <c r="F97" s="2" t="s">
        <v>41</v>
      </c>
      <c r="G97" s="2" t="s">
        <v>42</v>
      </c>
      <c r="H97" s="6">
        <v>66447.445262556503</v>
      </c>
      <c r="I97" s="2" t="s">
        <v>41</v>
      </c>
      <c r="J97" s="2" t="s">
        <v>42</v>
      </c>
      <c r="K97" s="6">
        <v>66447.445262556503</v>
      </c>
      <c r="L97" s="2" t="s">
        <v>41</v>
      </c>
      <c r="M97" s="2" t="s">
        <v>42</v>
      </c>
      <c r="N97" s="6">
        <v>66447.445262556503</v>
      </c>
      <c r="O97" s="7">
        <v>6794000</v>
      </c>
      <c r="P97" s="7">
        <v>2085000</v>
      </c>
      <c r="Q97" s="7">
        <v>1923000</v>
      </c>
      <c r="R97" s="7">
        <v>2695000</v>
      </c>
      <c r="S97" s="9">
        <v>37.53622</v>
      </c>
      <c r="T97" s="9">
        <v>30.949673000000001</v>
      </c>
      <c r="U97" s="9">
        <v>6.2458532800000004</v>
      </c>
      <c r="V97" s="9">
        <v>0.32000000000000001</v>
      </c>
      <c r="W97" s="9">
        <v>5.9509999999999996</v>
      </c>
      <c r="X97" s="9">
        <v>23.059999999999999</v>
      </c>
      <c r="Y97" s="9">
        <v>24.183</v>
      </c>
      <c r="Z97" s="9">
        <v>1.35644629898403</v>
      </c>
      <c r="AA97" s="7">
        <v>554236</v>
      </c>
      <c r="AB97" s="8" t="s">
        <v>43</v>
      </c>
      <c r="AC97" s="8" t="s">
        <v>43</v>
      </c>
      <c r="AD97" s="8" t="s">
        <v>43</v>
      </c>
      <c r="AE97" s="8" t="s">
        <v>43</v>
      </c>
      <c r="AF97" s="9">
        <v>4.585</v>
      </c>
      <c r="AG97" s="9">
        <v>4.2353399999999999</v>
      </c>
      <c r="AH97" s="8" t="s">
        <v>43</v>
      </c>
      <c r="AI97" s="9">
        <v>2.4249999999999998</v>
      </c>
      <c r="AJ97" s="9">
        <v>2145000</v>
      </c>
      <c r="AK97" s="9">
        <v>43.617727000000002</v>
      </c>
      <c r="AL97" s="9">
        <v>37.585487999999998</v>
      </c>
      <c r="AM97" s="9">
        <v>6.2458530000000003</v>
      </c>
      <c r="AN97" s="9">
        <v>30.949673000000001</v>
      </c>
      <c r="AO97" s="9">
        <v>29.502732396763701</v>
      </c>
      <c r="AP97" s="9">
        <v>1.5036259999999999</v>
      </c>
      <c r="AQ97" s="9">
        <v>1.55</v>
      </c>
      <c r="AR97" s="9">
        <v>137.29300000000001</v>
      </c>
      <c r="AS97" s="8" t="s">
        <v>43</v>
      </c>
      <c r="AT97" s="8" t="s">
        <v>43</v>
      </c>
      <c r="AU97" s="9">
        <v>18.641999999999999</v>
      </c>
      <c r="AV97" s="9">
        <v>-8.5429999999999993</v>
      </c>
      <c r="AW97" s="9">
        <v>0.02</v>
      </c>
      <c r="AX97" s="9">
        <v>0.01</v>
      </c>
      <c r="AY97" s="9">
        <v>0.01</v>
      </c>
      <c r="AZ97" s="9">
        <v>0.01</v>
      </c>
      <c r="BA97" s="9">
        <v>0.01</v>
      </c>
    </row>
    <row r="98" spans="1:53" ht="15">
      <c r="A98" s="2" t="s">
        <v>134</v>
      </c>
      <c r="B98" s="5">
        <v>4091145</v>
      </c>
      <c r="C98" s="2" t="s">
        <v>41</v>
      </c>
      <c r="D98" s="2" t="s">
        <v>42</v>
      </c>
      <c r="E98" s="6">
        <v>191723.78937923</v>
      </c>
      <c r="F98" s="2" t="s">
        <v>41</v>
      </c>
      <c r="G98" s="2" t="s">
        <v>42</v>
      </c>
      <c r="H98" s="6">
        <v>191723.78937923</v>
      </c>
      <c r="I98" s="2" t="s">
        <v>41</v>
      </c>
      <c r="J98" s="2" t="s">
        <v>42</v>
      </c>
      <c r="K98" s="6">
        <v>191723.78937923</v>
      </c>
      <c r="L98" s="2" t="s">
        <v>41</v>
      </c>
      <c r="M98" s="2" t="s">
        <v>42</v>
      </c>
      <c r="N98" s="6">
        <v>191723.78937923</v>
      </c>
      <c r="O98" s="7">
        <v>78558000</v>
      </c>
      <c r="P98" s="7">
        <v>28625000</v>
      </c>
      <c r="Q98" s="7">
        <v>15807000</v>
      </c>
      <c r="R98" s="7">
        <v>8317000</v>
      </c>
      <c r="S98" s="9">
        <v>9.4416189999999993</v>
      </c>
      <c r="T98" s="9">
        <v>23.454111999999999</v>
      </c>
      <c r="U98" s="9">
        <v>3.4847158299999998</v>
      </c>
      <c r="V98" s="9">
        <v>1.756</v>
      </c>
      <c r="W98" s="9">
        <v>4.7149999999999999</v>
      </c>
      <c r="X98" s="9">
        <v>12.379</v>
      </c>
      <c r="Y98" s="9">
        <v>54.118000000000002</v>
      </c>
      <c r="Z98" s="9">
        <v>1.3898540653231399</v>
      </c>
      <c r="AA98" s="7">
        <v>6632521</v>
      </c>
      <c r="AB98" s="7">
        <v>19519439</v>
      </c>
      <c r="AC98" s="9">
        <v>2.88686534124807</v>
      </c>
      <c r="AD98" s="8" t="s">
        <v>43</v>
      </c>
      <c r="AE98" s="8" t="s">
        <v>43</v>
      </c>
      <c r="AF98" s="9">
        <v>13.29912</v>
      </c>
      <c r="AG98" s="9">
        <v>13.425660000000001</v>
      </c>
      <c r="AH98" s="9">
        <v>27.322420000000001</v>
      </c>
      <c r="AI98" s="9">
        <v>3.2200000000000002</v>
      </c>
      <c r="AJ98" s="9">
        <v>17489000</v>
      </c>
      <c r="AK98" s="9">
        <v>19.363016999999999</v>
      </c>
      <c r="AL98" s="9">
        <v>9.4416189999999993</v>
      </c>
      <c r="AM98" s="9">
        <v>3.4847160000000001</v>
      </c>
      <c r="AN98" s="9">
        <v>23.454111999999999</v>
      </c>
      <c r="AO98" s="9">
        <v>15.2772676552974</v>
      </c>
      <c r="AP98" s="9">
        <v>1.8131980000000001</v>
      </c>
      <c r="AQ98" s="9">
        <v>3.8599999999999999</v>
      </c>
      <c r="AR98" s="9">
        <v>-44.558</v>
      </c>
      <c r="AS98" s="9">
        <v>-11.509</v>
      </c>
      <c r="AT98" s="9">
        <v>18.719999999999999</v>
      </c>
      <c r="AU98" s="8" t="s">
        <v>43</v>
      </c>
      <c r="AV98" s="9">
        <v>7.2359999999999998</v>
      </c>
      <c r="AW98" s="9">
        <v>0.33000000000000002</v>
      </c>
      <c r="AX98" s="9">
        <v>0.029999999999999999</v>
      </c>
      <c r="AY98" s="9">
        <v>0.02</v>
      </c>
      <c r="AZ98" s="9">
        <v>0.02</v>
      </c>
      <c r="BA98" s="9">
        <v>0.01</v>
      </c>
    </row>
    <row r="99" spans="1:53" ht="15">
      <c r="A99" s="2" t="s">
        <v>135</v>
      </c>
      <c r="B99" s="5">
        <v>100438</v>
      </c>
      <c r="C99" s="2" t="s">
        <v>41</v>
      </c>
      <c r="D99" s="2" t="s">
        <v>42</v>
      </c>
      <c r="E99" s="6">
        <v>49241.791559999998</v>
      </c>
      <c r="F99" s="2" t="s">
        <v>41</v>
      </c>
      <c r="G99" s="2" t="s">
        <v>42</v>
      </c>
      <c r="H99" s="6">
        <v>49241.791559999998</v>
      </c>
      <c r="I99" s="2" t="s">
        <v>41</v>
      </c>
      <c r="J99" s="2" t="s">
        <v>42</v>
      </c>
      <c r="K99" s="6">
        <v>49241.791559999998</v>
      </c>
      <c r="L99" s="2" t="s">
        <v>41</v>
      </c>
      <c r="M99" s="2" t="s">
        <v>42</v>
      </c>
      <c r="N99" s="6">
        <v>49241.791559999998</v>
      </c>
      <c r="O99" s="7">
        <v>20022000</v>
      </c>
      <c r="P99" s="8" t="s">
        <v>43</v>
      </c>
      <c r="Q99" s="7">
        <v>9163000</v>
      </c>
      <c r="R99" s="7">
        <v>-1047000</v>
      </c>
      <c r="S99" s="8" t="s">
        <v>43</v>
      </c>
      <c r="T99" s="8" t="s">
        <v>50</v>
      </c>
      <c r="U99" s="9">
        <v>1.0150114961332499</v>
      </c>
      <c r="V99" s="9">
        <v>1.0992354817477601</v>
      </c>
      <c r="W99" s="9">
        <v>-0.18928574011266699</v>
      </c>
      <c r="X99" s="9">
        <v>-1.6592972947273299</v>
      </c>
      <c r="Y99" s="9">
        <v>39.308922333612998</v>
      </c>
      <c r="Z99" s="9">
        <v>4.7981545559400196</v>
      </c>
      <c r="AA99" s="7">
        <v>8849944</v>
      </c>
      <c r="AB99" s="7">
        <v>15546617</v>
      </c>
      <c r="AC99" s="9">
        <v>1.6730693437156201</v>
      </c>
      <c r="AD99" s="9">
        <v>1.2302032032669501</v>
      </c>
      <c r="AE99" s="9">
        <v>1.1856007559253301</v>
      </c>
      <c r="AF99" s="9">
        <v>4.6600000000000001</v>
      </c>
      <c r="AG99" s="9">
        <v>4.6490200000000002</v>
      </c>
      <c r="AH99" s="8" t="s">
        <v>43</v>
      </c>
      <c r="AI99" s="9">
        <v>2.1600000000000001</v>
      </c>
      <c r="AJ99" s="8" t="s">
        <v>43</v>
      </c>
      <c r="AK99" s="8" t="s">
        <v>43</v>
      </c>
      <c r="AL99" s="8" t="s">
        <v>43</v>
      </c>
      <c r="AM99" s="9">
        <v>1.0150090000000001</v>
      </c>
      <c r="AN99" s="8" t="s">
        <v>50</v>
      </c>
      <c r="AO99" s="8" t="s">
        <v>43</v>
      </c>
      <c r="AP99" s="9">
        <v>1.3500570000000001</v>
      </c>
      <c r="AQ99" s="9">
        <v>8.7100000000000009</v>
      </c>
      <c r="AR99" s="9">
        <v>0.031</v>
      </c>
      <c r="AS99" s="9">
        <v>6.3140000000000001</v>
      </c>
      <c r="AT99" s="9">
        <v>8.5190000000000001</v>
      </c>
      <c r="AU99" s="8" t="s">
        <v>43</v>
      </c>
      <c r="AV99" s="8" t="s">
        <v>43</v>
      </c>
      <c r="AW99" s="9">
        <v>0.089999999999999997</v>
      </c>
      <c r="AX99" s="9">
        <v>0.029999999999999999</v>
      </c>
      <c r="AY99" s="9">
        <v>0.02</v>
      </c>
      <c r="AZ99" s="9">
        <v>0.01</v>
      </c>
      <c r="BA99" s="9">
        <v>0.01</v>
      </c>
    </row>
    <row r="100" spans="1:53" ht="15">
      <c r="A100" s="2" t="s">
        <v>136</v>
      </c>
      <c r="B100" s="5">
        <v>4047176</v>
      </c>
      <c r="C100" s="2" t="s">
        <v>41</v>
      </c>
      <c r="D100" s="2" t="s">
        <v>42</v>
      </c>
      <c r="E100" s="6">
        <v>67429.939420399998</v>
      </c>
      <c r="F100" s="2" t="s">
        <v>41</v>
      </c>
      <c r="G100" s="2" t="s">
        <v>42</v>
      </c>
      <c r="H100" s="6">
        <v>67429.939420399998</v>
      </c>
      <c r="I100" s="2" t="s">
        <v>41</v>
      </c>
      <c r="J100" s="2" t="s">
        <v>42</v>
      </c>
      <c r="K100" s="6">
        <v>67429.939420399998</v>
      </c>
      <c r="L100" s="2" t="s">
        <v>41</v>
      </c>
      <c r="M100" s="2" t="s">
        <v>42</v>
      </c>
      <c r="N100" s="6">
        <v>67429.939420399998</v>
      </c>
      <c r="O100" s="7">
        <v>28153000</v>
      </c>
      <c r="P100" s="8" t="s">
        <v>43</v>
      </c>
      <c r="Q100" s="7">
        <v>19476000</v>
      </c>
      <c r="R100" s="7">
        <v>5458000</v>
      </c>
      <c r="S100" s="8" t="s">
        <v>43</v>
      </c>
      <c r="T100" s="9">
        <v>13.8031746031746</v>
      </c>
      <c r="U100" s="9">
        <v>1.3671853583810401</v>
      </c>
      <c r="V100" s="9">
        <v>1.22223019131807</v>
      </c>
      <c r="W100" s="9">
        <v>0.82268177981430102</v>
      </c>
      <c r="X100" s="9">
        <v>10.084064665127</v>
      </c>
      <c r="Y100" s="9">
        <v>31.128508464371802</v>
      </c>
      <c r="Z100" s="9">
        <v>4.5078196872125096</v>
      </c>
      <c r="AA100" s="7">
        <v>10039384</v>
      </c>
      <c r="AB100" s="7">
        <v>17113946</v>
      </c>
      <c r="AC100" s="9">
        <v>1.55040625751571</v>
      </c>
      <c r="AD100" s="9">
        <v>1.2175004888763199</v>
      </c>
      <c r="AE100" s="9">
        <v>1.0813502028592801</v>
      </c>
      <c r="AF100" s="9">
        <v>4.6449999999999996</v>
      </c>
      <c r="AG100" s="9">
        <v>4.6621600000000001</v>
      </c>
      <c r="AH100" s="8" t="s">
        <v>43</v>
      </c>
      <c r="AI100" s="9">
        <v>2.0600000000000001</v>
      </c>
      <c r="AJ100" s="8" t="s">
        <v>43</v>
      </c>
      <c r="AK100" s="8" t="s">
        <v>43</v>
      </c>
      <c r="AL100" s="8" t="s">
        <v>43</v>
      </c>
      <c r="AM100" s="9">
        <v>1.367167</v>
      </c>
      <c r="AN100" s="9">
        <v>13.803175</v>
      </c>
      <c r="AO100" s="8" t="s">
        <v>43</v>
      </c>
      <c r="AP100" s="9">
        <v>0.47320499999999999</v>
      </c>
      <c r="AQ100" s="9">
        <v>8.6799999999999997</v>
      </c>
      <c r="AR100" s="9">
        <v>13.664999999999999</v>
      </c>
      <c r="AS100" s="9">
        <v>6.6029999999999998</v>
      </c>
      <c r="AT100" s="9">
        <v>43.125999999999998</v>
      </c>
      <c r="AU100" s="9">
        <v>19.626000000000001</v>
      </c>
      <c r="AV100" s="9">
        <v>51.768000000000001</v>
      </c>
      <c r="AW100" s="9">
        <v>0.080000000000000002</v>
      </c>
      <c r="AX100" s="9">
        <v>0.01</v>
      </c>
      <c r="AY100" s="9">
        <v>0.01</v>
      </c>
      <c r="AZ100" s="9">
        <v>0.01</v>
      </c>
      <c r="BA100" s="9">
        <v>0.01</v>
      </c>
    </row>
    <row r="101" spans="1:53" ht="15">
      <c r="A101" s="2" t="s">
        <v>137</v>
      </c>
      <c r="B101" s="5">
        <v>111568</v>
      </c>
      <c r="C101" s="2" t="s">
        <v>41</v>
      </c>
      <c r="D101" s="2" t="s">
        <v>42</v>
      </c>
      <c r="E101" s="6">
        <v>486458.28000000003</v>
      </c>
      <c r="F101" s="2" t="s">
        <v>41</v>
      </c>
      <c r="G101" s="2" t="s">
        <v>42</v>
      </c>
      <c r="H101" s="6">
        <v>486458.28000000003</v>
      </c>
      <c r="I101" s="2" t="s">
        <v>41</v>
      </c>
      <c r="J101" s="2" t="s">
        <v>42</v>
      </c>
      <c r="K101" s="6">
        <v>486458.28000000003</v>
      </c>
      <c r="L101" s="2" t="s">
        <v>41</v>
      </c>
      <c r="M101" s="2" t="s">
        <v>42</v>
      </c>
      <c r="N101" s="6">
        <v>486458.28000000003</v>
      </c>
      <c r="O101" s="7">
        <v>371622000</v>
      </c>
      <c r="P101" s="7">
        <v>36330000</v>
      </c>
      <c r="Q101" s="7">
        <v>32358000</v>
      </c>
      <c r="R101" s="7">
        <v>23144000</v>
      </c>
      <c r="S101" s="9">
        <v>21.240326238189301</v>
      </c>
      <c r="T101" s="9">
        <v>37.982095490716198</v>
      </c>
      <c r="U101" s="9">
        <v>6.0786775562938402</v>
      </c>
      <c r="V101" s="9">
        <v>0.71419493544868196</v>
      </c>
      <c r="W101" s="9">
        <v>8.3732318154951297</v>
      </c>
      <c r="X101" s="9">
        <v>26.3983563761002</v>
      </c>
      <c r="Y101" s="9">
        <v>96.056277056277096</v>
      </c>
      <c r="Z101" s="9">
        <v>1.4665572568395699</v>
      </c>
      <c r="AA101" s="7">
        <v>4197004</v>
      </c>
      <c r="AB101" s="7">
        <v>7689132</v>
      </c>
      <c r="AC101" s="9">
        <v>1.67449042221547</v>
      </c>
      <c r="AD101" s="9">
        <v>0.47419363679638699</v>
      </c>
      <c r="AE101" s="9">
        <v>0.54522006348110297</v>
      </c>
      <c r="AF101" s="9">
        <v>35.252450000000003</v>
      </c>
      <c r="AG101" s="9">
        <v>33.626109999999997</v>
      </c>
      <c r="AH101" s="9">
        <v>40.771680000000003</v>
      </c>
      <c r="AI101" s="9">
        <v>10.30165</v>
      </c>
      <c r="AJ101" s="9">
        <v>33519000</v>
      </c>
      <c r="AK101" s="9">
        <v>18.295715999999999</v>
      </c>
      <c r="AL101" s="9">
        <v>16.175132999999999</v>
      </c>
      <c r="AM101" s="9">
        <v>5.6141810000000003</v>
      </c>
      <c r="AN101" s="9">
        <v>37.841569999999997</v>
      </c>
      <c r="AO101" s="9">
        <v>13.412110722253001</v>
      </c>
      <c r="AP101" s="9">
        <v>1.1894100000000001</v>
      </c>
      <c r="AQ101" s="9">
        <v>9.1699999999999999</v>
      </c>
      <c r="AR101" s="9">
        <v>10.98</v>
      </c>
      <c r="AS101" s="9">
        <v>0.219</v>
      </c>
      <c r="AT101" s="8" t="s">
        <v>43</v>
      </c>
      <c r="AU101" s="9">
        <v>0.115</v>
      </c>
      <c r="AV101" s="9">
        <v>-0.65400000000000003</v>
      </c>
      <c r="AW101" s="9">
        <v>0.12</v>
      </c>
      <c r="AX101" s="9">
        <v>0.02</v>
      </c>
      <c r="AY101" s="9">
        <v>0.01</v>
      </c>
      <c r="AZ101" s="9">
        <v>0.01</v>
      </c>
      <c r="BA101" s="9">
        <v>0</v>
      </c>
    </row>
    <row r="102" spans="1:53" ht="15">
      <c r="A102" s="2" t="s">
        <v>138</v>
      </c>
      <c r="B102" s="5">
        <v>4057229</v>
      </c>
      <c r="C102" s="2" t="s">
        <v>41</v>
      </c>
      <c r="D102" s="2" t="s">
        <v>42</v>
      </c>
      <c r="E102" s="6">
        <v>158500.6264673</v>
      </c>
      <c r="F102" s="2" t="s">
        <v>41</v>
      </c>
      <c r="G102" s="2" t="s">
        <v>42</v>
      </c>
      <c r="H102" s="6">
        <v>158500.6264673</v>
      </c>
      <c r="I102" s="2" t="s">
        <v>41</v>
      </c>
      <c r="J102" s="2" t="s">
        <v>42</v>
      </c>
      <c r="K102" s="6">
        <v>158500.6264673</v>
      </c>
      <c r="L102" s="2" t="s">
        <v>41</v>
      </c>
      <c r="M102" s="2" t="s">
        <v>42</v>
      </c>
      <c r="N102" s="6">
        <v>158500.6264673</v>
      </c>
      <c r="O102" s="7">
        <v>133974000</v>
      </c>
      <c r="P102" s="7">
        <v>47870000</v>
      </c>
      <c r="Q102" s="7">
        <v>30267000</v>
      </c>
      <c r="R102" s="7">
        <v>12095000</v>
      </c>
      <c r="S102" s="9">
        <v>6.5054239999999997</v>
      </c>
      <c r="T102" s="9">
        <v>15.345605000000001</v>
      </c>
      <c r="U102" s="9">
        <v>1.7880591800000001</v>
      </c>
      <c r="V102" s="9">
        <v>1.9039999999999999</v>
      </c>
      <c r="W102" s="9">
        <v>4.9790000000000001</v>
      </c>
      <c r="X102" s="9">
        <v>12.987</v>
      </c>
      <c r="Y102" s="9">
        <v>21.984999999999999</v>
      </c>
      <c r="Z102" s="9">
        <v>6.5116279069767398</v>
      </c>
      <c r="AA102" s="7">
        <v>20886070</v>
      </c>
      <c r="AB102" s="7">
        <v>46457794</v>
      </c>
      <c r="AC102" s="9">
        <v>2.3787295551532699</v>
      </c>
      <c r="AD102" s="8" t="s">
        <v>43</v>
      </c>
      <c r="AE102" s="8" t="s">
        <v>43</v>
      </c>
      <c r="AF102" s="9">
        <v>4.8661399999999997</v>
      </c>
      <c r="AG102" s="9">
        <v>4.9012599999999997</v>
      </c>
      <c r="AH102" s="9">
        <v>9.0256600000000002</v>
      </c>
      <c r="AI102" s="9">
        <v>2.79</v>
      </c>
      <c r="AJ102" s="9">
        <v>20113500</v>
      </c>
      <c r="AK102" s="9">
        <v>11.55997</v>
      </c>
      <c r="AL102" s="9">
        <v>6.5054239999999997</v>
      </c>
      <c r="AM102" s="9">
        <v>1.7880590000000001</v>
      </c>
      <c r="AN102" s="9">
        <v>15.345605000000001</v>
      </c>
      <c r="AO102" s="9">
        <v>10.632505966789299</v>
      </c>
      <c r="AP102" s="9">
        <v>2.2183709999999999</v>
      </c>
      <c r="AQ102" s="9">
        <v>8.3399999999999999</v>
      </c>
      <c r="AR102" s="9">
        <v>18.254000000000001</v>
      </c>
      <c r="AS102" s="9">
        <v>89.915000000000006</v>
      </c>
      <c r="AT102" s="9">
        <v>51.494999999999997</v>
      </c>
      <c r="AU102" s="8" t="s">
        <v>43</v>
      </c>
      <c r="AV102" s="9">
        <v>36.530000000000001</v>
      </c>
      <c r="AW102" s="9">
        <v>0.01</v>
      </c>
      <c r="AX102" s="9">
        <v>0</v>
      </c>
      <c r="AY102" s="9">
        <v>0</v>
      </c>
      <c r="AZ102" s="9">
        <v>0</v>
      </c>
      <c r="BA102" s="9">
        <v>0</v>
      </c>
    </row>
    <row r="103" spans="1:53" ht="15">
      <c r="A103" s="2" t="s">
        <v>139</v>
      </c>
      <c r="B103" s="5">
        <v>4167683</v>
      </c>
      <c r="C103" s="2" t="s">
        <v>41</v>
      </c>
      <c r="D103" s="2" t="s">
        <v>42</v>
      </c>
      <c r="E103" s="6">
        <v>2227162.7459999998</v>
      </c>
      <c r="F103" s="2" t="s">
        <v>41</v>
      </c>
      <c r="G103" s="2" t="s">
        <v>42</v>
      </c>
      <c r="H103" s="6">
        <v>2227162.7459999998</v>
      </c>
      <c r="I103" s="2" t="s">
        <v>41</v>
      </c>
      <c r="J103" s="2" t="s">
        <v>42</v>
      </c>
      <c r="K103" s="6">
        <v>2227162.7459999998</v>
      </c>
      <c r="L103" s="2" t="s">
        <v>41</v>
      </c>
      <c r="M103" s="2" t="s">
        <v>42</v>
      </c>
      <c r="N103" s="6">
        <v>2227162.7459999998</v>
      </c>
      <c r="O103" s="8" t="s">
        <v>43</v>
      </c>
      <c r="P103" s="8" t="s">
        <v>43</v>
      </c>
      <c r="Q103" s="7">
        <v>-151.13900000000001</v>
      </c>
      <c r="R103" s="7">
        <v>315.52600000000001</v>
      </c>
      <c r="S103" s="8" t="s">
        <v>43</v>
      </c>
      <c r="T103" s="8" t="s">
        <v>43</v>
      </c>
      <c r="U103" s="8" t="s">
        <v>43</v>
      </c>
      <c r="V103" s="9">
        <v>-0.67200000000000004</v>
      </c>
      <c r="W103" s="8" t="s">
        <v>50</v>
      </c>
      <c r="X103" s="9">
        <v>-66.307000000000002</v>
      </c>
      <c r="Y103" s="9">
        <v>-0.63</v>
      </c>
      <c r="Z103" s="9">
        <v>0</v>
      </c>
      <c r="AA103" s="8" t="s">
        <v>43</v>
      </c>
      <c r="AB103" s="8" t="s">
        <v>43</v>
      </c>
      <c r="AC103" s="8" t="s">
        <v>43</v>
      </c>
      <c r="AD103" s="8" t="s">
        <v>43</v>
      </c>
      <c r="AE103" s="8" t="s">
        <v>43</v>
      </c>
      <c r="AF103" s="8" t="s">
        <v>43</v>
      </c>
      <c r="AG103" s="8" t="s">
        <v>43</v>
      </c>
      <c r="AH103" s="8" t="s">
        <v>43</v>
      </c>
      <c r="AI103" s="8" t="s">
        <v>43</v>
      </c>
      <c r="AJ103" s="8" t="s">
        <v>43</v>
      </c>
      <c r="AK103" s="8" t="s">
        <v>43</v>
      </c>
      <c r="AL103" s="8" t="s">
        <v>43</v>
      </c>
      <c r="AM103" s="8" t="s">
        <v>43</v>
      </c>
      <c r="AN103" s="8" t="s">
        <v>43</v>
      </c>
      <c r="AO103" s="8" t="s">
        <v>43</v>
      </c>
      <c r="AP103" s="8" t="s">
        <v>43</v>
      </c>
      <c r="AQ103" s="8" t="s">
        <v>43</v>
      </c>
      <c r="AR103" s="8" t="s">
        <v>43</v>
      </c>
      <c r="AS103" s="8" t="s">
        <v>43</v>
      </c>
      <c r="AT103" s="8" t="s">
        <v>43</v>
      </c>
      <c r="AU103" s="8" t="s">
        <v>43</v>
      </c>
      <c r="AV103" s="8" t="s">
        <v>43</v>
      </c>
      <c r="AW103" s="8" t="s">
        <v>43</v>
      </c>
      <c r="AX103" s="8" t="s">
        <v>43</v>
      </c>
      <c r="AY103" s="8" t="s">
        <v>43</v>
      </c>
      <c r="AZ103" s="8" t="s">
        <v>43</v>
      </c>
      <c r="BA103" s="8" t="s">
        <v>43</v>
      </c>
    </row>
    <row r="104" spans="1:53" ht="15">
      <c r="A104" s="2" t="s">
        <v>140</v>
      </c>
      <c r="B104" s="5">
        <v>4163620</v>
      </c>
      <c r="C104" s="2" t="s">
        <v>41</v>
      </c>
      <c r="D104" s="2" t="s">
        <v>42</v>
      </c>
      <c r="E104" s="6">
        <v>465023.29229498998</v>
      </c>
      <c r="F104" s="2" t="s">
        <v>41</v>
      </c>
      <c r="G104" s="2" t="s">
        <v>42</v>
      </c>
      <c r="H104" s="6">
        <v>465023.29229498998</v>
      </c>
      <c r="I104" s="2" t="s">
        <v>41</v>
      </c>
      <c r="J104" s="2" t="s">
        <v>42</v>
      </c>
      <c r="K104" s="6">
        <v>465023.29229498998</v>
      </c>
      <c r="L104" s="2" t="s">
        <v>41</v>
      </c>
      <c r="M104" s="2" t="s">
        <v>42</v>
      </c>
      <c r="N104" s="6">
        <v>465023.29229498998</v>
      </c>
      <c r="O104" s="7">
        <v>32653000</v>
      </c>
      <c r="P104" s="7">
        <v>22870000</v>
      </c>
      <c r="Q104" s="7">
        <v>21927000</v>
      </c>
      <c r="R104" s="7">
        <v>17273000</v>
      </c>
      <c r="S104" s="9">
        <v>20.857482000000001</v>
      </c>
      <c r="T104" s="9">
        <v>28.456928999999999</v>
      </c>
      <c r="U104" s="9">
        <v>14.126427619999999</v>
      </c>
      <c r="V104" s="9">
        <v>0.55000000000000004</v>
      </c>
      <c r="W104" s="9">
        <v>15.573</v>
      </c>
      <c r="X104" s="9">
        <v>46.487000000000002</v>
      </c>
      <c r="Y104" s="9">
        <v>18.308</v>
      </c>
      <c r="Z104" s="9">
        <v>0.78216071898619899</v>
      </c>
      <c r="AA104" s="7">
        <v>7456109</v>
      </c>
      <c r="AB104" s="7">
        <v>22901105</v>
      </c>
      <c r="AC104" s="9">
        <v>2.8490183016369501</v>
      </c>
      <c r="AD104" s="8" t="s">
        <v>43</v>
      </c>
      <c r="AE104" s="8" t="s">
        <v>43</v>
      </c>
      <c r="AF104" s="9">
        <v>12.57</v>
      </c>
      <c r="AG104" s="9">
        <v>12.42132</v>
      </c>
      <c r="AH104" s="9">
        <v>13.396420000000001</v>
      </c>
      <c r="AI104" s="9">
        <v>2.6099999999999999</v>
      </c>
      <c r="AJ104" s="9">
        <v>25021890</v>
      </c>
      <c r="AK104" s="9">
        <v>21.897288</v>
      </c>
      <c r="AL104" s="9">
        <v>20.882508000000001</v>
      </c>
      <c r="AM104" s="9">
        <v>14.126428000000001</v>
      </c>
      <c r="AN104" s="9">
        <v>28.456928999999999</v>
      </c>
      <c r="AO104" s="9">
        <v>17.154580429471899</v>
      </c>
      <c r="AP104" s="9">
        <v>1.5036700000000001</v>
      </c>
      <c r="AQ104" s="9">
        <v>7.4800000000000004</v>
      </c>
      <c r="AR104" s="8" t="s">
        <v>43</v>
      </c>
      <c r="AS104" s="8" t="s">
        <v>43</v>
      </c>
      <c r="AT104" s="9">
        <v>2.4060000000000001</v>
      </c>
      <c r="AU104" s="8" t="s">
        <v>43</v>
      </c>
      <c r="AV104" s="8" t="s">
        <v>43</v>
      </c>
      <c r="AW104" s="9">
        <v>0.01</v>
      </c>
      <c r="AX104" s="9">
        <v>0.01</v>
      </c>
      <c r="AY104" s="9">
        <v>0.01</v>
      </c>
      <c r="AZ104" s="9">
        <v>0</v>
      </c>
      <c r="BA104" s="9">
        <v>0</v>
      </c>
    </row>
    <row r="105" spans="1:53" ht="15">
      <c r="A105" s="2" t="s">
        <v>141</v>
      </c>
      <c r="B105" s="5">
        <v>100382</v>
      </c>
      <c r="C105" s="2" t="s">
        <v>41</v>
      </c>
      <c r="D105" s="2" t="s">
        <v>42</v>
      </c>
      <c r="E105" s="6">
        <v>177136.01628603999</v>
      </c>
      <c r="F105" s="2" t="s">
        <v>41</v>
      </c>
      <c r="G105" s="2" t="s">
        <v>42</v>
      </c>
      <c r="H105" s="6">
        <v>177136.01628603999</v>
      </c>
      <c r="I105" s="2" t="s">
        <v>41</v>
      </c>
      <c r="J105" s="2" t="s">
        <v>42</v>
      </c>
      <c r="K105" s="6">
        <v>177136.01628603999</v>
      </c>
      <c r="L105" s="2" t="s">
        <v>41</v>
      </c>
      <c r="M105" s="2" t="s">
        <v>42</v>
      </c>
      <c r="N105" s="6">
        <v>177136.01628603999</v>
      </c>
      <c r="O105" s="7">
        <v>82597000</v>
      </c>
      <c r="P105" s="8" t="s">
        <v>43</v>
      </c>
      <c r="Q105" s="7">
        <v>54379000</v>
      </c>
      <c r="R105" s="7">
        <v>19029000</v>
      </c>
      <c r="S105" s="8" t="s">
        <v>43</v>
      </c>
      <c r="T105" s="9">
        <v>11.679671457905499</v>
      </c>
      <c r="U105" s="9">
        <v>1.21101102911139</v>
      </c>
      <c r="V105" s="9">
        <v>1.6069258387883301</v>
      </c>
      <c r="W105" s="9">
        <v>1.0092417030191301</v>
      </c>
      <c r="X105" s="9">
        <v>10.2937358000649</v>
      </c>
      <c r="Y105" s="9">
        <v>46.205431913876801</v>
      </c>
      <c r="Z105" s="9">
        <v>2.81293952180028</v>
      </c>
      <c r="AA105" s="7">
        <v>14644275</v>
      </c>
      <c r="AB105" s="7">
        <v>30702592</v>
      </c>
      <c r="AC105" s="9">
        <v>2.3014822515966098</v>
      </c>
      <c r="AD105" s="9">
        <v>0.97424897149226397</v>
      </c>
      <c r="AE105" s="9">
        <v>1.0601986361529701</v>
      </c>
      <c r="AF105" s="9">
        <v>6.7999999999999998</v>
      </c>
      <c r="AG105" s="9">
        <v>6.3330700000000002</v>
      </c>
      <c r="AH105" s="9">
        <v>6.9977499999999999</v>
      </c>
      <c r="AI105" s="9">
        <v>1.8999999999999999</v>
      </c>
      <c r="AJ105" s="8" t="s">
        <v>43</v>
      </c>
      <c r="AK105" s="8" t="s">
        <v>43</v>
      </c>
      <c r="AL105" s="8" t="s">
        <v>43</v>
      </c>
      <c r="AM105" s="9">
        <v>1.211012</v>
      </c>
      <c r="AN105" s="9">
        <v>11.667692000000001</v>
      </c>
      <c r="AO105" s="8" t="s">
        <v>43</v>
      </c>
      <c r="AP105" s="9">
        <v>0.320137</v>
      </c>
      <c r="AQ105" s="9">
        <v>9.3399999999999999</v>
      </c>
      <c r="AR105" s="9">
        <v>36.386000000000003</v>
      </c>
      <c r="AS105" s="9">
        <v>35.984000000000002</v>
      </c>
      <c r="AT105" s="8" t="s">
        <v>43</v>
      </c>
      <c r="AU105" s="9">
        <v>77.254000000000005</v>
      </c>
      <c r="AV105" s="9">
        <v>98.114000000000004</v>
      </c>
      <c r="AW105" s="9">
        <v>0.02</v>
      </c>
      <c r="AX105" s="9">
        <v>0.01</v>
      </c>
      <c r="AY105" s="9">
        <v>0.01</v>
      </c>
      <c r="AZ105" s="9">
        <v>0.01</v>
      </c>
      <c r="BA105" s="9">
        <v>0.01</v>
      </c>
    </row>
    <row r="106" spans="1:53" ht="15">
      <c r="A106" s="2" t="s">
        <v>142</v>
      </c>
      <c r="B106" s="5">
        <v>102952</v>
      </c>
      <c r="C106" s="2" t="s">
        <v>41</v>
      </c>
      <c r="D106" s="2" t="s">
        <v>42</v>
      </c>
      <c r="E106" s="6">
        <v>50877.627290769997</v>
      </c>
      <c r="F106" s="2" t="s">
        <v>41</v>
      </c>
      <c r="G106" s="2" t="s">
        <v>42</v>
      </c>
      <c r="H106" s="6">
        <v>50877.627290769997</v>
      </c>
      <c r="I106" s="2" t="s">
        <v>41</v>
      </c>
      <c r="J106" s="2" t="s">
        <v>42</v>
      </c>
      <c r="K106" s="6">
        <v>50877.627290769997</v>
      </c>
      <c r="L106" s="2" t="s">
        <v>41</v>
      </c>
      <c r="M106" s="2" t="s">
        <v>42</v>
      </c>
      <c r="N106" s="6">
        <v>50877.627290769997</v>
      </c>
      <c r="O106" s="7">
        <v>6554361</v>
      </c>
      <c r="P106" s="7">
        <v>2373450</v>
      </c>
      <c r="Q106" s="7">
        <v>972349</v>
      </c>
      <c r="R106" s="7">
        <v>358139</v>
      </c>
      <c r="S106" s="9">
        <v>29.9975991450446</v>
      </c>
      <c r="T106" s="9">
        <v>109.116504854369</v>
      </c>
      <c r="U106" s="9">
        <v>2.3588160159900302</v>
      </c>
      <c r="V106" s="9">
        <v>0.61802475368966103</v>
      </c>
      <c r="W106" s="9">
        <v>0.88887302940791102</v>
      </c>
      <c r="X106" s="9">
        <v>1.5891324847786299</v>
      </c>
      <c r="Y106" s="9">
        <v>45.0239664445903</v>
      </c>
      <c r="Z106" s="9">
        <v>2.3845537859240098</v>
      </c>
      <c r="AA106" s="7">
        <v>2572816</v>
      </c>
      <c r="AB106" s="7">
        <v>11654078</v>
      </c>
      <c r="AC106" s="9">
        <v>4.1750296513683196</v>
      </c>
      <c r="AD106" s="9">
        <v>0.68673821858207695</v>
      </c>
      <c r="AE106" s="9">
        <v>0.84416875798380997</v>
      </c>
      <c r="AF106" s="9">
        <v>1.9399999999999999</v>
      </c>
      <c r="AG106" s="9">
        <v>1.9399999999999999</v>
      </c>
      <c r="AH106" s="8" t="s">
        <v>43</v>
      </c>
      <c r="AI106" s="9">
        <v>2.9500000000000002</v>
      </c>
      <c r="AJ106" s="9">
        <v>1795057</v>
      </c>
      <c r="AK106" s="8" t="s">
        <v>43</v>
      </c>
      <c r="AL106" s="8" t="s">
        <v>43</v>
      </c>
      <c r="AM106" s="8" t="s">
        <v>43</v>
      </c>
      <c r="AN106" s="8" t="s">
        <v>43</v>
      </c>
      <c r="AO106" s="9">
        <v>45.4247447304746</v>
      </c>
      <c r="AP106" s="9">
        <v>1.3524259999999999</v>
      </c>
      <c r="AQ106" s="9">
        <v>14.640000000000001</v>
      </c>
      <c r="AR106" s="9">
        <v>-0.314</v>
      </c>
      <c r="AS106" s="9">
        <v>-1.8180000000000001</v>
      </c>
      <c r="AT106" s="9">
        <v>-1.1459999999999999</v>
      </c>
      <c r="AU106" s="9">
        <v>13.585000000000001</v>
      </c>
      <c r="AV106" s="9">
        <v>51.097000000000001</v>
      </c>
      <c r="AW106" s="9">
        <v>0.01</v>
      </c>
      <c r="AX106" s="9">
        <v>0</v>
      </c>
      <c r="AY106" s="9">
        <v>0</v>
      </c>
      <c r="AZ106" s="9">
        <v>0</v>
      </c>
      <c r="BA106" s="9">
        <v>0</v>
      </c>
    </row>
    <row r="107" spans="1:53" ht="15">
      <c r="A107" s="2" t="s">
        <v>143</v>
      </c>
      <c r="B107" s="5">
        <v>4334777</v>
      </c>
      <c r="C107" s="2" t="s">
        <v>41</v>
      </c>
      <c r="D107" s="2" t="s">
        <v>42</v>
      </c>
      <c r="E107" s="6">
        <v>76802.312340000004</v>
      </c>
      <c r="F107" s="2" t="s">
        <v>41</v>
      </c>
      <c r="G107" s="2" t="s">
        <v>42</v>
      </c>
      <c r="H107" s="6">
        <v>76802.312340000004</v>
      </c>
      <c r="I107" s="2" t="s">
        <v>41</v>
      </c>
      <c r="J107" s="2" t="s">
        <v>42</v>
      </c>
      <c r="K107" s="6">
        <v>76802.312340000004</v>
      </c>
      <c r="L107" s="2" t="s">
        <v>41</v>
      </c>
      <c r="M107" s="2" t="s">
        <v>42</v>
      </c>
      <c r="N107" s="6">
        <v>76802.312340000004</v>
      </c>
      <c r="O107" s="7">
        <v>7259000</v>
      </c>
      <c r="P107" s="7">
        <v>465000</v>
      </c>
      <c r="Q107" s="7">
        <v>183000</v>
      </c>
      <c r="R107" s="7">
        <v>1381000</v>
      </c>
      <c r="S107" s="9">
        <v>77.761286999999996</v>
      </c>
      <c r="T107" s="9">
        <v>40.017978999999997</v>
      </c>
      <c r="U107" s="9">
        <v>7.2256849799999996</v>
      </c>
      <c r="V107" s="9">
        <v>0.40799999999999997</v>
      </c>
      <c r="W107" s="9">
        <v>0.76400000000000001</v>
      </c>
      <c r="X107" s="9">
        <v>20.209</v>
      </c>
      <c r="Y107" s="9">
        <v>30.629999999999999</v>
      </c>
      <c r="Z107" s="8" t="s">
        <v>43</v>
      </c>
      <c r="AA107" s="7">
        <v>1453008</v>
      </c>
      <c r="AB107" s="7">
        <v>5563816</v>
      </c>
      <c r="AC107" s="9">
        <v>3.3540324623126598</v>
      </c>
      <c r="AD107" s="8" t="s">
        <v>43</v>
      </c>
      <c r="AE107" s="8" t="s">
        <v>43</v>
      </c>
      <c r="AF107" s="9">
        <v>7.8799999999999999</v>
      </c>
      <c r="AG107" s="9">
        <v>2.6891500000000002</v>
      </c>
      <c r="AH107" s="9">
        <v>9.0995699999999999</v>
      </c>
      <c r="AI107" s="9">
        <v>0</v>
      </c>
      <c r="AJ107" s="9">
        <v>2361750</v>
      </c>
      <c r="AK107" s="9">
        <v>206.853386</v>
      </c>
      <c r="AL107" s="9">
        <v>77.788527000000002</v>
      </c>
      <c r="AM107" s="9">
        <v>7.2256850000000004</v>
      </c>
      <c r="AN107" s="9">
        <v>40.017978999999997</v>
      </c>
      <c r="AO107" s="9">
        <v>22.181945617766299</v>
      </c>
      <c r="AP107" s="8" t="s">
        <v>43</v>
      </c>
      <c r="AQ107" s="9">
        <v>5.5700000000000003</v>
      </c>
      <c r="AR107" s="9">
        <v>-1.0249999999999999</v>
      </c>
      <c r="AS107" s="9">
        <v>0.378</v>
      </c>
      <c r="AT107" s="9">
        <v>4.3810000000000002</v>
      </c>
      <c r="AU107" s="9">
        <v>0.83799999999999997</v>
      </c>
      <c r="AV107" s="9">
        <v>11.034000000000001</v>
      </c>
      <c r="AW107" s="9">
        <v>16.390000000000001</v>
      </c>
      <c r="AX107" s="9">
        <v>3.2000000000000002</v>
      </c>
      <c r="AY107" s="9">
        <v>0.10000000000000001</v>
      </c>
      <c r="AZ107" s="9">
        <v>0.10000000000000001</v>
      </c>
      <c r="BA107" s="9">
        <v>0.059999999999999998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7"/>
  <sheetViews>
    <sheetView workbookViewId="0" topLeftCell="A1"/>
  </sheetViews>
  <sheetFormatPr defaultRowHeight="15"/>
  <cols>
    <col min="1" max="1" width="48.5714285714286" customWidth="1"/>
  </cols>
  <sheetData>
    <row r="1" spans="1:4" ht="40" customHeight="1">
      <c r="A1" s="10"/>
      <c r="B1" s="10"/>
      <c r="C1" s="10"/>
      <c r="D1" s="10"/>
    </row>
    <row r="2" spans="1:1" ht="15"/>
    <row r="3" spans="1:1" ht="15">
      <c r="A3" s="11" t="s">
        <v>144</v>
      </c>
    </row>
    <row r="4" spans="1:1" ht="15">
      <c r="A4" s="11" t="s">
        <v>145</v>
      </c>
    </row>
    <row r="5" spans="1:1" ht="15">
      <c r="A5" s="2" t="s">
        <v>146</v>
      </c>
    </row>
    <row r="6" spans="1:1" ht="15">
      <c r="A6" s="2" t="s">
        <v>147</v>
      </c>
    </row>
    <row r="7" spans="1:1" ht="15">
      <c r="A7" s="2" t="s">
        <v>148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