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Default Extension="png" ContentType="image/png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4" Type="http://schemas.openxmlformats.org/officeDocument/2006/relationships/custom-properties" Target="docProps/custom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xdr="http://schemas.openxmlformats.org/drawingml/2006/spreadsheetDrawing" xmlns:a="http://schemas.openxmlformats.org/drawingml/2006/main" xmlns:s="http://schemas.openxmlformats.org/officeDocument/2006/sharedTypes" xmlns:cdr="http://schemas.openxmlformats.org/drawingml/2006/chartDrawing" xmlns:vt="http://schemas.openxmlformats.org/officeDocument/2006/docPropsVTypes" xmlns:mc="http://schemas.openxmlformats.org/markup-compatibility/2006" xmlns:x15="http://schemas.microsoft.com/office/spreadsheetml/2010/11/main" mc:Ignorable="x15">
  <fileVersion appName="xl" lastEdited="4" lowestEdited="4" rupBuild="4506"/>
  <workbookPr defaultThemeVersion="124226"/>
  <bookViews>
    <workbookView xWindow="240" yWindow="120" windowWidth="18060" windowHeight="7050" activeTab="0"/>
  </bookViews>
  <sheets>
    <sheet name="Sheet1" sheetId="1" r:id="rId2"/>
    <sheet name="Screening Criteria" sheetId="2" r:id="rId3"/>
  </sheets>
  <definedNames/>
  <calcPr calcId="125725"/>
</workbook>
</file>

<file path=xl/calcChain.xml><?xml version="1.0" encoding="utf-8"?>
<calcChain xmlns="http://schemas.openxmlformats.org/spreadsheetml/2006/main">
  <c r="AE7" i="1" l="1"/>
</calcChain>
</file>

<file path=xl/sharedStrings.xml><?xml version="1.0" encoding="utf-8"?>
<sst xmlns="http://schemas.openxmlformats.org/spreadsheetml/2006/main" count="1323" uniqueCount="189">
  <si>
    <t>SP_ENTITY_NAME</t>
  </si>
  <si>
    <t>SP_ENTITY_ID</t>
  </si>
  <si>
    <t>SP_GEOGRAPHY</t>
  </si>
  <si>
    <t>SP_COMPANY_TYPE</t>
  </si>
  <si>
    <t>SP_MARKETCAP</t>
  </si>
  <si>
    <t>SP_BETA1YR</t>
  </si>
  <si>
    <t>SP_BETA_3YR</t>
  </si>
  <si>
    <t>SP_PCT_CHANGE_SHARES_INSIDER_HOLDER</t>
  </si>
  <si>
    <t>PCT_OWNED_INSIDERS</t>
  </si>
  <si>
    <t>SP_PCT_SHARES_OWNED_ALL_INSTITUTIONS</t>
  </si>
  <si>
    <t>SP_DEBT_TO_EQUITY</t>
  </si>
  <si>
    <t>SNL_TEV_TO_EBIT</t>
  </si>
  <si>
    <t>298927</t>
  </si>
  <si>
    <t>SNL_NET_FCF_GROWTH</t>
  </si>
  <si>
    <t>SP_LATEST_SHARES_OUT</t>
  </si>
  <si>
    <t>SP_TOTAL_RETURN</t>
  </si>
  <si>
    <t>SP_SHORT_INT</t>
  </si>
  <si>
    <t>SP_AVG_BROKER_REC</t>
  </si>
  <si>
    <t>SP_NUM_HIGHEST_REC</t>
  </si>
  <si>
    <t>SP_EPS_REPORTED_EST</t>
  </si>
  <si>
    <t>SP_TEV_EBIT_FWD_OUT</t>
  </si>
  <si>
    <t>SP_TEV_EBITDA_FWD_OUT</t>
  </si>
  <si>
    <t>SP_PE_FWD</t>
  </si>
  <si>
    <t>SP_PEG_FWD</t>
  </si>
  <si>
    <t>354780</t>
  </si>
  <si>
    <t>IQ_TOTAL_REV_1YR_ANN_GROWTH</t>
  </si>
  <si>
    <t>SP_TOTAL_REV</t>
  </si>
  <si>
    <t>SP_EBITDA</t>
  </si>
  <si>
    <t>SP_EBIT</t>
  </si>
  <si>
    <t>SP_NET_INC</t>
  </si>
  <si>
    <t/>
  </si>
  <si>
    <t>FY0</t>
  </si>
  <si>
    <t>FY2026</t>
  </si>
  <si>
    <t>3M Company (NYSE:MMM)</t>
  </si>
  <si>
    <t>United States and Canada</t>
  </si>
  <si>
    <t>Public Company</t>
  </si>
  <si>
    <t>NA</t>
  </si>
  <si>
    <t>NM</t>
  </si>
  <si>
    <t>Albemarle Corporation (NYSE:ALB)</t>
  </si>
  <si>
    <t>Amcor plc (NYSE:AMCR)</t>
  </si>
  <si>
    <t>Europe</t>
  </si>
  <si>
    <t>Ameren Corporation (NYSE:AEE)</t>
  </si>
  <si>
    <t>American Water Works Company, Inc. (NYSE:AWK)</t>
  </si>
  <si>
    <t>AMETEK, Inc. (NYSE:AME)</t>
  </si>
  <si>
    <t>ANSYS, Inc. (NASDAQGS:ANSS)</t>
  </si>
  <si>
    <t>APA Corporation (NASDAQGS:APA)</t>
  </si>
  <si>
    <t>Archer-Daniels-Midland Company (NYSE:ADM)</t>
  </si>
  <si>
    <t>Autodesk, Inc. (NASDAQGS:ADSK)</t>
  </si>
  <si>
    <t>Automatic Data Processing, Inc. (NASDAQGS:ADP)</t>
  </si>
  <si>
    <t>AutoZone, Inc. (NYSE:AZO)</t>
  </si>
  <si>
    <t>Avery Dennison Corporation (NYSE:AVY)</t>
  </si>
  <si>
    <t>Baker Hughes Company (NASDAQGS:BKR)</t>
  </si>
  <si>
    <t>Ball Corporation (NYSE:BALL)</t>
  </si>
  <si>
    <t>Bath &amp; Body Works, Inc. (NYSE:BBWI)</t>
  </si>
  <si>
    <t>Best Buy Co., Inc. (NYSE:BBY)</t>
  </si>
  <si>
    <t>BorgWarner Inc. (NYSE:BWA)</t>
  </si>
  <si>
    <t>Bunge Global SA (NYSE:BG)</t>
  </si>
  <si>
    <t>Caesars Entertainment, Inc. (NASDAQGS:CZR)</t>
  </si>
  <si>
    <t>Campbell Soup Company (NASDAQGS:CPB)</t>
  </si>
  <si>
    <t>CarMax, Inc. (NYSE:KMX)</t>
  </si>
  <si>
    <t>Carnival Corporation &amp; plc (NYSE:CCL)</t>
  </si>
  <si>
    <t>Carrier Global Corporation (NYSE:CARR)</t>
  </si>
  <si>
    <t>Caterpillar Inc. (NYSE:CAT)</t>
  </si>
  <si>
    <t>CDW Corporation (NASDAQGS:CDW)</t>
  </si>
  <si>
    <t>Celanese Corporation (NYSE:CE)</t>
  </si>
  <si>
    <t>CF Industries Holdings, Inc. (NYSE:CF)</t>
  </si>
  <si>
    <t>Charter Communications, Inc. (NASDAQGS:CHTR)</t>
  </si>
  <si>
    <t>Church &amp; Dwight Co., Inc. (NYSE:CHD)</t>
  </si>
  <si>
    <t>Cintas Corporation (NASDAQGS:CTAS)</t>
  </si>
  <si>
    <t>Cognizant Technology Solutions Corporation (NASDAQGS:CTSH)</t>
  </si>
  <si>
    <t>Consolidated Edison, Inc. (NYSE:ED)</t>
  </si>
  <si>
    <t>Constellation Brands, Inc. (NYSE:STZ)</t>
  </si>
  <si>
    <t>Constellation Energy Corporation (NASDAQGS:CEG)</t>
  </si>
  <si>
    <t>Copart, Inc. (NASDAQGS:CPRT)</t>
  </si>
  <si>
    <t>Corning Incorporated (NYSE:GLW)</t>
  </si>
  <si>
    <t>Coterra Energy Inc. (NYSE:CTRA)</t>
  </si>
  <si>
    <t>CSX Corporation (NASDAQGS:CSX)</t>
  </si>
  <si>
    <t>Cummins Inc. (NYSE:CMI)</t>
  </si>
  <si>
    <t>Darden Restaurants, Inc. (NYSE:DRI)</t>
  </si>
  <si>
    <t>Deere &amp; Company (NYSE:DE)</t>
  </si>
  <si>
    <t>Devon Energy Corporation (NYSE:DVN)</t>
  </si>
  <si>
    <t>Diamondback Energy, Inc. (NASDAQGS:FANG)</t>
  </si>
  <si>
    <t>Domino's Pizza, Inc. (NYSE:DPZ)</t>
  </si>
  <si>
    <t>DTE Energy Company (NYSE:DTE)</t>
  </si>
  <si>
    <t>Eastman Chemical Company (NYSE:EMN)</t>
  </si>
  <si>
    <t>Eaton Corporation plc (NYSE:ETN)</t>
  </si>
  <si>
    <t>eBay Inc. (NASDAQGS:EBAY)</t>
  </si>
  <si>
    <t>Edison International (NYSE:EIX)</t>
  </si>
  <si>
    <t>Electronic Arts Inc. (NASDAQGS:EA)</t>
  </si>
  <si>
    <t>Emerson Electric Co. (NYSE:EMR)</t>
  </si>
  <si>
    <t>Entergy Corporation (NYSE:ETR)</t>
  </si>
  <si>
    <t>EQT Corporation (NYSE:EQT)</t>
  </si>
  <si>
    <t>Etsy, Inc. (NASDAQGS:ETSY)</t>
  </si>
  <si>
    <t>Eversource Energy (NYSE:ES)</t>
  </si>
  <si>
    <t>Expedia Group, Inc. (NASDAQGS:EXPE)</t>
  </si>
  <si>
    <t>Fair Isaac Corporation (NYSE:FICO)</t>
  </si>
  <si>
    <t>Fastenal Company (NASDAQGS:FAST)</t>
  </si>
  <si>
    <t>FedEx Corporation (NYSE:FDX)</t>
  </si>
  <si>
    <t>FirstEnergy Corp. (NYSE:FE)</t>
  </si>
  <si>
    <t>FMC Corporation (NYSE:FMC)</t>
  </si>
  <si>
    <t>Fortinet, Inc. (NASDAQGS:FTNT)</t>
  </si>
  <si>
    <t>Fox Corporation (NASDAQGS:FOXA)</t>
  </si>
  <si>
    <t>Garmin Ltd. (NYSE:GRMN)</t>
  </si>
  <si>
    <t>Gartner, Inc. (NYSE:IT)</t>
  </si>
  <si>
    <t>General Dynamics Corporation (NYSE:GD)</t>
  </si>
  <si>
    <t>General Electric Company (NYSE:GE)</t>
  </si>
  <si>
    <t>General Mills, Inc. (NYSE:GIS)</t>
  </si>
  <si>
    <t>Genuine Parts Company (NYSE:GPC)</t>
  </si>
  <si>
    <t>Halliburton Company (NYSE:HAL)</t>
  </si>
  <si>
    <t>Hasbro, Inc. (NASDAQGS:HAS)</t>
  </si>
  <si>
    <t>Hewlett Packard Enterprise Company (NYSE:HPE)</t>
  </si>
  <si>
    <t>Hilton Worldwide Holdings Inc. (NYSE:HLT)</t>
  </si>
  <si>
    <t>Honeywell International Inc. (NASDAQGS:HON)</t>
  </si>
  <si>
    <t>Hormel Foods Corporation (NYSE:HRL)</t>
  </si>
  <si>
    <t>HP Inc. (NYSE:HPQ)</t>
  </si>
  <si>
    <t>Illinois Tool Works Inc. (NYSE:ITW)</t>
  </si>
  <si>
    <t>International Flavors &amp; Fragrances Inc. (NYSE:IFF)</t>
  </si>
  <si>
    <t>International Paper Company (NYSE:IP)</t>
  </si>
  <si>
    <t>Johnson Controls International plc (NYSE:JCI)</t>
  </si>
  <si>
    <t>Kellanova (NYSE:K)</t>
  </si>
  <si>
    <t>Keurig Dr Pepper Inc. (NASDAQGS:KDP)</t>
  </si>
  <si>
    <t>Keysight Technologies, Inc. (NYSE:KEYS)</t>
  </si>
  <si>
    <t>Kimberly-Clark Corporation (NYSE:KMB)</t>
  </si>
  <si>
    <t>L3Harris Technologies, Inc. (NYSE:LHX)</t>
  </si>
  <si>
    <t>Lamb Weston Holdings, Inc. (NYSE:LW)</t>
  </si>
  <si>
    <t>Las Vegas Sands Corp. (NYSE:LVS)</t>
  </si>
  <si>
    <t>Live Nation Entertainment, Inc. (NYSE:LYV)</t>
  </si>
  <si>
    <t>LKQ Corporation (NASDAQGS:LKQ)</t>
  </si>
  <si>
    <t>Lockheed Martin Corporation (NYSE:LMT)</t>
  </si>
  <si>
    <t>Marathon Oil Corporation (NYSE:MRO)</t>
  </si>
  <si>
    <t>Match Group, Inc. (NASDAQGS:MTCH)</t>
  </si>
  <si>
    <t>McCormick &amp; Company, Incorporated (NYSE:MKC)</t>
  </si>
  <si>
    <t>MGM Resorts International (NYSE:MGM)</t>
  </si>
  <si>
    <t>Microchip Technology Incorporated (NASDAQGS:MCHP)</t>
  </si>
  <si>
    <t>Molson Coors Beverage Company (NYSE:TAP)</t>
  </si>
  <si>
    <t>Monolithic Power Systems, Inc. (NASDAQGS:MPWR)</t>
  </si>
  <si>
    <t>Motorola Solutions, Inc. (NYSE:MSI)</t>
  </si>
  <si>
    <t>News Corporation (NASDAQGS:NWSA)</t>
  </si>
  <si>
    <t>Norfolk Southern Corporation (NYSE:NSC)</t>
  </si>
  <si>
    <t>Northrop Grumman Corporation (NYSE:NOC)</t>
  </si>
  <si>
    <t>NVR, Inc. (NYSE:NVR)</t>
  </si>
  <si>
    <t>Old Dominion Freight Line, Inc. (NASDAQGS:ODFL)</t>
  </si>
  <si>
    <t>Omnicom Group Inc. (NYSE:OMC)</t>
  </si>
  <si>
    <t>ON Semiconductor Corporation (NASDAQGS:ON)</t>
  </si>
  <si>
    <t>ONEOK, Inc. (NYSE:OKE)</t>
  </si>
  <si>
    <t>Otis Worldwide Corporation (NYSE:OTIS)</t>
  </si>
  <si>
    <t>PACCAR Inc (NASDAQGS:PCAR)</t>
  </si>
  <si>
    <t>Packaging Corporation of America (NYSE:PKG)</t>
  </si>
  <si>
    <t>Paramount Global (NASDAQGS:PARA)</t>
  </si>
  <si>
    <t>Parker-Hannifin Corporation (NYSE:PH)</t>
  </si>
  <si>
    <t>Public Service Enterprise Group Incorporated (NYSE:PEG)</t>
  </si>
  <si>
    <t>Quanta Services, Inc. (NYSE:PWR)</t>
  </si>
  <si>
    <t>Republic Services, Inc. (NYSE:RSG)</t>
  </si>
  <si>
    <t>Rockwell Automation, Inc. (NYSE:ROK)</t>
  </si>
  <si>
    <t>Ross Stores, Inc. (NASDAQGS:ROST)</t>
  </si>
  <si>
    <t>Royal Caribbean Cruises Ltd. (NYSE:RCL)</t>
  </si>
  <si>
    <t>RTX Corporation (NYSE:RTX)</t>
  </si>
  <si>
    <t>Sealed Air Corporation (NYSE:SEE)</t>
  </si>
  <si>
    <t>Steel Dynamics, Inc. (NASDAQGS:STLD)</t>
  </si>
  <si>
    <t>Sysco Corporation (NYSE:SYY)</t>
  </si>
  <si>
    <t>Take-Two Interactive Software, Inc. (NASDAQGS:TTWO)</t>
  </si>
  <si>
    <t>Tapestry, Inc. (NYSE:TPR)</t>
  </si>
  <si>
    <t>Targa Resources Corp. (NYSE:TRGP)</t>
  </si>
  <si>
    <t>TE Connectivity Ltd. (NYSE:TEL)</t>
  </si>
  <si>
    <t>The Clorox Company (NYSE:CLX)</t>
  </si>
  <si>
    <t>The Interpublic Group of Companies, Inc. (NYSE:IPG)</t>
  </si>
  <si>
    <t>The J. M. Smucker Company (NYSE:SJM)</t>
  </si>
  <si>
    <t>The Kraft Heinz Company (NASDAQGS:KHC)</t>
  </si>
  <si>
    <t>The Kroger Co. (NYSE:KR)</t>
  </si>
  <si>
    <t>The Mosaic Company (NYSE:MOS)</t>
  </si>
  <si>
    <t>Tractor Supply Company (NASDAQGS:TSCO)</t>
  </si>
  <si>
    <t>Trane Technologies plc (NYSE:TT)</t>
  </si>
  <si>
    <t>TransDigm Group Incorporated (NYSE:TDG)</t>
  </si>
  <si>
    <t>Tyson Foods, Inc. (NYSE:TSN)</t>
  </si>
  <si>
    <t>Union Pacific Corporation (NYSE:UNP)</t>
  </si>
  <si>
    <t>United Parcel Service, Inc. (NYSE:UPS)</t>
  </si>
  <si>
    <t>United Rentals, Inc. (NYSE:URI)</t>
  </si>
  <si>
    <t>VeriSign, Inc. (NASDAQGS:VRSN)</t>
  </si>
  <si>
    <t>W.W. Grainger, Inc. (NYSE:GWW)</t>
  </si>
  <si>
    <t>Walgreens Boots Alliance, Inc. (NASDAQGS:WBA)</t>
  </si>
  <si>
    <t>Warner Bros. Discovery, Inc. (NASDAQGS:WBD)</t>
  </si>
  <si>
    <t>Waste Management, Inc. (NYSE:WM)</t>
  </si>
  <si>
    <t>WEC Energy Group, Inc. (NYSE:WEC)</t>
  </si>
  <si>
    <t>Wynn Resorts, Limited (NASDAQGS:WYNN)</t>
  </si>
  <si>
    <t>Xcel Energy Inc. (NASDAQGS:XEL)</t>
  </si>
  <si>
    <t>Yum! Brands, Inc. (NYSE:YUM)</t>
  </si>
  <si>
    <t>Companies: New Screen</t>
  </si>
  <si>
    <t xml:space="preserve">Screening Criteria: </t>
  </si>
  <si>
    <t>1                 Add Companies: "(NASDAQGS:BKR) Baker Hughes Company","(NYSE:HAL) Halliburton Company","(NYSE:DVN) Devon Energy Corporation","(NYSE:OKE) ONEOK, Inc.","(NASDAQGS:FANG) Diamondback Energy, Inc.","(NYSE:CTRA) Coterra Energy Inc.","(NYSE:TRGP) Targa Resources Corp.","(NYSE:MRO) Marathon Oil Corporation","(NYSE:EQT) EQT Corporation","(NASDAQGS:APA) APA Corporation","(NYSE:ALB) Albemarle Corporation","(NASDAQGS:STLD) Steel Dynamics, Inc.","(NYSE:IFF) International Flavors &amp; Fragrances Inc.","(NYSE:BALL) Ball Corporation","(NYSE:CF) CF Industries Holdings, Inc.","(NYSE:AVY) Avery Dennison Corporation","(NYSE:AMCR) Amcor plc","(NYSE:PKG) Packaging Corporation of America","(NYSE:MOS) The Mosaic Company","(NYSE:CE) Celanese Corporation","(NYSE:IP) International Paper Company","(NYSE:FMC) FMC Corporation","(NYSE:EMN) Eastman Chemical Company","(NYSE:SEE) Sealed Air Corporation","(NYSE:UPS) United Parcel Service, Inc.","(NYSE:CAT) Caterpillar Inc.","(NYSE:UNP) Union Pacific Corporation","(NYSE:RTX) RTX Corporation","(NASDAQGS:HON) Honeywell International Inc.","(NYSE:GE) General Electric Company","(NYSE:LMT) Lockheed Martin Corporation","(NYSE:DE) Deere &amp; Company","(NASDAQGS:ADP) Automatic Data Processing, Inc.","(NYSE:ETN) Eaton Corporation plc","(NYSE:ITW) Illinois Tool Works Inc.","(NYSE:NOC) Northrop Grumman Corporation","(NYSE:FDX) FedEx Corporation","(NYSE:WM) Waste Management, Inc.","(NYSE:GD) General Dynamics Corporation","(NYSE:EMR) Emerson Electric Co.","(NYSE:MMM) 3M Company","(NYSE:PH) Parker-Hannifin Corporation","(NASDAQGS:CSX) CSX Corporation","(NASDAQGS:CTAS) Cintas Corporation","(NYSE:NSC) Norfolk Southern Corporation","(NYSE:TDG) TransDigm Group Incorporated","(NYSE:RSG) Republic Services, Inc.","(NYSE:CARR) Carrier Global Corporation","(NYSE:TT) Trane Technologies plc","(NASDAQGS:PCAR) PACCAR Inc","(NASDAQGS:ODFL) Old Dominion Freight Line, Inc.","(NASDAQGS:CPRT) Copart, Inc.","(NYSE:JCI) Johnson Controls International plc","(NYSE:AME) AMETEK, Inc.","(NYSE:GWW) W.W. Grainger, Inc.","(NYSE:OTIS) Otis Worldwide Corporation","(NYSE:LHX) L3Harris Technologies, Inc.","(NYSE:ROK) Rockwell Automation, Inc.","(NYSE:CMI) Cummins Inc.","(NASDAQGS:FAST) Fastenal Company","(NYSE:URI) United Rentals, Inc.","(NYSE:PWR) Quanta Services, Inc.","(NYSE:AZO) AutoZone, Inc.","(NYSE:LVS) Las Vegas Sands Corp.","(NASDAQGS:ROST) Ross Stores, Inc.","(NYSE:HLT) Hilton Worldwide Holdings Inc.","(NYSE:YUM) Yum! Brands, Inc.","(NYSE:RCL) Royal Caribbean Cruises Ltd.","(NASDAQGS:TSCO) Tractor Supply Company","(NASDAQGS:EBAY) eBay Inc.","(NYSE:GPC) Genuine Parts Company","(NYSE:NVR) NVR, Inc.","(NYSE:GRMN) Garmin Ltd.","(NYSE:DRI) Darden Restaurants, Inc.","(NYSE:CCL) Carnival Corporation &amp; plc","(NYSE:BBY) Best Buy Co., Inc.","(NASDAQGS:EXPE) Expedia Group, Inc.","(NYSE:MGM) MGM Resorts International","(NASDAQGS:LKQ) LKQ Corporation","(NYSE:DPZ) Domino's Pizza, Inc.","(NYSE:KMX) CarMax, Inc.","(NASDAQGS:CZR) Caesars Entertainment, Inc.","(NASDAQGS:WYNN) Wynn Resorts, Limited","(NASDAQGS:HAS) Hasbro, Inc.","(NYSE:BWA) BorgWarner Inc.","(NASDAQGS:ETSY) Etsy, Inc.","(NYSE:BBWI) Bath &amp; Body Works, Inc.","(NYSE:TPR) Tapestry, Inc.","(NYSE:STZ) Constellation Brands, Inc.","(NASDAQGS:KDP) Keurig Dr Pepper Inc.","(NYSE:ADM) Archer-Daniels-Midland Company","(NYSE:KMB) Kimberly-Clark Corporation","(NASDAQGS:KHC) The Kraft Heinz Company","(NYSE:GIS) General Mills, Inc.","(NYSE:SYY) Sysco Corporation","(NYSE:KR) The Kroger Co.","(NASDAQGS:WBA) Walgreens Boots Alliance, Inc.","(NYSE:CHD) Church &amp; Dwight Co., Inc.","(NYSE:MKC) McCormick &amp; Company, Incorporated","(NYSE:HRL) Hormel Foods Corporation","(NYSE:K) Kellanova","(NYSE:TSN) Tyson Foods, Inc.","(NYSE:CLX) The Clorox Company","(NYSE:BG) Bunge Global SA","(NYSE:SJM) The J. M. Smucker Company","(NYSE:LW) Lamb Weston Holdings, Inc.","(NYSE:TAP) Molson Coors Beverage Company","(NASDAQGS:CPB) Campbell Soup Company","(NYSE:MSI) Motorola Solutions, Inc.","(NASDAQGS:FTNT) Fortinet, Inc.","(NASDAQGS:MCHP) Microchip Technology Incorporated","(NASDAQGS:ADSK) Autodesk, Inc.","(NYSE:TEL) TE Connectivity Ltd.","(NASDAQGS:ON) ON Semiconductor Corporation","(NASDAQGS:CTSH) Cognizant Technology Solutions Corporation","(NYSE:HPQ) HP Inc.","(NYSE:GLW) Corning Incorporated","(NASDAQGS:CDW) CDW Corporation","(NYSE:IT) Gartner, Inc.","(NASDAQGS:ANSS) ANSYS, Inc.","(NASDAQGS:MPWR) Monolithic Power Systems, Inc.","(NYSE:KEYS) Keysight Technologies, Inc.","(NYSE:HPE) Hewlett Packard Enterprise Company","(NYSE:FICO) Fair Isaac Corporation","(NASDAQGS:VRSN) VeriSign, Inc.","(NASDAQGS:CHTR) Charter Communications, Inc.","(NASDAQGS:EA) Electronic Arts Inc.","(NASDAQGS:WBD) Warner Bros. Discovery, Inc.","(NASDAQGS:TTWO) Take-Two Interactive Software, Inc.","(NYSE:LYV) Live Nation Entertainment, Inc.","(NYSE:OMC) Omnicom Group Inc.","(NASDAQGS:FOXA) Fox Corporation","(NASDAQGS:MTCH) Match Group, Inc.","(NYSE:IPG) The Interpublic Group of Companies, Inc.","(NASDAQGS:NWSA) News Corporation","(NASDAQGS:PARA) Paramount Global","(NASDAQGS:CEG) Constellation Energy Corporation","(NASDAQGS:XEL) Xcel Energy Inc.","(NYSE:ED) Consolidated Edison, Inc.","(NYSE:PEG) Public Service Enterprise Group Incorporated","(NYSE:AWK) American Water Works Company, Inc.","(NYSE:WEC) WEC Energy Group, Inc.","(NYSE:EIX) Edison International","(NYSE:ES) Eversource Energy","(NYSE:DTE) DTE Energy Company","(NYSE:AEE) Ameren Corporation","(NYSE:FE) FirstEnergy Corp.","(NYSE:ETR) Entergy Corporation"</t>
  </si>
</sst>
</file>

<file path=xl/styles.xml><?xml version="1.0" encoding="utf-8"?>
<styleSheet xmlns="http://schemas.openxmlformats.org/spreadsheetml/2006/main" xmlns:xdr="http://schemas.openxmlformats.org/drawingml/2006/spreadsheetDrawing" xmlns:s="http://schemas.openxmlformats.org/officeDocument/2006/sharedTypes" xmlns:vt="http://schemas.openxmlformats.org/officeDocument/2006/docPropsVTypes" xmlns:a="http://schemas.openxmlformats.org/drawingml/2006/main" xmlns:cdr="http://schemas.openxmlformats.org/drawingml/2006/chartDrawing">
  <numFmts count="4">
    <numFmt numFmtId="82" formatCode=""/>
    <numFmt numFmtId="83" formatCode="#,##0.00;(#,##0.00)"/>
    <numFmt numFmtId="84" formatCode="#,##0;(#,##0)"/>
    <numFmt numFmtId="85" formatCode="#,##0.0;(#,##0.0)"/>
  </numFmts>
  <fonts count="3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2">
    <xf numFmtId="0" fontId="0" fillId="0" borderId="0" xfId="0" applyFont="1" applyFill="1"/>
    <xf numFmtId="0" fontId="0" fillId="0" borderId="0" xfId="0" applyFont="1" applyFill="1" applyBorder="1"/>
    <xf numFmtId="82" fontId="0" fillId="0" borderId="0" xfId="0" applyNumberFormat="1" applyFont="1" applyFill="1" applyAlignment="1">
      <alignment horizontal="left" vertical="top"/>
    </xf>
    <xf numFmtId="82" fontId="0" fillId="0" borderId="0" xfId="0" applyNumberFormat="1" applyFont="1" applyFill="1" applyAlignment="1">
      <alignment horizontal="left" wrapText="1"/>
    </xf>
    <xf numFmtId="82" fontId="0" fillId="0" borderId="0" xfId="0" applyNumberFormat="1" applyFont="1" applyFill="1" applyAlignment="1">
      <alignment horizontal="right" wrapText="1"/>
    </xf>
    <xf numFmtId="49" fontId="0" fillId="0" borderId="0" xfId="0" applyNumberFormat="1" applyFont="1" applyFill="1" applyAlignment="1">
      <alignment horizontal="left" vertical="top"/>
    </xf>
    <xf numFmtId="83" fontId="0" fillId="0" borderId="0" xfId="0" applyNumberFormat="1" applyFont="1" applyFill="1" applyAlignment="1">
      <alignment horizontal="right" vertical="top"/>
    </xf>
    <xf numFmtId="82" fontId="0" fillId="0" borderId="0" xfId="0" applyNumberFormat="1" applyFont="1" applyFill="1" applyAlignment="1">
      <alignment horizontal="right" vertical="top"/>
    </xf>
    <xf numFmtId="84" fontId="0" fillId="0" borderId="0" xfId="0" applyNumberFormat="1" applyFont="1" applyFill="1" applyAlignment="1">
      <alignment horizontal="right" vertical="top"/>
    </xf>
    <xf numFmtId="85" fontId="0" fillId="0" borderId="0" xfId="0" applyNumberFormat="1" applyFont="1" applyFill="1" applyAlignment="1">
      <alignment horizontal="right" vertical="top"/>
    </xf>
    <xf numFmtId="0" fontId="0" fillId="0" borderId="0" xfId="0" applyFont="1" applyFill="1" applyBorder="1" applyAlignment="1">
      <alignment horizontal="center"/>
    </xf>
    <xf numFmtId="82" fontId="2" fillId="0" borderId="0" xfId="0" applyNumberFormat="1" applyFont="1" applyFill="1" applyAlignment="1">
      <alignment horizontal="left" vertical="top"/>
    </xf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2.xml" /><Relationship Id="rId4" Type="http://schemas.openxmlformats.org/officeDocument/2006/relationships/styles" Target="styles.xml" /><Relationship Id="rId2" Type="http://schemas.openxmlformats.org/officeDocument/2006/relationships/worksheet" Target="worksheets/sheet1.xml" /><Relationship Id="rId1" Type="http://schemas.openxmlformats.org/officeDocument/2006/relationships/theme" Target="theme/theme1.xml" /><Relationship Id="rId6" Type="http://schemas.openxmlformats.org/officeDocument/2006/relationships/calcChain" Target="calcChain.xml" /><Relationship Id="rId5" Type="http://schemas.openxmlformats.org/officeDocument/2006/relationships/sharedStrings" Target="sharedStrings.xml" 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oneCellAnchor>
    <xdr:from>
      <xdr:col>0</xdr:col>
      <xdr:colOff>28575</xdr:colOff>
      <xdr:row>0</xdr:row>
      <xdr:rowOff>28575</xdr:rowOff>
    </xdr:from>
    <xdr:ext cx="1524000" cy="419100"/>
    <xdr:pic>
      <xdr:nvPicPr>
        <xdr:cNvPr id="1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8575" y="28575"/>
          <a:ext cx="1524000" cy="419100"/>
        </a:xfrm>
        <a:prstGeom prst="rect"/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xmlns:xdr="http://schemas.openxmlformats.org/drawingml/2006/spreadsheetDrawing" xmlns:s="http://schemas.openxmlformats.org/officeDocument/2006/sharedTypes" xmlns:vt="http://schemas.openxmlformats.org/officeDocument/2006/docPropsVTypes" xmlns:cdr="http://schemas.openxmlformats.org/drawingml/2006/chartDrawing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s="http://schemas.openxmlformats.org/officeDocument/2006/sharedTypes" xmlns:vt="http://schemas.openxmlformats.org/officeDocument/2006/docPropsVTypes" xmlns:a="http://schemas.openxmlformats.org/drawingml/2006/main" xmlns:cdr="http://schemas.openxmlformats.org/drawingml/2006/chartDrawing">
  <dimension ref="A1:AJ155"/>
  <sheetViews>
    <sheetView tabSelected="1" workbookViewId="0" topLeftCell="A1">
      <selection pane="topLeft" activeCell="A1" sqref="A1"/>
    </sheetView>
  </sheetViews>
  <sheetFormatPr defaultRowHeight="15"/>
  <cols>
    <col min="1" max="1" width="48.5714285714286" customWidth="1"/>
    <col min="2" max="2" width="16.5714285714286" customWidth="1"/>
    <col min="3" max="3" width="28" customWidth="1"/>
    <col min="4" max="4" width="26.1428571428571" customWidth="1"/>
    <col min="5" max="5" width="21.1428571428571" customWidth="1"/>
    <col min="6" max="6" width="25.8571428571429" customWidth="1"/>
    <col min="7" max="7" width="22.4285714285714" customWidth="1"/>
    <col min="8" max="12" width="18" customWidth="1"/>
    <col min="13" max="15" width="16.1428571428571" customWidth="1"/>
    <col min="16" max="16" width="21.1428571428571" customWidth="1"/>
    <col min="17" max="17" width="22.4285714285714" customWidth="1"/>
    <col min="18" max="18" width="23.2857142857143" customWidth="1"/>
    <col min="19" max="19" width="20.5714285714286" customWidth="1"/>
    <col min="20" max="20" width="19.5714285714286" customWidth="1"/>
    <col min="21" max="21" width="18.8571428571429" customWidth="1"/>
    <col min="22" max="22" width="19.5714285714286" customWidth="1"/>
    <col min="23" max="23" width="16.5714285714286" customWidth="1"/>
    <col min="24" max="24" width="18" customWidth="1"/>
    <col min="25" max="25" width="16.1428571428571" customWidth="1"/>
    <col min="26" max="26" width="20.5714285714286" customWidth="1"/>
    <col min="27" max="28" width="21.1428571428571" customWidth="1"/>
    <col min="29" max="29" width="25.5714285714286" customWidth="1"/>
    <col min="30" max="30" width="21.1428571428571" customWidth="1"/>
    <col min="31" max="31" width="16.8571428571429" customWidth="1"/>
    <col min="32" max="32" width="16.1428571428571" customWidth="1"/>
    <col min="33" max="36" width="16.5714285714286" customWidth="1"/>
  </cols>
  <sheetData>
    <row r="1" spans="1:36" ht="15"/>
    <row r="2" spans="1:36" ht="15"/>
    <row r="3" spans="1:36" ht="15">
      <c r="A3" s="2">
        <f>SPGTable($B$8:$B$155,$C$5:$AJ$5,$C$6:$AJ$6,"Options:Curr=USD,Mag=Standard,ConvMethod=R,FilingVer=Current/Restated")</f>
      </c>
    </row>
    <row r="4" spans="1:36" ht="15">
      <c r="A4" s="3">
        <f>SPGLabel(266637,267969,"","Options:Curr=USD,Mag=Standard,ConvMethod=R,FilingVer=Current/Restated")</f>
      </c>
      <c r="B4" s="3">
        <f>SPGLabel(266637,267961,"","Options:Curr=USD,Mag=Standard,ConvMethod=R,FilingVer=Current/Restated")</f>
      </c>
      <c r="C4" s="3">
        <f>SPGLabel(266637,321214,"","Options:Curr=USD,Mag=Standard,ConvMethod=R,FilingVer=Current/Restated")</f>
      </c>
      <c r="D4" s="3">
        <f>SPGLabel(266637,322992,"","Options:Curr=USD,Mag=Standard,ConvMethod=R,FilingVer=Current/Restated")</f>
      </c>
      <c r="E4" s="4">
        <f>SPGLabel(266637,329249,"","Options:Curr=USD,Mag=Standard,ConvMethod=R,FilingVer=Current/Restated")</f>
      </c>
      <c r="F4" s="4">
        <f>SPGLabel(266637,301958,"0","Options:Curr=USD,Mag=Standard,ConvMethod=R,FilingVer=Current/Restated")</f>
      </c>
      <c r="G4" s="4">
        <f>SPGLabel(266637,274170,"0","Options:Curr=USD,Mag=Standard,ConvMethod=R,FilingVer=Current/Restated")</f>
      </c>
      <c r="H4" s="4">
        <f>SPGLabel(266637,327728,"1","Options:Curr=USD,Mag=Standard,ConvMethod=R,FilingVer=Current/Restated")</f>
      </c>
      <c r="I4" s="4">
        <f>SPGLabel(266637,327728,"2","Options:Curr=USD,Mag=Standard,ConvMethod=R,FilingVer=Current/Restated")</f>
      </c>
      <c r="J4" s="4">
        <f>SPGLabel(266637,327728,"3","Options:Curr=USD,Mag=Standard,ConvMethod=R,FilingVer=Current/Restated")</f>
      </c>
      <c r="K4" s="4">
        <f>SPGLabel(266637,327728,"4","Options:Curr=USD,Mag=Standard,ConvMethod=R,FilingVer=Current/Restated")</f>
      </c>
      <c r="L4" s="4">
        <f>SPGLabel(266637,327728,"5","Options:Curr=USD,Mag=Standard,ConvMethod=R,FilingVer=Current/Restated")</f>
      </c>
      <c r="M4" s="4">
        <f>SPGLabel(266637,317480,"","Options:Curr=USD,Mag=Standard,ConvMethod=R,FilingVer=Current/Restated")</f>
      </c>
      <c r="N4" s="4">
        <f>SPGLabel(266637,305892,"","Options:Curr=USD,Mag=Standard,ConvMethod=R,FilingVer=Current/Restated")</f>
      </c>
      <c r="O4" s="4">
        <f>SPGLabel(266637,329265,"FY0","Options:Curr=USD,Mag=Standard,ConvMethod=R,FilingVer=Current/Restated")</f>
      </c>
      <c r="P4" s="4">
        <f>SPGLabel(266637,298901,"FY0","Options:Curr=USD,Mag=Standard,ConvMethod=R,FilingVer=Current/Restated")</f>
      </c>
      <c r="Q4" s="4">
        <f>SPGLabel(266637,298927,"FY0","Options:Curr=USD,Mag=Standard,ConvMethod=R,FilingVer=Current/Restated")</f>
      </c>
      <c r="R4" s="4">
        <f>SPGLabel(266637,298954,"FY0","Options:Curr=USD,Mag=Standard,ConvMethod=R,FilingVer=Current/Restated")</f>
      </c>
      <c r="S4" s="4">
        <f>SPGLabel(266637,328659,"","Options:Curr=USD,Mag=Standard,ConvMethod=R,FilingVer=Current/Restated")</f>
      </c>
      <c r="T4" s="4">
        <f>SPGLabel(266637,290952,"","3Y","Options:Curr=USD,Mag=Standard,ConvMethod=R,FilingVer=Current/Restated")</f>
      </c>
      <c r="U4" s="4">
        <f>SPGLabel(266637,290952,"","1Y","Options:Curr=USD,Mag=Standard,ConvMethod=R,FilingVer=Current/Restated")</f>
      </c>
      <c r="V4" s="4">
        <f>SPGLabel(266637,290952,"","5Y","Options:Curr=USD,Mag=Standard,ConvMethod=R,FilingVer=Current/Restated")</f>
      </c>
      <c r="W4" s="4">
        <f>SPGLabel(266637,337849,"2024MM08","Options:Curr=USD,Mag=Standard,ConvMethod=R,FilingVer=Current/Restated")</f>
      </c>
      <c r="X4" s="4">
        <f>SPGLabel(266637,290463,"","Options:Curr=USD,Mag=Standard,ConvMethod=R,FilingVer=Current/Restated")</f>
      </c>
      <c r="Y4" s="4">
        <f>SPGLabel(266637,290464,"","Options:Curr=USD,Mag=Standard,ConvMethod=R,FilingVer=Current/Restated")</f>
      </c>
      <c r="Z4" s="4">
        <f>SPGLabel(266637,317331,"FY2026","Options:Curr=USD,Mag=Standard,ConvMethod=R,FilingVer=Current/Restated")</f>
      </c>
      <c r="AA4" s="4">
        <f>SPGLabel(266637,361117,"FY2026","Options:Curr=USD,Mag=Standard,ConvMethod=R,FilingVer=Current/Restated")</f>
      </c>
      <c r="AB4" s="4">
        <f>SPGLabel(266637,361115,"FY2026","Options:Curr=USD,Mag=Standard,ConvMethod=R,FilingVer=Current/Restated")</f>
      </c>
      <c r="AC4" s="4">
        <f>SPGLabel(266637,290890,"FY2026","Options:Curr=USD,Mag=Standard,ConvMethod=R,FilingVer=Current/Restated")</f>
      </c>
      <c r="AD4" s="4">
        <f>SPGLabel(266637,317680,"FY2026","Options:Curr=USD,Mag=Standard,ConvMethod=R,FilingVer=Current/Restated")</f>
      </c>
      <c r="AE4" s="4">
        <f>SPGLabel(266637,354780,"Net Positivity","CQ32024","Options:Curr=USD,Mag=Standard,ConvMethod=R,FilingVer=Current/Restated")</f>
      </c>
      <c r="AF4" s="4">
        <f>SPGLabel(266637,329304,"FY0","Options:Curr=USD,Mag=Standard,ConvMethod=R,FilingVer=Current/Restated")</f>
      </c>
      <c r="AG4" s="4">
        <f>SPGLabel(266637,329251,"FY0","Options:Curr=USD,Mag=Standard,ConvMethod=R,FilingVer=Current/Restated")</f>
      </c>
      <c r="AH4" s="4">
        <f>SPGLabel(266637,329252,"FY0","Options:Curr=USD,Mag=Standard,ConvMethod=R,FilingVer=Current/Restated")</f>
      </c>
      <c r="AI4" s="4">
        <f>SPGLabel(266637,329253,"FY0","Options:Curr=USD,Mag=Standard,ConvMethod=R,FilingVer=Current/Restated")</f>
      </c>
      <c r="AJ4" s="4">
        <f>SPGLabel(266637,329255,"FY0","Options:Curr=USD,Mag=Standard,ConvMethod=R,FilingVer=Current/Restated")</f>
      </c>
    </row>
    <row r="5" spans="1:36" ht="15">
      <c r="A5" s="3" t="s">
        <v>0</v>
      </c>
      <c r="B5" s="3" t="s">
        <v>1</v>
      </c>
      <c r="C5" s="3" t="s">
        <v>2</v>
      </c>
      <c r="D5" s="3" t="s">
        <v>3</v>
      </c>
      <c r="E5" s="4" t="s">
        <v>4</v>
      </c>
      <c r="F5" s="4" t="s">
        <v>5</v>
      </c>
      <c r="G5" s="4" t="s">
        <v>6</v>
      </c>
      <c r="H5" s="4" t="s">
        <v>7</v>
      </c>
      <c r="I5" s="4" t="s">
        <v>7</v>
      </c>
      <c r="J5" s="4" t="s">
        <v>7</v>
      </c>
      <c r="K5" s="4" t="s">
        <v>7</v>
      </c>
      <c r="L5" s="4" t="s">
        <v>7</v>
      </c>
      <c r="M5" s="4" t="s">
        <v>8</v>
      </c>
      <c r="N5" s="4" t="s">
        <v>9</v>
      </c>
      <c r="O5" s="4" t="s">
        <v>10</v>
      </c>
      <c r="P5" s="4" t="s">
        <v>11</v>
      </c>
      <c r="Q5" s="4" t="s">
        <v>12</v>
      </c>
      <c r="R5" s="4" t="s">
        <v>13</v>
      </c>
      <c r="S5" s="4" t="s">
        <v>14</v>
      </c>
      <c r="T5" s="4" t="s">
        <v>15</v>
      </c>
      <c r="U5" s="4" t="s">
        <v>15</v>
      </c>
      <c r="V5" s="4" t="s">
        <v>15</v>
      </c>
      <c r="W5" s="4" t="s">
        <v>16</v>
      </c>
      <c r="X5" s="4" t="s">
        <v>17</v>
      </c>
      <c r="Y5" s="4" t="s">
        <v>18</v>
      </c>
      <c r="Z5" s="4" t="s">
        <v>19</v>
      </c>
      <c r="AA5" s="4" t="s">
        <v>20</v>
      </c>
      <c r="AB5" s="4" t="s">
        <v>21</v>
      </c>
      <c r="AC5" s="4" t="s">
        <v>22</v>
      </c>
      <c r="AD5" s="4" t="s">
        <v>23</v>
      </c>
      <c r="AE5" s="4" t="s">
        <v>24</v>
      </c>
      <c r="AF5" s="4" t="s">
        <v>25</v>
      </c>
      <c r="AG5" s="4" t="s">
        <v>26</v>
      </c>
      <c r="AH5" s="4" t="s">
        <v>27</v>
      </c>
      <c r="AI5" s="4" t="s">
        <v>28</v>
      </c>
      <c r="AJ5" s="4" t="s">
        <v>29</v>
      </c>
    </row>
    <row r="6" spans="1:36" ht="15">
      <c r="A6" s="3" t="s">
        <v>30</v>
      </c>
      <c r="B6" s="3" t="s">
        <v>30</v>
      </c>
      <c r="C6" s="3" t="s">
        <v>30</v>
      </c>
      <c r="D6" s="3" t="s">
        <v>30</v>
      </c>
      <c r="E6" s="4" t="s">
        <v>30</v>
      </c>
      <c r="F6" s="4">
        <f>SPGLabel(266637,301958,"&lt;&gt;0","Options:Curr=USD,Mag=Standard,ConvMethod=R,FilingVer=Current/Restated")</f>
      </c>
      <c r="G6" s="4">
        <f>SPGLabel(266637,274170,"&lt;&gt;0","Options:Curr=USD,Mag=Standard,ConvMethod=R,FilingVer=Current/Restated")</f>
      </c>
      <c r="H6" s="4">
        <f>SPGLabel(266637,327728,"&lt;&gt;1","Options:Curr=USD,Mag=Standard,ConvMethod=R,FilingVer=Current/Restated")</f>
      </c>
      <c r="I6" s="4">
        <f>SPGLabel(266637,327728,"&lt;&gt;2","Options:Curr=USD,Mag=Standard,ConvMethod=R,FilingVer=Current/Restated")</f>
      </c>
      <c r="J6" s="4">
        <f>SPGLabel(266637,327728,"&lt;&gt;3","Options:Curr=USD,Mag=Standard,ConvMethod=R,FilingVer=Current/Restated")</f>
      </c>
      <c r="K6" s="4">
        <f>SPGLabel(266637,327728,"&lt;&gt;4","Options:Curr=USD,Mag=Standard,ConvMethod=R,FilingVer=Current/Restated")</f>
      </c>
      <c r="L6" s="4">
        <f>SPGLabel(266637,327728,"&lt;&gt;5","Options:Curr=USD,Mag=Standard,ConvMethod=R,FilingVer=Current/Restated")</f>
      </c>
      <c r="M6" s="4" t="s">
        <v>30</v>
      </c>
      <c r="N6" s="4" t="s">
        <v>30</v>
      </c>
      <c r="O6" s="4" t="s">
        <v>31</v>
      </c>
      <c r="P6" s="4" t="s">
        <v>31</v>
      </c>
      <c r="Q6" s="4" t="s">
        <v>31</v>
      </c>
      <c r="R6" s="4" t="s">
        <v>31</v>
      </c>
      <c r="S6" s="4" t="s">
        <v>30</v>
      </c>
      <c r="T6" s="4" t="s">
        <v>30</v>
      </c>
      <c r="U6" s="4" t="s">
        <v>30</v>
      </c>
      <c r="V6" s="4" t="s">
        <v>30</v>
      </c>
      <c r="W6" s="4">
        <f>SPGLabel(266637,337849,"&lt;&gt;2024MM08","Options:Curr=USD,Mag=Standard,ConvMethod=R,FilingVer=Current/Restated")</f>
      </c>
      <c r="X6" s="4" t="s">
        <v>30</v>
      </c>
      <c r="Y6" s="4" t="s">
        <v>30</v>
      </c>
      <c r="Z6" s="4" t="s">
        <v>32</v>
      </c>
      <c r="AA6" s="4" t="s">
        <v>32</v>
      </c>
      <c r="AB6" s="4" t="s">
        <v>32</v>
      </c>
      <c r="AC6" s="4" t="s">
        <v>32</v>
      </c>
      <c r="AD6" s="4" t="s">
        <v>32</v>
      </c>
      <c r="AE6" s="4">
        <f>SPGLabel(266637,354780,"&lt;&gt;Net Positivity","Options:Curr=USD,Mag=Standard,ConvMethod=R,FilingVer=Current/Restated")</f>
      </c>
      <c r="AF6" s="4" t="s">
        <v>31</v>
      </c>
      <c r="AG6" s="4" t="s">
        <v>31</v>
      </c>
      <c r="AH6" s="4" t="s">
        <v>31</v>
      </c>
      <c r="AI6" s="4" t="s">
        <v>31</v>
      </c>
      <c r="AJ6" s="4" t="s">
        <v>31</v>
      </c>
    </row>
    <row r="7" spans="1:36" ht="15">
      <c r="A7" s="3" t="s">
        <v>30</v>
      </c>
      <c r="B7" s="3" t="s">
        <v>30</v>
      </c>
      <c r="C7" s="3" t="s">
        <v>30</v>
      </c>
      <c r="D7" s="3" t="s">
        <v>30</v>
      </c>
      <c r="E7" s="4" t="s">
        <v>30</v>
      </c>
      <c r="F7" s="4" t="s">
        <v>30</v>
      </c>
      <c r="G7" s="4" t="s">
        <v>30</v>
      </c>
      <c r="H7" s="4" t="s">
        <v>30</v>
      </c>
      <c r="I7" s="4" t="s">
        <v>30</v>
      </c>
      <c r="J7" s="4" t="s">
        <v>30</v>
      </c>
      <c r="K7" s="4" t="s">
        <v>30</v>
      </c>
      <c r="L7" s="4" t="s">
        <v>30</v>
      </c>
      <c r="M7" s="4" t="s">
        <v>30</v>
      </c>
      <c r="N7" s="4" t="s">
        <v>30</v>
      </c>
      <c r="O7" s="4" t="s">
        <v>30</v>
      </c>
      <c r="P7" s="4" t="s">
        <v>30</v>
      </c>
      <c r="Q7" s="4" t="s">
        <v>30</v>
      </c>
      <c r="R7" s="4" t="s">
        <v>30</v>
      </c>
      <c r="S7" s="4" t="s">
        <v>30</v>
      </c>
      <c r="T7" s="4">
        <f>SPGLabel(266637,290952,"","&lt;&gt;3Y","Options:Curr=USD,Mag=Standard,ConvMethod=R,FilingVer=Current/Restated")</f>
      </c>
      <c r="U7" s="4">
        <f>SPGLabel(266637,290952,"","&lt;&gt;1Y","Options:Curr=USD,Mag=Standard,ConvMethod=R,FilingVer=Current/Restated")</f>
      </c>
      <c r="V7" s="4">
        <f>SPGLabel(266637,290952,"","&lt;&gt;5Y","Options:Curr=USD,Mag=Standard,ConvMethod=R,FilingVer=Current/Restated")</f>
      </c>
      <c r="W7" s="4" t="s">
        <v>30</v>
      </c>
      <c r="X7" s="4" t="s">
        <v>30</v>
      </c>
      <c r="Y7" s="4" t="s">
        <v>30</v>
      </c>
      <c r="Z7" s="4" t="s">
        <v>30</v>
      </c>
      <c r="AA7" s="4" t="s">
        <v>30</v>
      </c>
      <c r="AB7" s="4" t="s">
        <v>30</v>
      </c>
      <c r="AC7" s="4" t="s">
        <v>30</v>
      </c>
      <c r="AD7" s="4" t="s">
        <v>30</v>
      </c>
      <c r="AE7" s="4">
        <f>SPGLabel(266637,354780,"","&lt;&gt;CQ32024","Options:Curr=USD,Mag=Standard,ConvMethod=R,FilingVer=Current/Restated")</f>
      </c>
      <c r="AF7" s="4" t="s">
        <v>30</v>
      </c>
      <c r="AG7" s="4" t="s">
        <v>30</v>
      </c>
      <c r="AH7" s="4" t="s">
        <v>30</v>
      </c>
      <c r="AI7" s="4" t="s">
        <v>30</v>
      </c>
      <c r="AJ7" s="4" t="s">
        <v>30</v>
      </c>
    </row>
    <row r="8" spans="1:36" ht="15">
      <c r="A8" s="2" t="s">
        <v>33</v>
      </c>
      <c r="B8" s="5">
        <v>105135</v>
      </c>
      <c r="C8" s="2" t="s">
        <v>34</v>
      </c>
      <c r="D8" s="2" t="s">
        <v>35</v>
      </c>
      <c r="E8" s="6">
        <v>71882.921307850003</v>
      </c>
      <c r="F8" s="6">
        <v>0.79041414684191202</v>
      </c>
      <c r="G8" s="6">
        <v>0.77665689438407104</v>
      </c>
      <c r="H8" s="6">
        <v>684.68799999999999</v>
      </c>
      <c r="I8" s="6">
        <v>60.374000000000002</v>
      </c>
      <c r="J8" s="7" t="s">
        <v>36</v>
      </c>
      <c r="K8" s="7" t="s">
        <v>36</v>
      </c>
      <c r="L8" s="7" t="s">
        <v>36</v>
      </c>
      <c r="M8" s="6">
        <v>0.070000000000000007</v>
      </c>
      <c r="N8" s="6">
        <v>66.25</v>
      </c>
      <c r="O8" s="6">
        <v>3.48</v>
      </c>
      <c r="P8" s="7" t="s">
        <v>36</v>
      </c>
      <c r="Q8" s="7" t="s">
        <v>36</v>
      </c>
      <c r="R8" s="7" t="s">
        <v>36</v>
      </c>
      <c r="S8" s="8">
        <v>549353621</v>
      </c>
      <c r="T8" s="6">
        <v>-8.4933960000000006</v>
      </c>
      <c r="U8" s="6">
        <v>51.504685000000002</v>
      </c>
      <c r="V8" s="6">
        <v>20.098783000000001</v>
      </c>
      <c r="W8" s="8">
        <v>8720710</v>
      </c>
      <c r="X8" s="6">
        <v>2.2777799999999999</v>
      </c>
      <c r="Y8" s="8">
        <v>6</v>
      </c>
      <c r="Z8" s="6">
        <v>8.41404</v>
      </c>
      <c r="AA8" s="6">
        <v>12.761301373277799</v>
      </c>
      <c r="AB8" s="6">
        <v>10.1957964495649</v>
      </c>
      <c r="AC8" s="9">
        <v>15.392578389200001</v>
      </c>
      <c r="AD8" s="7" t="s">
        <v>37</v>
      </c>
      <c r="AE8" s="6">
        <v>1.1308100000000001</v>
      </c>
      <c r="AF8" s="6">
        <v>-4.5229999999999997</v>
      </c>
      <c r="AG8" s="8">
        <v>32681000</v>
      </c>
      <c r="AH8" s="8">
        <v>7871000</v>
      </c>
      <c r="AI8" s="8">
        <v>5884000</v>
      </c>
      <c r="AJ8" s="8">
        <v>-6979000</v>
      </c>
    </row>
    <row r="9" spans="1:36" ht="15">
      <c r="A9" s="2" t="s">
        <v>38</v>
      </c>
      <c r="B9" s="5">
        <v>4121019</v>
      </c>
      <c r="C9" s="2" t="s">
        <v>34</v>
      </c>
      <c r="D9" s="2" t="s">
        <v>35</v>
      </c>
      <c r="E9" s="6">
        <v>9886.8957281999992</v>
      </c>
      <c r="F9" s="6">
        <v>2.12739695979083</v>
      </c>
      <c r="G9" s="6">
        <v>1.53935301946481</v>
      </c>
      <c r="H9" s="7" t="s">
        <v>36</v>
      </c>
      <c r="I9" s="7" t="s">
        <v>36</v>
      </c>
      <c r="J9" s="7" t="s">
        <v>36</v>
      </c>
      <c r="K9" s="7" t="s">
        <v>36</v>
      </c>
      <c r="L9" s="7" t="s">
        <v>36</v>
      </c>
      <c r="M9" s="6">
        <v>0.31</v>
      </c>
      <c r="N9" s="6">
        <v>94.439999999999998</v>
      </c>
      <c r="O9" s="6">
        <v>0.44600000000000001</v>
      </c>
      <c r="P9" s="7" t="s">
        <v>37</v>
      </c>
      <c r="Q9" s="6">
        <v>1.10741971207088</v>
      </c>
      <c r="R9" s="7" t="s">
        <v>37</v>
      </c>
      <c r="S9" s="8">
        <v>117533235</v>
      </c>
      <c r="T9" s="6">
        <v>-64.313716999999997</v>
      </c>
      <c r="U9" s="6">
        <v>-57.483851000000001</v>
      </c>
      <c r="V9" s="6">
        <v>48.115526000000003</v>
      </c>
      <c r="W9" s="8">
        <v>12314455</v>
      </c>
      <c r="X9" s="6">
        <v>2.4285700000000001</v>
      </c>
      <c r="Y9" s="8">
        <v>8</v>
      </c>
      <c r="Z9" s="6">
        <v>18.922499999999999</v>
      </c>
      <c r="AA9" s="6">
        <v>14.294695775283</v>
      </c>
      <c r="AB9" s="6">
        <v>7.1463021119293</v>
      </c>
      <c r="AC9" s="9">
        <v>12.0268846336</v>
      </c>
      <c r="AD9" s="7" t="s">
        <v>37</v>
      </c>
      <c r="AE9" s="6">
        <v>0.95214500000000002</v>
      </c>
      <c r="AF9" s="6">
        <v>31.381</v>
      </c>
      <c r="AG9" s="8">
        <v>9617203</v>
      </c>
      <c r="AH9" s="8">
        <v>897067</v>
      </c>
      <c r="AI9" s="8">
        <v>467123</v>
      </c>
      <c r="AJ9" s="8">
        <v>1670543</v>
      </c>
    </row>
    <row r="10" spans="1:36" ht="15">
      <c r="A10" s="2" t="s">
        <v>39</v>
      </c>
      <c r="B10" s="5">
        <v>4160328</v>
      </c>
      <c r="C10" s="2" t="s">
        <v>40</v>
      </c>
      <c r="D10" s="2" t="s">
        <v>35</v>
      </c>
      <c r="E10" s="6">
        <v>16335.521727720001</v>
      </c>
      <c r="F10" s="6">
        <v>0.69889028549240695</v>
      </c>
      <c r="G10" s="6">
        <v>0.78745144359470398</v>
      </c>
      <c r="H10" s="7" t="s">
        <v>36</v>
      </c>
      <c r="I10" s="6">
        <v>10.723000000000001</v>
      </c>
      <c r="J10" s="6">
        <v>12.801</v>
      </c>
      <c r="K10" s="6">
        <v>14.741</v>
      </c>
      <c r="L10" s="6">
        <v>25.324999999999999</v>
      </c>
      <c r="M10" s="6">
        <v>0.37</v>
      </c>
      <c r="N10" s="6">
        <v>62.829999999999998</v>
      </c>
      <c r="O10" s="6">
        <v>1.8700000000000001</v>
      </c>
      <c r="P10" s="7" t="s">
        <v>36</v>
      </c>
      <c r="Q10" s="7" t="s">
        <v>36</v>
      </c>
      <c r="R10" s="7" t="s">
        <v>36</v>
      </c>
      <c r="S10" s="8">
        <v>1444343212</v>
      </c>
      <c r="T10" s="6">
        <v>2.0768149999999999</v>
      </c>
      <c r="U10" s="6">
        <v>21.909144999999999</v>
      </c>
      <c r="V10" s="6">
        <v>45.417332999999999</v>
      </c>
      <c r="W10" s="8">
        <v>18442300</v>
      </c>
      <c r="X10" s="6">
        <v>2.9166699999999999</v>
      </c>
      <c r="Y10" s="8">
        <v>1</v>
      </c>
      <c r="Z10" s="6">
        <v>0.72423000000000004</v>
      </c>
      <c r="AA10" s="6">
        <v>13.6381882406362</v>
      </c>
      <c r="AB10" s="6">
        <v>10.7923319373966</v>
      </c>
      <c r="AC10" s="9">
        <v>14.2196182956</v>
      </c>
      <c r="AD10" s="9">
        <v>3.8350139961810998</v>
      </c>
      <c r="AE10" s="6">
        <v>1.181481</v>
      </c>
      <c r="AF10" s="6">
        <v>-7.173</v>
      </c>
      <c r="AG10" s="8">
        <v>13640000</v>
      </c>
      <c r="AH10" s="8">
        <v>1857000</v>
      </c>
      <c r="AI10" s="8">
        <v>1274000</v>
      </c>
      <c r="AJ10" s="8">
        <v>740000</v>
      </c>
    </row>
    <row r="11" spans="1:36" ht="15">
      <c r="A11" s="2" t="s">
        <v>41</v>
      </c>
      <c r="B11" s="5">
        <v>4007308</v>
      </c>
      <c r="C11" s="2" t="s">
        <v>34</v>
      </c>
      <c r="D11" s="2" t="s">
        <v>35</v>
      </c>
      <c r="E11" s="6">
        <v>22220.496857999999</v>
      </c>
      <c r="F11" s="6">
        <v>0.19344710609584301</v>
      </c>
      <c r="G11" s="6">
        <v>0.43062561610896799</v>
      </c>
      <c r="H11" s="6">
        <v>51.691000000000003</v>
      </c>
      <c r="I11" s="7" t="s">
        <v>36</v>
      </c>
      <c r="J11" s="7" t="s">
        <v>36</v>
      </c>
      <c r="K11" s="7" t="s">
        <v>36</v>
      </c>
      <c r="L11" s="7" t="s">
        <v>36</v>
      </c>
      <c r="M11" s="6">
        <v>0.41999999999999998</v>
      </c>
      <c r="N11" s="6">
        <v>79.629999999999995</v>
      </c>
      <c r="O11" s="6">
        <v>1.4379999999999999</v>
      </c>
      <c r="P11" s="6">
        <v>25.5513831908832</v>
      </c>
      <c r="Q11" s="6">
        <v>3.4835499032347199</v>
      </c>
      <c r="R11" s="7" t="s">
        <v>36</v>
      </c>
      <c r="S11" s="8">
        <v>266816725</v>
      </c>
      <c r="T11" s="6">
        <v>3.2788539999999999</v>
      </c>
      <c r="U11" s="6">
        <v>9.9101940000000006</v>
      </c>
      <c r="V11" s="6">
        <v>22.167587000000001</v>
      </c>
      <c r="W11" s="8">
        <v>2727164</v>
      </c>
      <c r="X11" s="6">
        <v>2.4375</v>
      </c>
      <c r="Y11" s="8">
        <v>4</v>
      </c>
      <c r="Z11" s="6">
        <v>5.2318199999999999</v>
      </c>
      <c r="AA11" s="6">
        <v>17.980274053466001</v>
      </c>
      <c r="AB11" s="6">
        <v>10.0848050824977</v>
      </c>
      <c r="AC11" s="9">
        <v>15.8965578454</v>
      </c>
      <c r="AD11" s="9">
        <v>2.5346974519021002</v>
      </c>
      <c r="AE11" s="6">
        <v>1.6728829999999999</v>
      </c>
      <c r="AF11" s="6">
        <v>-5.8079999999999998</v>
      </c>
      <c r="AG11" s="8">
        <v>7265000</v>
      </c>
      <c r="AH11" s="8">
        <v>3141000</v>
      </c>
      <c r="AI11" s="8">
        <v>1853000</v>
      </c>
      <c r="AJ11" s="8">
        <v>1157000</v>
      </c>
    </row>
    <row r="12" spans="1:36" ht="15">
      <c r="A12" s="2" t="s">
        <v>42</v>
      </c>
      <c r="B12" s="5">
        <v>4004387</v>
      </c>
      <c r="C12" s="2" t="s">
        <v>34</v>
      </c>
      <c r="D12" s="2" t="s">
        <v>35</v>
      </c>
      <c r="E12" s="6">
        <v>27958.948118320001</v>
      </c>
      <c r="F12" s="6">
        <v>0.54344412618467997</v>
      </c>
      <c r="G12" s="6">
        <v>0.63865265921064396</v>
      </c>
      <c r="H12" s="6">
        <v>-0.0030000000000000001</v>
      </c>
      <c r="I12" s="6">
        <v>9.8979999999999997</v>
      </c>
      <c r="J12" s="6">
        <v>40.579999999999998</v>
      </c>
      <c r="K12" s="7" t="s">
        <v>36</v>
      </c>
      <c r="L12" s="7" t="s">
        <v>36</v>
      </c>
      <c r="M12" s="6">
        <v>0.089999999999999997</v>
      </c>
      <c r="N12" s="6">
        <v>91.709999999999994</v>
      </c>
      <c r="O12" s="6">
        <v>1.2709999999999999</v>
      </c>
      <c r="P12" s="7" t="s">
        <v>36</v>
      </c>
      <c r="Q12" s="7" t="s">
        <v>36</v>
      </c>
      <c r="R12" s="7" t="s">
        <v>36</v>
      </c>
      <c r="S12" s="8">
        <v>194863034</v>
      </c>
      <c r="T12" s="6">
        <v>-17.923456999999999</v>
      </c>
      <c r="U12" s="6">
        <v>6.5098729999999998</v>
      </c>
      <c r="V12" s="6">
        <v>20.968710000000002</v>
      </c>
      <c r="W12" s="8">
        <v>4058511</v>
      </c>
      <c r="X12" s="6">
        <v>2.5</v>
      </c>
      <c r="Y12" s="8">
        <v>4</v>
      </c>
      <c r="Z12" s="6">
        <v>6.1001300000000001</v>
      </c>
      <c r="AA12" s="6">
        <v>19.528148397712702</v>
      </c>
      <c r="AB12" s="6">
        <v>13.697504188121499</v>
      </c>
      <c r="AC12" s="9">
        <v>23.4709067412</v>
      </c>
      <c r="AD12" s="9">
        <v>3.1294542321600001</v>
      </c>
      <c r="AE12" s="6">
        <v>0.861931</v>
      </c>
      <c r="AF12" s="6">
        <v>11.656000000000001</v>
      </c>
      <c r="AG12" s="8">
        <v>4234000</v>
      </c>
      <c r="AH12" s="8">
        <v>2240000</v>
      </c>
      <c r="AI12" s="8">
        <v>1536000</v>
      </c>
      <c r="AJ12" s="8">
        <v>944000</v>
      </c>
    </row>
    <row r="13" spans="1:36" ht="15">
      <c r="A13" s="2" t="s">
        <v>43</v>
      </c>
      <c r="B13" s="5">
        <v>4107063</v>
      </c>
      <c r="C13" s="2" t="s">
        <v>34</v>
      </c>
      <c r="D13" s="2" t="s">
        <v>35</v>
      </c>
      <c r="E13" s="6">
        <v>38592.414646199999</v>
      </c>
      <c r="F13" s="6">
        <v>0.79597757104157296</v>
      </c>
      <c r="G13" s="6">
        <v>0.85506375803988399</v>
      </c>
      <c r="H13" s="7" t="s">
        <v>36</v>
      </c>
      <c r="I13" s="7" t="s">
        <v>36</v>
      </c>
      <c r="J13" s="7" t="s">
        <v>36</v>
      </c>
      <c r="K13" s="7" t="s">
        <v>36</v>
      </c>
      <c r="L13" s="7" t="s">
        <v>36</v>
      </c>
      <c r="M13" s="6">
        <v>0.40000000000000002</v>
      </c>
      <c r="N13" s="6">
        <v>89.150000000000006</v>
      </c>
      <c r="O13" s="6">
        <v>0.40699999999999997</v>
      </c>
      <c r="P13" s="7" t="s">
        <v>36</v>
      </c>
      <c r="Q13" s="7" t="s">
        <v>36</v>
      </c>
      <c r="R13" s="7" t="s">
        <v>36</v>
      </c>
      <c r="S13" s="8">
        <v>231535965</v>
      </c>
      <c r="T13" s="6">
        <v>25.558605</v>
      </c>
      <c r="U13" s="6">
        <v>4.4255209999999998</v>
      </c>
      <c r="V13" s="6">
        <v>106.795401</v>
      </c>
      <c r="W13" s="8">
        <v>2479317</v>
      </c>
      <c r="X13" s="6">
        <v>1.75</v>
      </c>
      <c r="Y13" s="8">
        <v>9</v>
      </c>
      <c r="Z13" s="6">
        <v>7.2783300000000004</v>
      </c>
      <c r="AA13" s="6">
        <v>19.361751071814201</v>
      </c>
      <c r="AB13" s="6">
        <v>16.163757061264899</v>
      </c>
      <c r="AC13" s="9">
        <v>20.920932731099999</v>
      </c>
      <c r="AD13" s="9">
        <v>2.4584979777170002</v>
      </c>
      <c r="AE13" s="6">
        <v>0.956534</v>
      </c>
      <c r="AF13" s="6">
        <v>7.258</v>
      </c>
      <c r="AG13" s="8">
        <v>6596950</v>
      </c>
      <c r="AH13" s="8">
        <v>2045095</v>
      </c>
      <c r="AI13" s="8">
        <v>1707459</v>
      </c>
      <c r="AJ13" s="8">
        <v>1313188</v>
      </c>
    </row>
    <row r="14" spans="1:36" ht="15">
      <c r="A14" s="2" t="s">
        <v>44</v>
      </c>
      <c r="B14" s="5">
        <v>4097536</v>
      </c>
      <c r="C14" s="2" t="s">
        <v>34</v>
      </c>
      <c r="D14" s="2" t="s">
        <v>35</v>
      </c>
      <c r="E14" s="6">
        <v>27004.220728879998</v>
      </c>
      <c r="F14" s="6">
        <v>1.21206273237881</v>
      </c>
      <c r="G14" s="6">
        <v>1.41500948042469</v>
      </c>
      <c r="H14" s="6">
        <v>1.1839999999999999</v>
      </c>
      <c r="I14" s="6">
        <v>2.5449999999999999</v>
      </c>
      <c r="J14" s="6">
        <v>24.318000000000001</v>
      </c>
      <c r="K14" s="6">
        <v>1.4710000000000001</v>
      </c>
      <c r="L14" s="6">
        <v>13.013</v>
      </c>
      <c r="M14" s="6">
        <v>0.29999999999999999</v>
      </c>
      <c r="N14" s="6">
        <v>93.430000000000007</v>
      </c>
      <c r="O14" s="6">
        <v>0.16300000000000001</v>
      </c>
      <c r="P14" s="7" t="s">
        <v>36</v>
      </c>
      <c r="Q14" s="7" t="s">
        <v>36</v>
      </c>
      <c r="R14" s="7" t="s">
        <v>36</v>
      </c>
      <c r="S14" s="8">
        <v>87386644</v>
      </c>
      <c r="T14" s="6">
        <v>-16.113796000000001</v>
      </c>
      <c r="U14" s="6">
        <v>-3.1376360000000001</v>
      </c>
      <c r="V14" s="6">
        <v>50.002426999999997</v>
      </c>
      <c r="W14" s="8">
        <v>1446449</v>
      </c>
      <c r="X14" s="6">
        <v>2.8461500000000002</v>
      </c>
      <c r="Y14" s="8">
        <v>1</v>
      </c>
      <c r="Z14" s="6">
        <v>8.4299999999999997</v>
      </c>
      <c r="AA14" s="6">
        <v>20.8033139775286</v>
      </c>
      <c r="AB14" s="7" t="s">
        <v>36</v>
      </c>
      <c r="AC14" s="9">
        <v>25.599498978100002</v>
      </c>
      <c r="AD14" s="9">
        <v>4.0210384500635001</v>
      </c>
      <c r="AE14" s="7" t="s">
        <v>36</v>
      </c>
      <c r="AF14" s="6">
        <v>9.8949999999999996</v>
      </c>
      <c r="AG14" s="8">
        <v>2269949</v>
      </c>
      <c r="AH14" s="8">
        <v>758639</v>
      </c>
      <c r="AI14" s="8">
        <v>626135</v>
      </c>
      <c r="AJ14" s="8">
        <v>500412</v>
      </c>
    </row>
    <row r="15" spans="1:36" ht="15">
      <c r="A15" s="2" t="s">
        <v>45</v>
      </c>
      <c r="B15" s="5">
        <v>4010203</v>
      </c>
      <c r="C15" s="2" t="s">
        <v>34</v>
      </c>
      <c r="D15" s="2" t="s">
        <v>35</v>
      </c>
      <c r="E15" s="6">
        <v>9891.2555018200001</v>
      </c>
      <c r="F15" s="6">
        <v>0.59605804589087297</v>
      </c>
      <c r="G15" s="6">
        <v>1.13308275400016</v>
      </c>
      <c r="H15" s="7" t="s">
        <v>36</v>
      </c>
      <c r="I15" s="7" t="s">
        <v>36</v>
      </c>
      <c r="J15" s="7" t="s">
        <v>36</v>
      </c>
      <c r="K15" s="7" t="s">
        <v>36</v>
      </c>
      <c r="L15" s="6">
        <v>0.41899999999999998</v>
      </c>
      <c r="M15" s="6">
        <v>0.44</v>
      </c>
      <c r="N15" s="6">
        <v>85.670000000000002</v>
      </c>
      <c r="O15" s="6">
        <v>1.482</v>
      </c>
      <c r="P15" s="7" t="s">
        <v>36</v>
      </c>
      <c r="Q15" s="7" t="s">
        <v>36</v>
      </c>
      <c r="R15" s="7" t="s">
        <v>36</v>
      </c>
      <c r="S15" s="8">
        <v>369904843</v>
      </c>
      <c r="T15" s="6">
        <v>45.433768000000001</v>
      </c>
      <c r="U15" s="6">
        <v>-38.890860000000004</v>
      </c>
      <c r="V15" s="6">
        <v>37.740350999999997</v>
      </c>
      <c r="W15" s="8">
        <v>15233551</v>
      </c>
      <c r="X15" s="6">
        <v>2.6333299999999999</v>
      </c>
      <c r="Y15" s="8">
        <v>8</v>
      </c>
      <c r="Z15" s="6">
        <v>4.8968600000000002</v>
      </c>
      <c r="AA15" s="6">
        <v>5.5687488060800998</v>
      </c>
      <c r="AB15" s="6">
        <v>3.0179864396439999</v>
      </c>
      <c r="AC15" s="9">
        <v>5.6491207314</v>
      </c>
      <c r="AD15" s="7" t="s">
        <v>37</v>
      </c>
      <c r="AE15" s="6">
        <v>0.71313199999999999</v>
      </c>
      <c r="AF15" s="6">
        <v>-26.158999999999999</v>
      </c>
      <c r="AG15" s="8">
        <v>8093000</v>
      </c>
      <c r="AH15" s="8">
        <v>5103000</v>
      </c>
      <c r="AI15" s="8">
        <v>3425000</v>
      </c>
      <c r="AJ15" s="8">
        <v>3207000</v>
      </c>
    </row>
    <row r="16" spans="1:36" ht="15">
      <c r="A16" s="2" t="s">
        <v>46</v>
      </c>
      <c r="B16" s="5">
        <v>4044801</v>
      </c>
      <c r="C16" s="2" t="s">
        <v>34</v>
      </c>
      <c r="D16" s="2" t="s">
        <v>35</v>
      </c>
      <c r="E16" s="6">
        <v>28984.969737359999</v>
      </c>
      <c r="F16" s="6">
        <v>0.43412896154963598</v>
      </c>
      <c r="G16" s="6">
        <v>0.57044091809860098</v>
      </c>
      <c r="H16" s="7" t="s">
        <v>36</v>
      </c>
      <c r="I16" s="7" t="s">
        <v>36</v>
      </c>
      <c r="J16" s="7" t="s">
        <v>36</v>
      </c>
      <c r="K16" s="6">
        <v>-15.003</v>
      </c>
      <c r="L16" s="6">
        <v>16.125</v>
      </c>
      <c r="M16" s="6">
        <v>0.85999999999999999</v>
      </c>
      <c r="N16" s="6">
        <v>81.090000000000003</v>
      </c>
      <c r="O16" s="6">
        <v>0.39200000000000002</v>
      </c>
      <c r="P16" s="7" t="s">
        <v>36</v>
      </c>
      <c r="Q16" s="7" t="s">
        <v>36</v>
      </c>
      <c r="R16" s="7" t="s">
        <v>36</v>
      </c>
      <c r="S16" s="8">
        <v>478142028</v>
      </c>
      <c r="T16" s="6">
        <v>8.3668739999999993</v>
      </c>
      <c r="U16" s="6">
        <v>-21.540906</v>
      </c>
      <c r="V16" s="6">
        <v>82.358013999999997</v>
      </c>
      <c r="W16" s="8">
        <v>7667342</v>
      </c>
      <c r="X16" s="6">
        <v>3.0769199999999999</v>
      </c>
      <c r="Y16" s="8">
        <v>0</v>
      </c>
      <c r="Z16" s="6">
        <v>5.1726900000000002</v>
      </c>
      <c r="AA16" s="6">
        <v>14.203508189276601</v>
      </c>
      <c r="AB16" s="6">
        <v>8.3325775368696</v>
      </c>
      <c r="AC16" s="9">
        <v>11.3596330137</v>
      </c>
      <c r="AD16" s="7" t="s">
        <v>37</v>
      </c>
      <c r="AE16" s="6">
        <v>1.67509</v>
      </c>
      <c r="AF16" s="6">
        <v>-7.5039999999999996</v>
      </c>
      <c r="AG16" s="8">
        <v>93935000</v>
      </c>
      <c r="AH16" s="8">
        <v>4987000</v>
      </c>
      <c r="AI16" s="8">
        <v>4000000</v>
      </c>
      <c r="AJ16" s="8">
        <v>3466000</v>
      </c>
    </row>
    <row r="17" spans="1:36" ht="15">
      <c r="A17" s="2" t="s">
        <v>47</v>
      </c>
      <c r="B17" s="5">
        <v>4208149</v>
      </c>
      <c r="C17" s="2" t="s">
        <v>34</v>
      </c>
      <c r="D17" s="2" t="s">
        <v>35</v>
      </c>
      <c r="E17" s="6">
        <v>55564.560164620001</v>
      </c>
      <c r="F17" s="6">
        <v>1.37596939218843</v>
      </c>
      <c r="G17" s="6">
        <v>1.5476337427492799</v>
      </c>
      <c r="H17" s="6">
        <v>-4.952</v>
      </c>
      <c r="I17" s="6">
        <v>-33.667999999999999</v>
      </c>
      <c r="J17" s="6">
        <v>-36.014000000000003</v>
      </c>
      <c r="K17" s="6">
        <v>2.1800000000000002</v>
      </c>
      <c r="L17" s="6">
        <v>11.569000000000001</v>
      </c>
      <c r="M17" s="6">
        <v>0.12</v>
      </c>
      <c r="N17" s="6">
        <v>93.069999999999993</v>
      </c>
      <c r="O17" s="6">
        <v>1.4159999999999999</v>
      </c>
      <c r="P17" s="7" t="s">
        <v>36</v>
      </c>
      <c r="Q17" s="7" t="s">
        <v>36</v>
      </c>
      <c r="R17" s="7" t="s">
        <v>36</v>
      </c>
      <c r="S17" s="8">
        <v>215508514</v>
      </c>
      <c r="T17" s="6">
        <v>-10.708225000000001</v>
      </c>
      <c r="U17" s="6">
        <v>17.184801</v>
      </c>
      <c r="V17" s="6">
        <v>82.663832999999997</v>
      </c>
      <c r="W17" s="8">
        <v>2449387</v>
      </c>
      <c r="X17" s="6">
        <v>1.84615</v>
      </c>
      <c r="Y17" s="8">
        <v>13</v>
      </c>
      <c r="Z17" s="6">
        <v>5.9384399999999999</v>
      </c>
      <c r="AA17" s="6">
        <v>23.171742322350699</v>
      </c>
      <c r="AB17" s="6">
        <v>22.1376940877207</v>
      </c>
      <c r="AC17" s="9">
        <v>28.1372431329</v>
      </c>
      <c r="AD17" s="9">
        <v>1.7057009658644999</v>
      </c>
      <c r="AE17" s="6">
        <v>1.6898979999999999</v>
      </c>
      <c r="AF17" s="6">
        <v>9.8300000000000001</v>
      </c>
      <c r="AG17" s="8">
        <v>5497000</v>
      </c>
      <c r="AH17" s="8">
        <v>1219000</v>
      </c>
      <c r="AI17" s="8">
        <v>1170000</v>
      </c>
      <c r="AJ17" s="8">
        <v>906000</v>
      </c>
    </row>
    <row r="18" spans="1:36" ht="15">
      <c r="A18" s="2" t="s">
        <v>48</v>
      </c>
      <c r="B18" s="5">
        <v>1031164</v>
      </c>
      <c r="C18" s="2" t="s">
        <v>34</v>
      </c>
      <c r="D18" s="2" t="s">
        <v>35</v>
      </c>
      <c r="E18" s="6">
        <v>112367.96818665</v>
      </c>
      <c r="F18" s="6">
        <v>0.44908210160131201</v>
      </c>
      <c r="G18" s="6">
        <v>0.83654114319026496</v>
      </c>
      <c r="H18" s="6">
        <v>157.26499999999999</v>
      </c>
      <c r="I18" s="6">
        <v>19.367000000000001</v>
      </c>
      <c r="J18" s="7" t="s">
        <v>36</v>
      </c>
      <c r="K18" s="6">
        <v>70.676000000000002</v>
      </c>
      <c r="L18" s="6">
        <v>170.62799999999999</v>
      </c>
      <c r="M18" s="6">
        <v>0.13</v>
      </c>
      <c r="N18" s="6">
        <v>81.890000000000001</v>
      </c>
      <c r="O18" s="6">
        <v>0.83499999999999996</v>
      </c>
      <c r="P18" s="6">
        <v>20.624126940830902</v>
      </c>
      <c r="Q18" s="6">
        <v>2.3461393439188898</v>
      </c>
      <c r="R18" s="6">
        <v>-0.59480668782645596</v>
      </c>
      <c r="S18" s="8">
        <v>407795203</v>
      </c>
      <c r="T18" s="6">
        <v>41.354022999999998</v>
      </c>
      <c r="U18" s="6">
        <v>10.196158</v>
      </c>
      <c r="V18" s="6">
        <v>83.503055000000003</v>
      </c>
      <c r="W18" s="8">
        <v>4890991</v>
      </c>
      <c r="X18" s="6">
        <v>2.7777799999999999</v>
      </c>
      <c r="Y18" s="8">
        <v>2</v>
      </c>
      <c r="Z18" s="6">
        <v>10.85178</v>
      </c>
      <c r="AA18" s="6">
        <v>19.903076130493702</v>
      </c>
      <c r="AB18" s="6">
        <v>18.007489346887901</v>
      </c>
      <c r="AC18" s="9">
        <v>25.298360908500001</v>
      </c>
      <c r="AD18" s="9">
        <v>2.6017805259536999</v>
      </c>
      <c r="AE18" s="6">
        <v>1.743719</v>
      </c>
      <c r="AF18" s="6">
        <v>6.609</v>
      </c>
      <c r="AG18" s="8">
        <v>19202600</v>
      </c>
      <c r="AH18" s="8">
        <v>5581100</v>
      </c>
      <c r="AI18" s="8">
        <v>5019200</v>
      </c>
      <c r="AJ18" s="8">
        <v>3752000</v>
      </c>
    </row>
    <row r="19" spans="1:36" ht="15">
      <c r="A19" s="2" t="s">
        <v>49</v>
      </c>
      <c r="B19" s="5">
        <v>4344582</v>
      </c>
      <c r="C19" s="2" t="s">
        <v>34</v>
      </c>
      <c r="D19" s="2" t="s">
        <v>35</v>
      </c>
      <c r="E19" s="6">
        <v>53634.386072699999</v>
      </c>
      <c r="F19" s="6">
        <v>0.40313035395561098</v>
      </c>
      <c r="G19" s="6">
        <v>0.57710374872464398</v>
      </c>
      <c r="H19" s="6">
        <v>-8.4529999999999994</v>
      </c>
      <c r="I19" s="7" t="s">
        <v>36</v>
      </c>
      <c r="J19" s="7" t="s">
        <v>36</v>
      </c>
      <c r="K19" s="7" t="s">
        <v>36</v>
      </c>
      <c r="L19" s="7" t="s">
        <v>36</v>
      </c>
      <c r="M19" s="6">
        <v>0.20000000000000001</v>
      </c>
      <c r="N19" s="6">
        <v>95.209999999999994</v>
      </c>
      <c r="O19" s="6">
        <v>-2.5590000000000002</v>
      </c>
      <c r="P19" s="7" t="s">
        <v>36</v>
      </c>
      <c r="Q19" s="7" t="s">
        <v>36</v>
      </c>
      <c r="R19" s="7" t="s">
        <v>36</v>
      </c>
      <c r="S19" s="8">
        <v>17082810</v>
      </c>
      <c r="T19" s="6">
        <v>104.239389</v>
      </c>
      <c r="U19" s="6">
        <v>23.492854999999999</v>
      </c>
      <c r="V19" s="6">
        <v>184.69211000000001</v>
      </c>
      <c r="W19" s="8">
        <v>457532</v>
      </c>
      <c r="X19" s="6">
        <v>1.75</v>
      </c>
      <c r="Y19" s="8">
        <v>15</v>
      </c>
      <c r="Z19" s="6">
        <v>182.1738</v>
      </c>
      <c r="AA19" s="6">
        <v>16.246406842488302</v>
      </c>
      <c r="AB19" s="6">
        <v>14.1536202619383</v>
      </c>
      <c r="AC19" s="9">
        <v>17.076309101900002</v>
      </c>
      <c r="AD19" s="9">
        <v>1.1514465376583001</v>
      </c>
      <c r="AE19" s="7" t="s">
        <v>36</v>
      </c>
      <c r="AF19" s="6">
        <v>7.4139999999999997</v>
      </c>
      <c r="AG19" s="8">
        <v>17457209</v>
      </c>
      <c r="AH19" s="8">
        <v>3971563</v>
      </c>
      <c r="AI19" s="8">
        <v>3473986</v>
      </c>
      <c r="AJ19" s="8">
        <v>2528426</v>
      </c>
    </row>
    <row r="20" spans="1:36" ht="15">
      <c r="A20" s="2" t="s">
        <v>50</v>
      </c>
      <c r="B20" s="5">
        <v>3001622</v>
      </c>
      <c r="C20" s="2" t="s">
        <v>34</v>
      </c>
      <c r="D20" s="2" t="s">
        <v>35</v>
      </c>
      <c r="E20" s="6">
        <v>17706.94494523</v>
      </c>
      <c r="F20" s="6">
        <v>0.84367236414876701</v>
      </c>
      <c r="G20" s="6">
        <v>0.98446329791573495</v>
      </c>
      <c r="H20" s="6">
        <v>0.01</v>
      </c>
      <c r="I20" s="6">
        <v>-3.98</v>
      </c>
      <c r="J20" s="7" t="s">
        <v>36</v>
      </c>
      <c r="K20" s="7" t="s">
        <v>36</v>
      </c>
      <c r="L20" s="6">
        <v>3.2440000000000002</v>
      </c>
      <c r="M20" s="6">
        <v>0.78000000000000003</v>
      </c>
      <c r="N20" s="6">
        <v>93.549999999999997</v>
      </c>
      <c r="O20" s="6">
        <v>1.6180000000000001</v>
      </c>
      <c r="P20" s="7" t="s">
        <v>36</v>
      </c>
      <c r="Q20" s="7" t="s">
        <v>36</v>
      </c>
      <c r="R20" s="7" t="s">
        <v>36</v>
      </c>
      <c r="S20" s="8">
        <v>80519053</v>
      </c>
      <c r="T20" s="6">
        <v>1.8864510000000001</v>
      </c>
      <c r="U20" s="6">
        <v>18.238527000000001</v>
      </c>
      <c r="V20" s="6">
        <v>110.984241</v>
      </c>
      <c r="W20" s="8">
        <v>1759134</v>
      </c>
      <c r="X20" s="6">
        <v>2.30769</v>
      </c>
      <c r="Y20" s="8">
        <v>4</v>
      </c>
      <c r="Z20" s="6">
        <v>11.852220000000001</v>
      </c>
      <c r="AA20" s="6">
        <v>15.278911406915199</v>
      </c>
      <c r="AB20" s="6">
        <v>12.375090355902699</v>
      </c>
      <c r="AC20" s="9">
        <v>18.437472227600001</v>
      </c>
      <c r="AD20" s="9">
        <v>1.4361381769604999</v>
      </c>
      <c r="AE20" s="6">
        <v>0.82343599999999995</v>
      </c>
      <c r="AF20" s="6">
        <v>-7.4669999999999996</v>
      </c>
      <c r="AG20" s="8">
        <v>8364300</v>
      </c>
      <c r="AH20" s="8">
        <v>1270900</v>
      </c>
      <c r="AI20" s="8">
        <v>995900</v>
      </c>
      <c r="AJ20" s="8">
        <v>503000</v>
      </c>
    </row>
    <row r="21" spans="1:36" ht="15">
      <c r="A21" s="2" t="s">
        <v>51</v>
      </c>
      <c r="B21" s="5">
        <v>6893503</v>
      </c>
      <c r="C21" s="2" t="s">
        <v>34</v>
      </c>
      <c r="D21" s="2" t="s">
        <v>35</v>
      </c>
      <c r="E21" s="6">
        <v>33766.470781229997</v>
      </c>
      <c r="F21" s="6">
        <v>0.63144283285592195</v>
      </c>
      <c r="G21" s="6">
        <v>0.72469486466223898</v>
      </c>
      <c r="H21" s="6">
        <v>-31.283999999999999</v>
      </c>
      <c r="I21" s="7" t="s">
        <v>36</v>
      </c>
      <c r="J21" s="6">
        <v>-29.212</v>
      </c>
      <c r="K21" s="6">
        <v>6.5720000000000001</v>
      </c>
      <c r="L21" s="6">
        <v>10.449999999999999</v>
      </c>
      <c r="M21" s="6">
        <v>0.12</v>
      </c>
      <c r="N21" s="6">
        <v>94.390000000000001</v>
      </c>
      <c r="O21" s="6">
        <v>0.437</v>
      </c>
      <c r="P21" s="7" t="s">
        <v>36</v>
      </c>
      <c r="Q21" s="7" t="s">
        <v>36</v>
      </c>
      <c r="R21" s="7" t="s">
        <v>36</v>
      </c>
      <c r="S21" s="8">
        <v>993423677</v>
      </c>
      <c r="T21" s="6">
        <v>58.392564999999998</v>
      </c>
      <c r="U21" s="6">
        <v>-5.2819140000000004</v>
      </c>
      <c r="V21" s="6">
        <v>78.388733999999999</v>
      </c>
      <c r="W21" s="8">
        <v>17290872</v>
      </c>
      <c r="X21" s="6">
        <v>1.6785699999999999</v>
      </c>
      <c r="Y21" s="8">
        <v>14</v>
      </c>
      <c r="Z21" s="6">
        <v>3.0465499999999999</v>
      </c>
      <c r="AA21" s="6">
        <v>8.6182375656775001</v>
      </c>
      <c r="AB21" s="6">
        <v>6.7900038569051997</v>
      </c>
      <c r="AC21" s="9">
        <v>11.030807725100001</v>
      </c>
      <c r="AD21" s="9">
        <v>0.29969719283629997</v>
      </c>
      <c r="AE21" s="6">
        <v>2.9144589999999999</v>
      </c>
      <c r="AF21" s="6">
        <v>20.562000000000001</v>
      </c>
      <c r="AG21" s="8">
        <v>25506000</v>
      </c>
      <c r="AH21" s="8">
        <v>3733000</v>
      </c>
      <c r="AI21" s="8">
        <v>2646000</v>
      </c>
      <c r="AJ21" s="8">
        <v>1970000</v>
      </c>
    </row>
    <row r="22" spans="1:36" ht="15">
      <c r="A22" s="2" t="s">
        <v>52</v>
      </c>
      <c r="B22" s="5">
        <v>4014079</v>
      </c>
      <c r="C22" s="2" t="s">
        <v>34</v>
      </c>
      <c r="D22" s="2" t="s">
        <v>35</v>
      </c>
      <c r="E22" s="6">
        <v>19397.830529700001</v>
      </c>
      <c r="F22" s="6">
        <v>0.841525136673136</v>
      </c>
      <c r="G22" s="6">
        <v>0.86905456339559595</v>
      </c>
      <c r="H22" s="7" t="s">
        <v>36</v>
      </c>
      <c r="I22" s="7" t="s">
        <v>36</v>
      </c>
      <c r="J22" s="7" t="s">
        <v>36</v>
      </c>
      <c r="K22" s="6">
        <v>0.24199999999999999</v>
      </c>
      <c r="L22" s="7" t="s">
        <v>36</v>
      </c>
      <c r="M22" s="6">
        <v>0.60999999999999999</v>
      </c>
      <c r="N22" s="6">
        <v>86.390000000000001</v>
      </c>
      <c r="O22" s="6">
        <v>2.351</v>
      </c>
      <c r="P22" s="7" t="s">
        <v>36</v>
      </c>
      <c r="Q22" s="7" t="s">
        <v>36</v>
      </c>
      <c r="R22" s="7" t="s">
        <v>36</v>
      </c>
      <c r="S22" s="8">
        <v>303565423</v>
      </c>
      <c r="T22" s="6">
        <v>-31.828339</v>
      </c>
      <c r="U22" s="6">
        <v>17.819265000000001</v>
      </c>
      <c r="V22" s="6">
        <v>-15.640879</v>
      </c>
      <c r="W22" s="8">
        <v>7240198</v>
      </c>
      <c r="X22" s="6">
        <v>2.3333300000000001</v>
      </c>
      <c r="Y22" s="8">
        <v>5</v>
      </c>
      <c r="Z22" s="6">
        <v>3.56121</v>
      </c>
      <c r="AA22" s="6">
        <v>14.6473687201064</v>
      </c>
      <c r="AB22" s="6">
        <v>11.3097943930629</v>
      </c>
      <c r="AC22" s="9">
        <v>16.298733596000002</v>
      </c>
      <c r="AD22" s="9">
        <v>1.1641952568570999</v>
      </c>
      <c r="AE22" s="6">
        <v>1.3153090000000001</v>
      </c>
      <c r="AF22" s="6">
        <v>-8.5999999999999996</v>
      </c>
      <c r="AG22" s="8">
        <v>14029000</v>
      </c>
      <c r="AH22" s="8">
        <v>2112000</v>
      </c>
      <c r="AI22" s="8">
        <v>1426000</v>
      </c>
      <c r="AJ22" s="8">
        <v>711000</v>
      </c>
    </row>
    <row r="23" spans="1:36" ht="15">
      <c r="A23" s="2" t="s">
        <v>53</v>
      </c>
      <c r="B23" s="5">
        <v>4069317</v>
      </c>
      <c r="C23" s="2" t="s">
        <v>34</v>
      </c>
      <c r="D23" s="2" t="s">
        <v>35</v>
      </c>
      <c r="E23" s="6">
        <v>6680.7232335400004</v>
      </c>
      <c r="F23" s="6">
        <v>1.35344554706389</v>
      </c>
      <c r="G23" s="6">
        <v>1.37367150225131</v>
      </c>
      <c r="H23" s="6">
        <v>-5.4939999999999998</v>
      </c>
      <c r="I23" s="6">
        <v>-21.091999999999999</v>
      </c>
      <c r="J23" s="6">
        <v>-1.2989999999999999</v>
      </c>
      <c r="K23" s="6">
        <v>-1.446</v>
      </c>
      <c r="L23" s="7" t="s">
        <v>36</v>
      </c>
      <c r="M23" s="6">
        <v>0.46000000000000002</v>
      </c>
      <c r="N23" s="6">
        <v>88.310000000000002</v>
      </c>
      <c r="O23" s="6">
        <v>-3.427</v>
      </c>
      <c r="P23" s="7" t="s">
        <v>36</v>
      </c>
      <c r="Q23" s="7" t="s">
        <v>36</v>
      </c>
      <c r="R23" s="7" t="s">
        <v>36</v>
      </c>
      <c r="S23" s="8">
        <v>219111946</v>
      </c>
      <c r="T23" s="6">
        <v>-50.773204999999997</v>
      </c>
      <c r="U23" s="6">
        <v>-18.394559999999998</v>
      </c>
      <c r="V23" s="6">
        <v>159.73926399999999</v>
      </c>
      <c r="W23" s="8">
        <v>8828083</v>
      </c>
      <c r="X23" s="6">
        <v>2.09524</v>
      </c>
      <c r="Y23" s="8">
        <v>7</v>
      </c>
      <c r="Z23" s="6">
        <v>3.6259600000000001</v>
      </c>
      <c r="AA23" s="6">
        <v>8.7409892545028001</v>
      </c>
      <c r="AB23" s="6">
        <v>7.1562045711359996</v>
      </c>
      <c r="AC23" s="9">
        <v>8.4433872132999994</v>
      </c>
      <c r="AD23" s="9">
        <v>0.84433872132999999</v>
      </c>
      <c r="AE23" s="6">
        <v>1.9628369999999999</v>
      </c>
      <c r="AF23" s="6">
        <v>-1.7330000000000001</v>
      </c>
      <c r="AG23" s="8">
        <v>7429000</v>
      </c>
      <c r="AH23" s="8">
        <v>1554000</v>
      </c>
      <c r="AI23" s="8">
        <v>1285000</v>
      </c>
      <c r="AJ23" s="8">
        <v>878000</v>
      </c>
    </row>
    <row r="24" spans="1:36" ht="15">
      <c r="A24" s="2" t="s">
        <v>54</v>
      </c>
      <c r="B24" s="5">
        <v>4095864</v>
      </c>
      <c r="C24" s="2" t="s">
        <v>34</v>
      </c>
      <c r="D24" s="2" t="s">
        <v>35</v>
      </c>
      <c r="E24" s="6">
        <v>21774.146328760002</v>
      </c>
      <c r="F24" s="6">
        <v>0.89025154096729797</v>
      </c>
      <c r="G24" s="6">
        <v>1.1052557128871401</v>
      </c>
      <c r="H24" s="6">
        <v>-11.272</v>
      </c>
      <c r="I24" s="6">
        <v>1.575</v>
      </c>
      <c r="J24" s="6">
        <v>0.61299999999999999</v>
      </c>
      <c r="K24" s="6">
        <v>0.54300000000000004</v>
      </c>
      <c r="L24" s="6">
        <v>-5.96</v>
      </c>
      <c r="M24" s="6">
        <v>7.6900000000000004</v>
      </c>
      <c r="N24" s="6">
        <v>85.329999999999998</v>
      </c>
      <c r="O24" s="6">
        <v>1.304</v>
      </c>
      <c r="P24" s="7" t="s">
        <v>36</v>
      </c>
      <c r="Q24" s="7" t="s">
        <v>36</v>
      </c>
      <c r="R24" s="7" t="s">
        <v>36</v>
      </c>
      <c r="S24" s="8">
        <v>215713754</v>
      </c>
      <c r="T24" s="6">
        <v>0.67237800000000003</v>
      </c>
      <c r="U24" s="6">
        <v>40.597611999999998</v>
      </c>
      <c r="V24" s="6">
        <v>91.508290000000002</v>
      </c>
      <c r="W24" s="8">
        <v>13000751</v>
      </c>
      <c r="X24" s="6">
        <v>2.34483</v>
      </c>
      <c r="Y24" s="8">
        <v>8</v>
      </c>
      <c r="Z24" s="6">
        <v>6.7216199999999997</v>
      </c>
      <c r="AA24" s="6">
        <v>13.151258966512399</v>
      </c>
      <c r="AB24" s="6">
        <v>8.8188938064769999</v>
      </c>
      <c r="AC24" s="9">
        <v>14.746293339299999</v>
      </c>
      <c r="AD24" s="9">
        <v>4.0584936972400998</v>
      </c>
      <c r="AE24" s="6">
        <v>1.586433</v>
      </c>
      <c r="AF24" s="6">
        <v>-6.1470000000000002</v>
      </c>
      <c r="AG24" s="8">
        <v>43452000</v>
      </c>
      <c r="AH24" s="8">
        <v>2650000</v>
      </c>
      <c r="AI24" s="8">
        <v>1727000</v>
      </c>
      <c r="AJ24" s="8">
        <v>1241000</v>
      </c>
    </row>
    <row r="25" spans="1:36" ht="15">
      <c r="A25" s="2" t="s">
        <v>55</v>
      </c>
      <c r="B25" s="5">
        <v>4910640</v>
      </c>
      <c r="C25" s="2" t="s">
        <v>34</v>
      </c>
      <c r="D25" s="2" t="s">
        <v>35</v>
      </c>
      <c r="E25" s="6">
        <v>7536.8753827500004</v>
      </c>
      <c r="F25" s="6">
        <v>0.97800933405044599</v>
      </c>
      <c r="G25" s="6">
        <v>1.06377401220676</v>
      </c>
      <c r="H25" s="7" t="s">
        <v>36</v>
      </c>
      <c r="I25" s="7" t="s">
        <v>36</v>
      </c>
      <c r="J25" s="7" t="s">
        <v>36</v>
      </c>
      <c r="K25" s="6">
        <v>178.31</v>
      </c>
      <c r="L25" s="7" t="s">
        <v>36</v>
      </c>
      <c r="M25" s="6">
        <v>0.82999999999999996</v>
      </c>
      <c r="N25" s="6">
        <v>99.599999999999994</v>
      </c>
      <c r="O25" s="6">
        <v>0.64800000000000002</v>
      </c>
      <c r="P25" s="7" t="s">
        <v>36</v>
      </c>
      <c r="Q25" s="7" t="s">
        <v>36</v>
      </c>
      <c r="R25" s="7" t="s">
        <v>36</v>
      </c>
      <c r="S25" s="8">
        <v>227768975</v>
      </c>
      <c r="T25" s="6">
        <v>-8.7063500000000005</v>
      </c>
      <c r="U25" s="6">
        <v>-18.797556</v>
      </c>
      <c r="V25" s="6">
        <v>26.105647999999999</v>
      </c>
      <c r="W25" s="8">
        <v>9225896</v>
      </c>
      <c r="X25" s="6">
        <v>2.1428600000000002</v>
      </c>
      <c r="Y25" s="8">
        <v>6</v>
      </c>
      <c r="Z25" s="6">
        <v>4.8792200000000001</v>
      </c>
      <c r="AA25" s="6">
        <v>6.2744047453832996</v>
      </c>
      <c r="AB25" s="6">
        <v>4.5880817711823001</v>
      </c>
      <c r="AC25" s="9">
        <v>6.3417896916999998</v>
      </c>
      <c r="AD25" s="9">
        <v>0.61074351886410005</v>
      </c>
      <c r="AE25" s="6">
        <v>0.80396900000000004</v>
      </c>
      <c r="AF25" s="6">
        <v>12.369999999999999</v>
      </c>
      <c r="AG25" s="8">
        <v>14198000</v>
      </c>
      <c r="AH25" s="8">
        <v>1830000</v>
      </c>
      <c r="AI25" s="8">
        <v>1248000</v>
      </c>
      <c r="AJ25" s="8">
        <v>695000</v>
      </c>
    </row>
    <row r="26" spans="1:36" ht="15">
      <c r="A26" s="2" t="s">
        <v>56</v>
      </c>
      <c r="B26" s="5">
        <v>4500439</v>
      </c>
      <c r="C26" s="2" t="s">
        <v>34</v>
      </c>
      <c r="D26" s="2" t="s">
        <v>35</v>
      </c>
      <c r="E26" s="6">
        <v>14065.990375199999</v>
      </c>
      <c r="F26" s="6">
        <v>0.32947994014610998</v>
      </c>
      <c r="G26" s="6">
        <v>0.56346355657188096</v>
      </c>
      <c r="H26" s="6">
        <v>-0.43099999999999999</v>
      </c>
      <c r="I26" s="6">
        <v>-0.90700000000000003</v>
      </c>
      <c r="J26" s="6">
        <v>-0.85899999999999999</v>
      </c>
      <c r="K26" s="6">
        <v>-24.512</v>
      </c>
      <c r="L26" s="7" t="s">
        <v>36</v>
      </c>
      <c r="M26" s="6">
        <v>0.83999999999999997</v>
      </c>
      <c r="N26" s="6">
        <v>88.689999999999998</v>
      </c>
      <c r="O26" s="6">
        <v>0.48699999999999999</v>
      </c>
      <c r="P26" s="7" t="s">
        <v>36</v>
      </c>
      <c r="Q26" s="7" t="s">
        <v>36</v>
      </c>
      <c r="R26" s="7" t="s">
        <v>36</v>
      </c>
      <c r="S26" s="8">
        <v>141651464</v>
      </c>
      <c r="T26" s="6">
        <v>38.185927999999997</v>
      </c>
      <c r="U26" s="6">
        <v>-11.292897999999999</v>
      </c>
      <c r="V26" s="6">
        <v>115.013229</v>
      </c>
      <c r="W26" s="8">
        <v>4338586</v>
      </c>
      <c r="X26" s="6">
        <v>2</v>
      </c>
      <c r="Y26" s="8">
        <v>3</v>
      </c>
      <c r="Z26" s="6">
        <v>10.148389999999999</v>
      </c>
      <c r="AA26" s="6">
        <v>9.5537281332748005</v>
      </c>
      <c r="AB26" s="6">
        <v>7.5661646079127998</v>
      </c>
      <c r="AC26" s="9">
        <v>9.6986389674000009</v>
      </c>
      <c r="AD26" s="7" t="s">
        <v>37</v>
      </c>
      <c r="AE26" s="6">
        <v>0.83040599999999998</v>
      </c>
      <c r="AF26" s="6">
        <v>-11.441000000000001</v>
      </c>
      <c r="AG26" s="8">
        <v>59540000</v>
      </c>
      <c r="AH26" s="8">
        <v>3723000</v>
      </c>
      <c r="AI26" s="8">
        <v>3272000</v>
      </c>
      <c r="AJ26" s="8">
        <v>2337000</v>
      </c>
    </row>
    <row r="27" spans="1:36" ht="15">
      <c r="A27" s="2" t="s">
        <v>57</v>
      </c>
      <c r="B27" s="5">
        <v>4512023</v>
      </c>
      <c r="C27" s="2" t="s">
        <v>34</v>
      </c>
      <c r="D27" s="2" t="s">
        <v>35</v>
      </c>
      <c r="E27" s="6">
        <v>7853.0684924999996</v>
      </c>
      <c r="F27" s="6">
        <v>2.0319891968179502</v>
      </c>
      <c r="G27" s="6">
        <v>2.0878640224648999</v>
      </c>
      <c r="H27" s="7" t="s">
        <v>36</v>
      </c>
      <c r="I27" s="7" t="s">
        <v>36</v>
      </c>
      <c r="J27" s="6">
        <v>30.995999999999999</v>
      </c>
      <c r="K27" s="6">
        <v>-35.085999999999999</v>
      </c>
      <c r="L27" s="7" t="s">
        <v>36</v>
      </c>
      <c r="M27" s="6">
        <v>0.75</v>
      </c>
      <c r="N27" s="6">
        <v>106.16</v>
      </c>
      <c r="O27" s="6">
        <v>5.4660000000000002</v>
      </c>
      <c r="P27" s="6">
        <v>16.150430235727399</v>
      </c>
      <c r="Q27" s="7" t="s">
        <v>36</v>
      </c>
      <c r="R27" s="6">
        <v>780.64516129032302</v>
      </c>
      <c r="S27" s="8">
        <v>216337975</v>
      </c>
      <c r="T27" s="6">
        <v>-64.947856000000002</v>
      </c>
      <c r="U27" s="6">
        <v>-34.887892000000001</v>
      </c>
      <c r="V27" s="6">
        <v>2.4844719999999998</v>
      </c>
      <c r="W27" s="8">
        <v>16966677</v>
      </c>
      <c r="X27" s="6">
        <v>1.7222200000000001</v>
      </c>
      <c r="Y27" s="8">
        <v>11</v>
      </c>
      <c r="Z27" s="6">
        <v>2.17157</v>
      </c>
      <c r="AA27" s="6">
        <v>11.8310145797982</v>
      </c>
      <c r="AB27" s="6">
        <v>7.9654152477569999</v>
      </c>
      <c r="AC27" s="9">
        <v>16.7160165226</v>
      </c>
      <c r="AD27" s="7" t="s">
        <v>37</v>
      </c>
      <c r="AE27" s="6">
        <v>0.91557999999999995</v>
      </c>
      <c r="AF27" s="6">
        <v>6.5339999999999998</v>
      </c>
      <c r="AG27" s="8">
        <v>11528000</v>
      </c>
      <c r="AH27" s="8">
        <v>3815000</v>
      </c>
      <c r="AI27" s="8">
        <v>2554000</v>
      </c>
      <c r="AJ27" s="8">
        <v>828000</v>
      </c>
    </row>
    <row r="28" spans="1:36" ht="15">
      <c r="A28" s="2" t="s">
        <v>58</v>
      </c>
      <c r="B28" s="5">
        <v>4133211</v>
      </c>
      <c r="C28" s="2" t="s">
        <v>34</v>
      </c>
      <c r="D28" s="2" t="s">
        <v>35</v>
      </c>
      <c r="E28" s="6">
        <v>15330.74199475</v>
      </c>
      <c r="F28" s="6">
        <v>-0.16274395002995801</v>
      </c>
      <c r="G28" s="6">
        <v>0.14087132569604899</v>
      </c>
      <c r="H28" s="6">
        <v>0.002</v>
      </c>
      <c r="I28" s="7" t="s">
        <v>36</v>
      </c>
      <c r="J28" s="6">
        <v>0.076999999999999999</v>
      </c>
      <c r="K28" s="6">
        <v>0.157</v>
      </c>
      <c r="L28" s="7" t="s">
        <v>36</v>
      </c>
      <c r="M28" s="6">
        <v>33.799999999999997</v>
      </c>
      <c r="N28" s="6">
        <v>56.07</v>
      </c>
      <c r="O28" s="6">
        <v>1.893</v>
      </c>
      <c r="P28" s="7" t="s">
        <v>36</v>
      </c>
      <c r="Q28" s="7" t="s">
        <v>36</v>
      </c>
      <c r="R28" s="7" t="s">
        <v>36</v>
      </c>
      <c r="S28" s="8">
        <v>298553885</v>
      </c>
      <c r="T28" s="6">
        <v>31.311228</v>
      </c>
      <c r="U28" s="6">
        <v>29.958694999999999</v>
      </c>
      <c r="V28" s="6">
        <v>32.117615000000001</v>
      </c>
      <c r="W28" s="8">
        <v>18008554</v>
      </c>
      <c r="X28" s="6">
        <v>2.7999999999999998</v>
      </c>
      <c r="Y28" s="8">
        <v>3</v>
      </c>
      <c r="Z28" s="6">
        <v>3.4077799999999998</v>
      </c>
      <c r="AA28" s="6">
        <v>13.561976063834701</v>
      </c>
      <c r="AB28" s="6">
        <v>10.6684596646964</v>
      </c>
      <c r="AC28" s="9">
        <v>15.1297296978</v>
      </c>
      <c r="AD28" s="9">
        <v>3.0951662372908002</v>
      </c>
      <c r="AE28" s="6">
        <v>1.5715749999999999</v>
      </c>
      <c r="AF28" s="6">
        <v>2.9820000000000002</v>
      </c>
      <c r="AG28" s="8">
        <v>9636000</v>
      </c>
      <c r="AH28" s="8">
        <v>1654000</v>
      </c>
      <c r="AI28" s="8">
        <v>1270000</v>
      </c>
      <c r="AJ28" s="8">
        <v>567000</v>
      </c>
    </row>
    <row r="29" spans="1:36" ht="15">
      <c r="A29" s="2" t="s">
        <v>59</v>
      </c>
      <c r="B29" s="5">
        <v>4099394</v>
      </c>
      <c r="C29" s="2" t="s">
        <v>34</v>
      </c>
      <c r="D29" s="2" t="s">
        <v>35</v>
      </c>
      <c r="E29" s="6">
        <v>12959.235384559999</v>
      </c>
      <c r="F29" s="6">
        <v>1.4171580219106401</v>
      </c>
      <c r="G29" s="6">
        <v>1.39983511918952</v>
      </c>
      <c r="H29" s="6">
        <v>7.4379999999999997</v>
      </c>
      <c r="I29" s="7" t="s">
        <v>36</v>
      </c>
      <c r="J29" s="6">
        <v>22.960000000000001</v>
      </c>
      <c r="K29" s="6">
        <v>82.006</v>
      </c>
      <c r="L29" s="6">
        <v>16.568000000000001</v>
      </c>
      <c r="M29" s="6">
        <v>0.41999999999999998</v>
      </c>
      <c r="N29" s="6">
        <v>111.20999999999999</v>
      </c>
      <c r="O29" s="6">
        <v>3.2160000000000002</v>
      </c>
      <c r="P29" s="7" t="s">
        <v>36</v>
      </c>
      <c r="Q29" s="7" t="s">
        <v>36</v>
      </c>
      <c r="R29" s="7" t="s">
        <v>36</v>
      </c>
      <c r="S29" s="8">
        <v>156078952</v>
      </c>
      <c r="T29" s="6">
        <v>-34.699173999999999</v>
      </c>
      <c r="U29" s="6">
        <v>-0.65805199999999997</v>
      </c>
      <c r="V29" s="6">
        <v>0.56928299999999998</v>
      </c>
      <c r="W29" s="8">
        <v>17217872</v>
      </c>
      <c r="X29" s="6">
        <v>2.2105299999999999</v>
      </c>
      <c r="Y29" s="8">
        <v>7</v>
      </c>
      <c r="Z29" s="6">
        <v>3.7379799999999999</v>
      </c>
      <c r="AA29" s="6">
        <v>36.740776560245202</v>
      </c>
      <c r="AB29" s="6">
        <v>28.591024133897101</v>
      </c>
      <c r="AC29" s="9">
        <v>22.357455402199999</v>
      </c>
      <c r="AD29" s="9">
        <v>1.6397046877129</v>
      </c>
      <c r="AE29" s="7" t="s">
        <v>36</v>
      </c>
      <c r="AF29" s="6">
        <v>-9.359</v>
      </c>
      <c r="AG29" s="8">
        <v>28213440</v>
      </c>
      <c r="AH29" s="8">
        <v>995706</v>
      </c>
      <c r="AI29" s="8">
        <v>756074</v>
      </c>
      <c r="AJ29" s="8">
        <v>479204</v>
      </c>
    </row>
    <row r="30" spans="1:36" ht="15">
      <c r="A30" s="2" t="s">
        <v>60</v>
      </c>
      <c r="B30" s="5">
        <v>4980730</v>
      </c>
      <c r="C30" s="2" t="s">
        <v>34</v>
      </c>
      <c r="D30" s="2" t="s">
        <v>35</v>
      </c>
      <c r="E30" s="6">
        <v>20518.680618201499</v>
      </c>
      <c r="F30" s="6">
        <v>1.64539588625031</v>
      </c>
      <c r="G30" s="6">
        <v>1.95989906509905</v>
      </c>
      <c r="H30" s="7" t="s">
        <v>36</v>
      </c>
      <c r="I30" s="6">
        <v>0.90600000000000003</v>
      </c>
      <c r="J30" s="6">
        <v>31.564</v>
      </c>
      <c r="K30" s="6">
        <v>-58.317</v>
      </c>
      <c r="L30" s="7" t="s">
        <v>36</v>
      </c>
      <c r="M30" s="6">
        <v>9.7699999999999996</v>
      </c>
      <c r="N30" s="6">
        <v>64.040000000000006</v>
      </c>
      <c r="O30" s="6">
        <v>4.6360000000000001</v>
      </c>
      <c r="P30" s="7" t="s">
        <v>36</v>
      </c>
      <c r="Q30" s="7" t="s">
        <v>36</v>
      </c>
      <c r="R30" s="7" t="s">
        <v>36</v>
      </c>
      <c r="S30" s="8">
        <v>1267260825</v>
      </c>
      <c r="T30" s="6">
        <v>-28.832753</v>
      </c>
      <c r="U30" s="6">
        <v>3.8779400000000002</v>
      </c>
      <c r="V30" s="6">
        <v>-61.702813999999996</v>
      </c>
      <c r="W30" s="8">
        <v>83866710</v>
      </c>
      <c r="X30" s="6">
        <v>1.7857099999999999</v>
      </c>
      <c r="Y30" s="8">
        <v>17</v>
      </c>
      <c r="Z30" s="6">
        <v>1.8046800000000001</v>
      </c>
      <c r="AA30" s="6">
        <v>12.693945211449099</v>
      </c>
      <c r="AB30" s="6">
        <v>7.4434887290681999</v>
      </c>
      <c r="AC30" s="9">
        <v>9.0074198206999991</v>
      </c>
      <c r="AD30" s="7" t="s">
        <v>36</v>
      </c>
      <c r="AE30" s="7" t="s">
        <v>36</v>
      </c>
      <c r="AF30" s="6">
        <v>77.442999999999998</v>
      </c>
      <c r="AG30" s="8">
        <v>21593000</v>
      </c>
      <c r="AH30" s="8">
        <v>4314000</v>
      </c>
      <c r="AI30" s="8">
        <v>1944000</v>
      </c>
      <c r="AJ30" s="8">
        <v>-74000</v>
      </c>
    </row>
    <row r="31" spans="1:36" ht="15">
      <c r="A31" s="2" t="s">
        <v>61</v>
      </c>
      <c r="B31" s="5">
        <v>4158618</v>
      </c>
      <c r="C31" s="2" t="s">
        <v>34</v>
      </c>
      <c r="D31" s="2" t="s">
        <v>35</v>
      </c>
      <c r="E31" s="6">
        <v>63246.800145740002</v>
      </c>
      <c r="F31" s="6">
        <v>1.3410085232406399</v>
      </c>
      <c r="G31" s="6">
        <v>1.14592063390535</v>
      </c>
      <c r="H31" s="7" t="s">
        <v>36</v>
      </c>
      <c r="I31" s="7" t="s">
        <v>36</v>
      </c>
      <c r="J31" s="7" t="s">
        <v>36</v>
      </c>
      <c r="K31" s="6">
        <v>-22.721</v>
      </c>
      <c r="L31" s="7" t="s">
        <v>36</v>
      </c>
      <c r="M31" s="6">
        <v>0.14000000000000001</v>
      </c>
      <c r="N31" s="6">
        <v>85.370000000000005</v>
      </c>
      <c r="O31" s="6">
        <v>1.643</v>
      </c>
      <c r="P31" s="7" t="s">
        <v>36</v>
      </c>
      <c r="Q31" s="7" t="s">
        <v>36</v>
      </c>
      <c r="R31" s="7" t="s">
        <v>36</v>
      </c>
      <c r="S31" s="8">
        <v>902751929</v>
      </c>
      <c r="T31" s="6">
        <v>27.439782999999998</v>
      </c>
      <c r="U31" s="6">
        <v>22.561202000000002</v>
      </c>
      <c r="V31" s="6">
        <v>518.63263500000005</v>
      </c>
      <c r="W31" s="8">
        <v>13150868</v>
      </c>
      <c r="X31" s="6">
        <v>2.2272699999999999</v>
      </c>
      <c r="Y31" s="8">
        <v>9</v>
      </c>
      <c r="Z31" s="6">
        <v>3.0999300000000001</v>
      </c>
      <c r="AA31" s="6">
        <v>17.086325993471899</v>
      </c>
      <c r="AB31" s="6">
        <v>14.4594223009444</v>
      </c>
      <c r="AC31" s="9">
        <v>19.946248192100001</v>
      </c>
      <c r="AD31" s="9">
        <v>2.3035545152501999</v>
      </c>
      <c r="AE31" s="6">
        <v>1.330776</v>
      </c>
      <c r="AF31" s="6">
        <v>8.2119999999999997</v>
      </c>
      <c r="AG31" s="8">
        <v>22098000</v>
      </c>
      <c r="AH31" s="8">
        <v>2811000</v>
      </c>
      <c r="AI31" s="8">
        <v>2269000</v>
      </c>
      <c r="AJ31" s="8">
        <v>1440000</v>
      </c>
    </row>
    <row r="32" spans="1:36" ht="15">
      <c r="A32" s="2" t="s">
        <v>62</v>
      </c>
      <c r="B32" s="5">
        <v>114523</v>
      </c>
      <c r="C32" s="2" t="s">
        <v>34</v>
      </c>
      <c r="D32" s="2" t="s">
        <v>35</v>
      </c>
      <c r="E32" s="6">
        <v>164981.73498784</v>
      </c>
      <c r="F32" s="6">
        <v>1.20430641596319</v>
      </c>
      <c r="G32" s="6">
        <v>0.90445145489293299</v>
      </c>
      <c r="H32" s="7" t="s">
        <v>36</v>
      </c>
      <c r="I32" s="6">
        <v>-0.34499999999999997</v>
      </c>
      <c r="J32" s="7" t="s">
        <v>36</v>
      </c>
      <c r="K32" s="7" t="s">
        <v>36</v>
      </c>
      <c r="L32" s="7" t="s">
        <v>36</v>
      </c>
      <c r="M32" s="6">
        <v>0.20000000000000001</v>
      </c>
      <c r="N32" s="6">
        <v>72.319999999999993</v>
      </c>
      <c r="O32" s="6">
        <v>1.972</v>
      </c>
      <c r="P32" s="7" t="s">
        <v>36</v>
      </c>
      <c r="Q32" s="7" t="s">
        <v>36</v>
      </c>
      <c r="R32" s="7" t="s">
        <v>36</v>
      </c>
      <c r="S32" s="8">
        <v>484898116</v>
      </c>
      <c r="T32" s="6">
        <v>71.954408999999998</v>
      </c>
      <c r="U32" s="6">
        <v>20.953892</v>
      </c>
      <c r="V32" s="6">
        <v>225.73244600000001</v>
      </c>
      <c r="W32" s="8">
        <v>10842620</v>
      </c>
      <c r="X32" s="6">
        <v>2.6296300000000001</v>
      </c>
      <c r="Y32" s="8">
        <v>7</v>
      </c>
      <c r="Z32" s="6">
        <v>24.452639999999999</v>
      </c>
      <c r="AA32" s="6">
        <v>13.120283505018101</v>
      </c>
      <c r="AB32" s="6">
        <v>11.880698513212</v>
      </c>
      <c r="AC32" s="9">
        <v>13.5480808743</v>
      </c>
      <c r="AD32" s="9">
        <v>2.6109333384018001</v>
      </c>
      <c r="AE32" s="6">
        <v>1.228755</v>
      </c>
      <c r="AF32" s="6">
        <v>12.843999999999999</v>
      </c>
      <c r="AG32" s="8">
        <v>67060000</v>
      </c>
      <c r="AH32" s="8">
        <v>15736000</v>
      </c>
      <c r="AI32" s="8">
        <v>13667000</v>
      </c>
      <c r="AJ32" s="8">
        <v>10332000</v>
      </c>
    </row>
    <row r="33" spans="1:36" ht="15">
      <c r="A33" s="2" t="s">
        <v>63</v>
      </c>
      <c r="B33" s="5">
        <v>4114659</v>
      </c>
      <c r="C33" s="2" t="s">
        <v>34</v>
      </c>
      <c r="D33" s="2" t="s">
        <v>35</v>
      </c>
      <c r="E33" s="6">
        <v>29075.39127452</v>
      </c>
      <c r="F33" s="6">
        <v>0.88932420895525</v>
      </c>
      <c r="G33" s="6">
        <v>1.0523852674196399</v>
      </c>
      <c r="H33" s="6">
        <v>1.0820000000000001</v>
      </c>
      <c r="I33" s="7" t="s">
        <v>36</v>
      </c>
      <c r="J33" s="7" t="s">
        <v>36</v>
      </c>
      <c r="K33" s="6">
        <v>0.0050000000000000001</v>
      </c>
      <c r="L33" s="7" t="s">
        <v>36</v>
      </c>
      <c r="M33" s="6">
        <v>0.22</v>
      </c>
      <c r="N33" s="6">
        <v>94.840000000000003</v>
      </c>
      <c r="O33" s="6">
        <v>3.0720000000000001</v>
      </c>
      <c r="P33" s="7" t="s">
        <v>36</v>
      </c>
      <c r="Q33" s="7" t="s">
        <v>36</v>
      </c>
      <c r="R33" s="7" t="s">
        <v>36</v>
      </c>
      <c r="S33" s="8">
        <v>133575556</v>
      </c>
      <c r="T33" s="6">
        <v>11.152361000000001</v>
      </c>
      <c r="U33" s="6">
        <v>3.2079659999999999</v>
      </c>
      <c r="V33" s="6">
        <v>98.596733</v>
      </c>
      <c r="W33" s="8">
        <v>3219159</v>
      </c>
      <c r="X33" s="6">
        <v>1.75</v>
      </c>
      <c r="Y33" s="8">
        <v>6</v>
      </c>
      <c r="Z33" s="6">
        <v>10.781169999999999</v>
      </c>
      <c r="AA33" s="6">
        <v>15.0787450927844</v>
      </c>
      <c r="AB33" s="6">
        <v>14.0280357894692</v>
      </c>
      <c r="AC33" s="9">
        <v>18.198706768899999</v>
      </c>
      <c r="AD33" s="9">
        <v>2.5926410445524</v>
      </c>
      <c r="AE33" s="6">
        <v>0.38390299999999999</v>
      </c>
      <c r="AF33" s="6">
        <v>-9.9909999999999997</v>
      </c>
      <c r="AG33" s="8">
        <v>21376000</v>
      </c>
      <c r="AH33" s="8">
        <v>2029300</v>
      </c>
      <c r="AI33" s="8">
        <v>1758600</v>
      </c>
      <c r="AJ33" s="8">
        <v>1104300</v>
      </c>
    </row>
    <row r="34" spans="1:36" ht="15">
      <c r="A34" s="2" t="s">
        <v>64</v>
      </c>
      <c r="B34" s="5">
        <v>4103411</v>
      </c>
      <c r="C34" s="2" t="s">
        <v>34</v>
      </c>
      <c r="D34" s="2" t="s">
        <v>35</v>
      </c>
      <c r="E34" s="6">
        <v>13685.338670249999</v>
      </c>
      <c r="F34" s="6">
        <v>1.2019420909005101</v>
      </c>
      <c r="G34" s="6">
        <v>1.22147076584484</v>
      </c>
      <c r="H34" s="7" t="s">
        <v>36</v>
      </c>
      <c r="I34" s="6">
        <v>-12.680999999999999</v>
      </c>
      <c r="J34" s="7" t="s">
        <v>36</v>
      </c>
      <c r="K34" s="6">
        <v>3.6640000000000001</v>
      </c>
      <c r="L34" s="7" t="s">
        <v>36</v>
      </c>
      <c r="M34" s="6">
        <v>0.44</v>
      </c>
      <c r="N34" s="6">
        <v>103.76000000000001</v>
      </c>
      <c r="O34" s="6">
        <v>1.867</v>
      </c>
      <c r="P34" s="7" t="s">
        <v>36</v>
      </c>
      <c r="Q34" s="7" t="s">
        <v>36</v>
      </c>
      <c r="R34" s="7" t="s">
        <v>36</v>
      </c>
      <c r="S34" s="8">
        <v>109264181</v>
      </c>
      <c r="T34" s="6">
        <v>-13.821709999999999</v>
      </c>
      <c r="U34" s="6">
        <v>-0.83901300000000001</v>
      </c>
      <c r="V34" s="6">
        <v>25.135498999999999</v>
      </c>
      <c r="W34" s="8">
        <v>4884688</v>
      </c>
      <c r="X34" s="6">
        <v>2.6499999999999999</v>
      </c>
      <c r="Y34" s="8">
        <v>4</v>
      </c>
      <c r="Z34" s="6">
        <v>13.10819</v>
      </c>
      <c r="AA34" s="6">
        <v>11.5547632116226</v>
      </c>
      <c r="AB34" s="6">
        <v>8.8364428161009005</v>
      </c>
      <c r="AC34" s="9">
        <v>8.8486322238999993</v>
      </c>
      <c r="AD34" s="9">
        <v>0.47817029838120001</v>
      </c>
      <c r="AE34" s="6">
        <v>0.47176600000000002</v>
      </c>
      <c r="AF34" s="6">
        <v>13.098000000000001</v>
      </c>
      <c r="AG34" s="8">
        <v>10940000</v>
      </c>
      <c r="AH34" s="8">
        <v>1831000</v>
      </c>
      <c r="AI34" s="8">
        <v>1149000</v>
      </c>
      <c r="AJ34" s="8">
        <v>1964000</v>
      </c>
    </row>
    <row r="35" spans="1:36" ht="15">
      <c r="A35" s="2" t="s">
        <v>65</v>
      </c>
      <c r="B35" s="5">
        <v>4533245</v>
      </c>
      <c r="C35" s="2" t="s">
        <v>34</v>
      </c>
      <c r="D35" s="2" t="s">
        <v>35</v>
      </c>
      <c r="E35" s="6">
        <v>14272.415945459999</v>
      </c>
      <c r="F35" s="6">
        <v>0.58833978876298298</v>
      </c>
      <c r="G35" s="6">
        <v>0.59812431993706106</v>
      </c>
      <c r="H35" s="7" t="s">
        <v>36</v>
      </c>
      <c r="I35" s="7" t="s">
        <v>36</v>
      </c>
      <c r="J35" s="6">
        <v>99.424999999999997</v>
      </c>
      <c r="K35" s="6">
        <v>2.645</v>
      </c>
      <c r="L35" s="7" t="s">
        <v>36</v>
      </c>
      <c r="M35" s="6">
        <v>0.71999999999999997</v>
      </c>
      <c r="N35" s="6">
        <v>96.359999999999999</v>
      </c>
      <c r="O35" s="6">
        <v>0.38600000000000001</v>
      </c>
      <c r="P35" s="7" t="s">
        <v>36</v>
      </c>
      <c r="Q35" s="7" t="s">
        <v>36</v>
      </c>
      <c r="R35" s="7" t="s">
        <v>36</v>
      </c>
      <c r="S35" s="8">
        <v>180412286</v>
      </c>
      <c r="T35" s="6">
        <v>84.963352999999998</v>
      </c>
      <c r="U35" s="6">
        <v>2.3361580000000002</v>
      </c>
      <c r="V35" s="6">
        <v>89.357117000000002</v>
      </c>
      <c r="W35" s="8">
        <v>3312423</v>
      </c>
      <c r="X35" s="6">
        <v>2.5499999999999998</v>
      </c>
      <c r="Y35" s="8">
        <v>3</v>
      </c>
      <c r="Z35" s="6">
        <v>5.1099100000000002</v>
      </c>
      <c r="AA35" s="6">
        <v>11.8439512169151</v>
      </c>
      <c r="AB35" s="6">
        <v>8.2844050493413999</v>
      </c>
      <c r="AC35" s="9">
        <v>13.6300906088</v>
      </c>
      <c r="AD35" s="7" t="s">
        <v>37</v>
      </c>
      <c r="AE35" s="6">
        <v>0.52903800000000001</v>
      </c>
      <c r="AF35" s="6">
        <v>-40.720999999999997</v>
      </c>
      <c r="AG35" s="8">
        <v>6631000</v>
      </c>
      <c r="AH35" s="8">
        <v>3132000</v>
      </c>
      <c r="AI35" s="8">
        <v>2263000</v>
      </c>
      <c r="AJ35" s="8">
        <v>1838000</v>
      </c>
    </row>
    <row r="36" spans="1:36" ht="15">
      <c r="A36" s="2" t="s">
        <v>66</v>
      </c>
      <c r="B36" s="5">
        <v>4121481</v>
      </c>
      <c r="C36" s="2" t="s">
        <v>34</v>
      </c>
      <c r="D36" s="2" t="s">
        <v>35</v>
      </c>
      <c r="E36" s="6">
        <v>49448.402000540002</v>
      </c>
      <c r="F36" s="6">
        <v>0.875474883236949</v>
      </c>
      <c r="G36" s="6">
        <v>0.875465635304151</v>
      </c>
      <c r="H36" s="6">
        <v>0.51900000000000002</v>
      </c>
      <c r="I36" s="6">
        <v>0.037999999999999999</v>
      </c>
      <c r="J36" s="6">
        <v>3.6190000000000002</v>
      </c>
      <c r="K36" s="6">
        <v>4.7599999999999998</v>
      </c>
      <c r="L36" s="6">
        <v>11.731</v>
      </c>
      <c r="M36" s="6">
        <v>0.40999999999999998</v>
      </c>
      <c r="N36" s="6">
        <v>71.909999999999997</v>
      </c>
      <c r="O36" s="6">
        <v>6.7400000000000002</v>
      </c>
      <c r="P36" s="7" t="s">
        <v>36</v>
      </c>
      <c r="Q36" s="7" t="s">
        <v>36</v>
      </c>
      <c r="R36" s="7" t="s">
        <v>36</v>
      </c>
      <c r="S36" s="8">
        <v>142741187</v>
      </c>
      <c r="T36" s="6">
        <v>-57.302207000000003</v>
      </c>
      <c r="U36" s="6">
        <v>-17.972154</v>
      </c>
      <c r="V36" s="6">
        <v>-15.878682</v>
      </c>
      <c r="W36" s="8">
        <v>12008493</v>
      </c>
      <c r="X36" s="6">
        <v>2.8399999999999999</v>
      </c>
      <c r="Y36" s="8">
        <v>5</v>
      </c>
      <c r="Z36" s="6">
        <v>39.708770000000001</v>
      </c>
      <c r="AA36" s="6">
        <v>11.3385479486195</v>
      </c>
      <c r="AB36" s="6">
        <v>6.4611491371255001</v>
      </c>
      <c r="AC36" s="9">
        <v>8.8839103565999995</v>
      </c>
      <c r="AD36" s="9">
        <v>1.0172385378136</v>
      </c>
      <c r="AE36" s="6">
        <v>0.57171300000000003</v>
      </c>
      <c r="AF36" s="6">
        <v>1.083</v>
      </c>
      <c r="AG36" s="8">
        <v>54607000</v>
      </c>
      <c r="AH36" s="8">
        <v>20986000</v>
      </c>
      <c r="AI36" s="8">
        <v>12290000</v>
      </c>
      <c r="AJ36" s="8">
        <v>5261000</v>
      </c>
    </row>
    <row r="37" spans="1:36" ht="15">
      <c r="A37" s="2" t="s">
        <v>67</v>
      </c>
      <c r="B37" s="5">
        <v>4438978</v>
      </c>
      <c r="C37" s="2" t="s">
        <v>34</v>
      </c>
      <c r="D37" s="2" t="s">
        <v>35</v>
      </c>
      <c r="E37" s="6">
        <v>25776.567243689999</v>
      </c>
      <c r="F37" s="6">
        <v>-0.0087967242775190205</v>
      </c>
      <c r="G37" s="6">
        <v>0.29195027755570202</v>
      </c>
      <c r="H37" s="7" t="s">
        <v>36</v>
      </c>
      <c r="I37" s="6">
        <v>-25.140000000000001</v>
      </c>
      <c r="J37" s="7" t="s">
        <v>36</v>
      </c>
      <c r="K37" s="6">
        <v>2.206</v>
      </c>
      <c r="L37" s="6">
        <v>2.8170000000000002</v>
      </c>
      <c r="M37" s="6">
        <v>0.17999999999999999</v>
      </c>
      <c r="N37" s="6">
        <v>88.650000000000006</v>
      </c>
      <c r="O37" s="6">
        <v>0.67600000000000005</v>
      </c>
      <c r="P37" s="7" t="s">
        <v>36</v>
      </c>
      <c r="Q37" s="7" t="s">
        <v>36</v>
      </c>
      <c r="R37" s="7" t="s">
        <v>36</v>
      </c>
      <c r="S37" s="8">
        <v>244814961</v>
      </c>
      <c r="T37" s="6">
        <v>29.209531999999999</v>
      </c>
      <c r="U37" s="6">
        <v>10.631819999999999</v>
      </c>
      <c r="V37" s="6">
        <v>39.825954000000003</v>
      </c>
      <c r="W37" s="8">
        <v>4821971</v>
      </c>
      <c r="X37" s="6">
        <v>2.6000000000000001</v>
      </c>
      <c r="Y37" s="8">
        <v>7</v>
      </c>
      <c r="Z37" s="6">
        <v>3.9572400000000001</v>
      </c>
      <c r="AA37" s="6">
        <v>21.087859022212399</v>
      </c>
      <c r="AB37" s="6">
        <v>18.0579911518942</v>
      </c>
      <c r="AC37" s="9">
        <v>26.400381124300001</v>
      </c>
      <c r="AD37" s="9">
        <v>3.4589246992875</v>
      </c>
      <c r="AE37" s="6">
        <v>1.016794</v>
      </c>
      <c r="AF37" s="6">
        <v>9.1579999999999995</v>
      </c>
      <c r="AG37" s="8">
        <v>5867900</v>
      </c>
      <c r="AH37" s="8">
        <v>1258300</v>
      </c>
      <c r="AI37" s="8">
        <v>1057400</v>
      </c>
      <c r="AJ37" s="8">
        <v>755600</v>
      </c>
    </row>
    <row r="38" spans="1:36" ht="15">
      <c r="A38" s="2" t="s">
        <v>68</v>
      </c>
      <c r="B38" s="5">
        <v>4008247</v>
      </c>
      <c r="C38" s="2" t="s">
        <v>34</v>
      </c>
      <c r="D38" s="2" t="s">
        <v>35</v>
      </c>
      <c r="E38" s="6">
        <v>80554.683441400004</v>
      </c>
      <c r="F38" s="6">
        <v>0.74786497290868303</v>
      </c>
      <c r="G38" s="6">
        <v>0.91612559925284798</v>
      </c>
      <c r="H38" s="6">
        <v>-0.034000000000000002</v>
      </c>
      <c r="I38" s="7" t="s">
        <v>36</v>
      </c>
      <c r="J38" s="6">
        <v>9.843</v>
      </c>
      <c r="K38" s="6">
        <v>4.8719999999999999</v>
      </c>
      <c r="L38" s="7" t="s">
        <v>36</v>
      </c>
      <c r="M38" s="6">
        <v>15.1</v>
      </c>
      <c r="N38" s="6">
        <v>64.219999999999999</v>
      </c>
      <c r="O38" s="6">
        <v>0.61799999999999999</v>
      </c>
      <c r="P38" s="7" t="s">
        <v>36</v>
      </c>
      <c r="Q38" s="7" t="s">
        <v>36</v>
      </c>
      <c r="R38" s="7" t="s">
        <v>36</v>
      </c>
      <c r="S38" s="8">
        <v>100768931</v>
      </c>
      <c r="T38" s="6">
        <v>107.506996</v>
      </c>
      <c r="U38" s="6">
        <v>59.591526000000002</v>
      </c>
      <c r="V38" s="6">
        <v>225.13741400000001</v>
      </c>
      <c r="W38" s="8">
        <v>1511900</v>
      </c>
      <c r="X38" s="6">
        <v>2.6666699999999999</v>
      </c>
      <c r="Y38" s="8">
        <v>5</v>
      </c>
      <c r="Z38" s="6">
        <v>18.404920000000001</v>
      </c>
      <c r="AA38" s="6">
        <v>34.265549200510797</v>
      </c>
      <c r="AB38" s="6">
        <v>28.606999061646299</v>
      </c>
      <c r="AC38" s="9">
        <v>43.347014158500002</v>
      </c>
      <c r="AD38" s="9">
        <v>3.9327328577287002</v>
      </c>
      <c r="AE38" s="6">
        <v>1.80602</v>
      </c>
      <c r="AF38" s="6">
        <v>8.8569999999999993</v>
      </c>
      <c r="AG38" s="8">
        <v>9596615</v>
      </c>
      <c r="AH38" s="8">
        <v>2383017</v>
      </c>
      <c r="AI38" s="8">
        <v>2068633</v>
      </c>
      <c r="AJ38" s="8">
        <v>1571592</v>
      </c>
    </row>
    <row r="39" spans="1:36" ht="15">
      <c r="A39" s="2" t="s">
        <v>69</v>
      </c>
      <c r="B39" s="5">
        <v>4222286</v>
      </c>
      <c r="C39" s="2" t="s">
        <v>34</v>
      </c>
      <c r="D39" s="2" t="s">
        <v>35</v>
      </c>
      <c r="E39" s="6">
        <v>38051.662817520002</v>
      </c>
      <c r="F39" s="6">
        <v>0.69751431506092199</v>
      </c>
      <c r="G39" s="6">
        <v>0.97832072116855895</v>
      </c>
      <c r="H39" s="7" t="s">
        <v>36</v>
      </c>
      <c r="I39" s="6">
        <v>2.6850000000000001</v>
      </c>
      <c r="J39" s="6">
        <v>5.5369999999999999</v>
      </c>
      <c r="K39" s="6">
        <v>-7.6870000000000003</v>
      </c>
      <c r="L39" s="6">
        <v>3.1219999999999999</v>
      </c>
      <c r="M39" s="6">
        <v>0.17000000000000001</v>
      </c>
      <c r="N39" s="6">
        <v>98.489999999999995</v>
      </c>
      <c r="O39" s="6">
        <v>0.10100000000000001</v>
      </c>
      <c r="P39" s="6">
        <v>11.888723821989499</v>
      </c>
      <c r="Q39" s="6">
        <v>1.53581358400635</v>
      </c>
      <c r="R39" s="6">
        <v>-9.9731663685152103</v>
      </c>
      <c r="S39" s="8">
        <v>495657976</v>
      </c>
      <c r="T39" s="6">
        <v>5.2002309999999996</v>
      </c>
      <c r="U39" s="6">
        <v>8.7912549999999996</v>
      </c>
      <c r="V39" s="6">
        <v>34.511268000000001</v>
      </c>
      <c r="W39" s="8">
        <v>10248906</v>
      </c>
      <c r="X39" s="6">
        <v>2.6071399999999998</v>
      </c>
      <c r="Y39" s="8">
        <v>5</v>
      </c>
      <c r="Z39" s="6">
        <v>5.4737099999999996</v>
      </c>
      <c r="AA39" s="6">
        <v>10.776370798344299</v>
      </c>
      <c r="AB39" s="6">
        <v>9.1102236577296001</v>
      </c>
      <c r="AC39" s="9">
        <v>14.030861681599999</v>
      </c>
      <c r="AD39" s="9">
        <v>2.1981678904837998</v>
      </c>
      <c r="AE39" s="6">
        <v>1.554063</v>
      </c>
      <c r="AF39" s="6">
        <v>-0.38600000000000001</v>
      </c>
      <c r="AG39" s="8">
        <v>19353000</v>
      </c>
      <c r="AH39" s="8">
        <v>3417000</v>
      </c>
      <c r="AI39" s="8">
        <v>2935000</v>
      </c>
      <c r="AJ39" s="8">
        <v>2126000</v>
      </c>
    </row>
    <row r="40" spans="1:36" ht="15">
      <c r="A40" s="2" t="s">
        <v>70</v>
      </c>
      <c r="B40" s="5">
        <v>4057041</v>
      </c>
      <c r="C40" s="2" t="s">
        <v>34</v>
      </c>
      <c r="D40" s="2" t="s">
        <v>35</v>
      </c>
      <c r="E40" s="6">
        <v>35750.082816000002</v>
      </c>
      <c r="F40" s="6">
        <v>0.0615840748555012</v>
      </c>
      <c r="G40" s="6">
        <v>0.32060280026627203</v>
      </c>
      <c r="H40" s="6">
        <v>0.028000000000000001</v>
      </c>
      <c r="I40" s="6">
        <v>0.052999999999999999</v>
      </c>
      <c r="J40" s="6">
        <v>91.141999999999996</v>
      </c>
      <c r="K40" s="6">
        <v>0.13</v>
      </c>
      <c r="L40" s="6">
        <v>0.091999999999999998</v>
      </c>
      <c r="M40" s="6">
        <v>0.080000000000000002</v>
      </c>
      <c r="N40" s="6">
        <v>69.829999999999998</v>
      </c>
      <c r="O40" s="6">
        <v>1.1819999999999999</v>
      </c>
      <c r="P40" s="6">
        <v>20.613982380164199</v>
      </c>
      <c r="Q40" s="6">
        <v>3.5616137188083998</v>
      </c>
      <c r="R40" s="7" t="s">
        <v>36</v>
      </c>
      <c r="S40" s="8">
        <v>346147200</v>
      </c>
      <c r="T40" s="6">
        <v>50.508788000000003</v>
      </c>
      <c r="U40" s="6">
        <v>21.085467999999999</v>
      </c>
      <c r="V40" s="6">
        <v>36.991391</v>
      </c>
      <c r="W40" s="8">
        <v>5646827</v>
      </c>
      <c r="X40" s="6">
        <v>3.1666699999999999</v>
      </c>
      <c r="Y40" s="8">
        <v>2</v>
      </c>
      <c r="Z40" s="6">
        <v>5.9249400000000003</v>
      </c>
      <c r="AA40" s="6">
        <v>17.389499252650001</v>
      </c>
      <c r="AB40" s="6">
        <v>10.0524009600488</v>
      </c>
      <c r="AC40" s="9">
        <v>17.455912328299998</v>
      </c>
      <c r="AD40" s="9">
        <v>3.1584235899204001</v>
      </c>
      <c r="AE40" s="7" t="s">
        <v>36</v>
      </c>
      <c r="AF40" s="6">
        <v>-6.4260000000000002</v>
      </c>
      <c r="AG40" s="8">
        <v>14663000</v>
      </c>
      <c r="AH40" s="8">
        <v>5107000</v>
      </c>
      <c r="AI40" s="8">
        <v>3076000</v>
      </c>
      <c r="AJ40" s="8">
        <v>2516000</v>
      </c>
    </row>
    <row r="41" spans="1:36" ht="15">
      <c r="A41" s="2" t="s">
        <v>71</v>
      </c>
      <c r="B41" s="5">
        <v>4276708</v>
      </c>
      <c r="C41" s="2" t="s">
        <v>34</v>
      </c>
      <c r="D41" s="2" t="s">
        <v>35</v>
      </c>
      <c r="E41" s="6">
        <v>44961.448122180002</v>
      </c>
      <c r="F41" s="6">
        <v>0.50167442442440302</v>
      </c>
      <c r="G41" s="6">
        <v>0.55666998162012005</v>
      </c>
      <c r="H41" s="7" t="s">
        <v>36</v>
      </c>
      <c r="I41" s="6">
        <v>0.024</v>
      </c>
      <c r="J41" s="6">
        <v>0.78700000000000003</v>
      </c>
      <c r="K41" s="7" t="s">
        <v>36</v>
      </c>
      <c r="L41" s="6">
        <v>-18.864000000000001</v>
      </c>
      <c r="M41" s="6">
        <v>2.3799999999999999</v>
      </c>
      <c r="N41" s="6">
        <v>84.530000000000001</v>
      </c>
      <c r="O41" s="6">
        <v>1.248</v>
      </c>
      <c r="P41" s="7" t="s">
        <v>36</v>
      </c>
      <c r="Q41" s="7" t="s">
        <v>36</v>
      </c>
      <c r="R41" s="7" t="s">
        <v>36</v>
      </c>
      <c r="S41" s="8">
        <v>182192431</v>
      </c>
      <c r="T41" s="6">
        <v>21.567888</v>
      </c>
      <c r="U41" s="6">
        <v>-3.4073199999999999</v>
      </c>
      <c r="V41" s="6">
        <v>27.436419999999998</v>
      </c>
      <c r="W41" s="8">
        <v>3593241</v>
      </c>
      <c r="X41" s="6">
        <v>1.6666700000000001</v>
      </c>
      <c r="Y41" s="8">
        <v>12</v>
      </c>
      <c r="Z41" s="6">
        <v>14.81766</v>
      </c>
      <c r="AA41" s="6">
        <v>14.8114749786765</v>
      </c>
      <c r="AB41" s="6">
        <v>13.1255563827097</v>
      </c>
      <c r="AC41" s="9">
        <v>16.262948643000001</v>
      </c>
      <c r="AD41" s="9">
        <v>1.6856377409709</v>
      </c>
      <c r="AE41" s="6">
        <v>1.236264</v>
      </c>
      <c r="AF41" s="6">
        <v>5.3869999999999996</v>
      </c>
      <c r="AG41" s="8">
        <v>9961800</v>
      </c>
      <c r="AH41" s="8">
        <v>3617500</v>
      </c>
      <c r="AI41" s="8">
        <v>3188300</v>
      </c>
      <c r="AJ41" s="8">
        <v>1765200</v>
      </c>
    </row>
    <row r="42" spans="1:36" ht="15">
      <c r="A42" s="2" t="s">
        <v>72</v>
      </c>
      <c r="B42" s="5">
        <v>4072145</v>
      </c>
      <c r="C42" s="2" t="s">
        <v>34</v>
      </c>
      <c r="D42" s="2" t="s">
        <v>35</v>
      </c>
      <c r="E42" s="6">
        <v>55589.864642400004</v>
      </c>
      <c r="F42" s="6">
        <v>1.58823987268634</v>
      </c>
      <c r="G42" s="7" t="s">
        <v>36</v>
      </c>
      <c r="H42" s="7" t="s">
        <v>36</v>
      </c>
      <c r="I42" s="7" t="s">
        <v>36</v>
      </c>
      <c r="J42" s="7" t="s">
        <v>36</v>
      </c>
      <c r="K42" s="7" t="s">
        <v>36</v>
      </c>
      <c r="L42" s="7" t="s">
        <v>36</v>
      </c>
      <c r="M42" s="6">
        <v>0.14000000000000001</v>
      </c>
      <c r="N42" s="6">
        <v>82.099999999999994</v>
      </c>
      <c r="O42" s="6">
        <v>0.878</v>
      </c>
      <c r="P42" s="6">
        <v>41.678459290780097</v>
      </c>
      <c r="Q42" s="6">
        <v>0.96500983830952203</v>
      </c>
      <c r="R42" s="7" t="s">
        <v>36</v>
      </c>
      <c r="S42" s="8">
        <v>312689080</v>
      </c>
      <c r="T42" s="6">
        <v>334.67104799999998</v>
      </c>
      <c r="U42" s="6">
        <v>66.989875999999995</v>
      </c>
      <c r="V42" s="6">
        <v>334.67104799999998</v>
      </c>
      <c r="W42" s="8">
        <v>5136392</v>
      </c>
      <c r="X42" s="6">
        <v>1.75</v>
      </c>
      <c r="Y42" s="8">
        <v>8</v>
      </c>
      <c r="Z42" s="6">
        <v>9.4748199999999994</v>
      </c>
      <c r="AA42" s="6">
        <v>15.8360032319022</v>
      </c>
      <c r="AB42" s="6">
        <v>12.856269436651299</v>
      </c>
      <c r="AC42" s="9">
        <v>18.3488511067</v>
      </c>
      <c r="AD42" s="9">
        <v>0.76453546277920004</v>
      </c>
      <c r="AE42" s="6">
        <v>0.57699199999999995</v>
      </c>
      <c r="AF42" s="6">
        <v>1.956</v>
      </c>
      <c r="AG42" s="8">
        <v>24918000</v>
      </c>
      <c r="AH42" s="8">
        <v>4144000</v>
      </c>
      <c r="AI42" s="8">
        <v>1630000</v>
      </c>
      <c r="AJ42" s="8">
        <v>1577000</v>
      </c>
    </row>
    <row r="43" spans="1:36" ht="15">
      <c r="A43" s="2" t="s">
        <v>73</v>
      </c>
      <c r="B43" s="5">
        <v>4988311</v>
      </c>
      <c r="C43" s="2" t="s">
        <v>34</v>
      </c>
      <c r="D43" s="2" t="s">
        <v>35</v>
      </c>
      <c r="E43" s="6">
        <v>51502.167712560004</v>
      </c>
      <c r="F43" s="6">
        <v>0.99503478361222297</v>
      </c>
      <c r="G43" s="6">
        <v>1.10900672414826</v>
      </c>
      <c r="H43" s="7" t="s">
        <v>36</v>
      </c>
      <c r="I43" s="7" t="s">
        <v>36</v>
      </c>
      <c r="J43" s="6">
        <v>-0.042999999999999997</v>
      </c>
      <c r="K43" s="7" t="s">
        <v>36</v>
      </c>
      <c r="L43" s="7" t="s">
        <v>36</v>
      </c>
      <c r="M43" s="6">
        <v>8.6899999999999995</v>
      </c>
      <c r="N43" s="6">
        <v>83.5</v>
      </c>
      <c r="O43" s="6">
        <v>0.02</v>
      </c>
      <c r="P43" s="7" t="s">
        <v>36</v>
      </c>
      <c r="Q43" s="7" t="s">
        <v>36</v>
      </c>
      <c r="R43" s="7" t="s">
        <v>36</v>
      </c>
      <c r="S43" s="8">
        <v>962297603</v>
      </c>
      <c r="T43" s="6">
        <v>47.002678000000003</v>
      </c>
      <c r="U43" s="6">
        <v>18.986215999999999</v>
      </c>
      <c r="V43" s="6">
        <v>186.35633999999999</v>
      </c>
      <c r="W43" s="8">
        <v>10013765</v>
      </c>
      <c r="X43" s="6">
        <v>2.1818200000000001</v>
      </c>
      <c r="Y43" s="8">
        <v>3</v>
      </c>
      <c r="Z43" s="6">
        <v>1.83501</v>
      </c>
      <c r="AA43" s="6">
        <v>23.987601894602001</v>
      </c>
      <c r="AB43" s="6">
        <v>21.606239628771899</v>
      </c>
      <c r="AC43" s="9">
        <v>29.702970297</v>
      </c>
      <c r="AD43" s="9">
        <v>1.9801980198</v>
      </c>
      <c r="AE43" s="7" t="s">
        <v>36</v>
      </c>
      <c r="AF43" s="6">
        <v>10.529</v>
      </c>
      <c r="AG43" s="8">
        <v>3869518</v>
      </c>
      <c r="AH43" s="8">
        <v>1638869</v>
      </c>
      <c r="AI43" s="8">
        <v>1486569</v>
      </c>
      <c r="AJ43" s="8">
        <v>1237741</v>
      </c>
    </row>
    <row r="44" spans="1:36" ht="15">
      <c r="A44" s="2" t="s">
        <v>74</v>
      </c>
      <c r="B44" s="5">
        <v>4004201</v>
      </c>
      <c r="C44" s="2" t="s">
        <v>34</v>
      </c>
      <c r="D44" s="2" t="s">
        <v>35</v>
      </c>
      <c r="E44" s="6">
        <v>34801.352390070002</v>
      </c>
      <c r="F44" s="6">
        <v>0.81911419810460795</v>
      </c>
      <c r="G44" s="6">
        <v>0.94948545152921504</v>
      </c>
      <c r="H44" s="6">
        <v>0.47799999999999998</v>
      </c>
      <c r="I44" s="6">
        <v>9.5310000000000006</v>
      </c>
      <c r="J44" s="6">
        <v>1.1679999999999999</v>
      </c>
      <c r="K44" s="7" t="s">
        <v>36</v>
      </c>
      <c r="L44" s="7" t="s">
        <v>36</v>
      </c>
      <c r="M44" s="6">
        <v>0.32000000000000001</v>
      </c>
      <c r="N44" s="6">
        <v>73.989999999999995</v>
      </c>
      <c r="O44" s="6">
        <v>0.71499999999999997</v>
      </c>
      <c r="P44" s="7" t="s">
        <v>36</v>
      </c>
      <c r="Q44" s="7" t="s">
        <v>36</v>
      </c>
      <c r="R44" s="7" t="s">
        <v>36</v>
      </c>
      <c r="S44" s="8">
        <v>855700821</v>
      </c>
      <c r="T44" s="6">
        <v>13.197867</v>
      </c>
      <c r="U44" s="6">
        <v>27.876518999999998</v>
      </c>
      <c r="V44" s="6">
        <v>74.724025999999995</v>
      </c>
      <c r="W44" s="8">
        <v>11844671</v>
      </c>
      <c r="X44" s="6">
        <v>2.0666699999999998</v>
      </c>
      <c r="Y44" s="8">
        <v>7</v>
      </c>
      <c r="Z44" s="6">
        <v>2.1177800000000002</v>
      </c>
      <c r="AA44" s="6">
        <v>12.956314423680601</v>
      </c>
      <c r="AB44" s="6">
        <v>8.7416126738763005</v>
      </c>
      <c r="AC44" s="9">
        <v>15.9376445047</v>
      </c>
      <c r="AD44" s="9">
        <v>1.1755921983946001</v>
      </c>
      <c r="AE44" s="6">
        <v>1.575029</v>
      </c>
      <c r="AF44" s="6">
        <v>-11.282999999999999</v>
      </c>
      <c r="AG44" s="8">
        <v>12588000</v>
      </c>
      <c r="AH44" s="8">
        <v>2693000</v>
      </c>
      <c r="AI44" s="8">
        <v>1324000</v>
      </c>
      <c r="AJ44" s="8">
        <v>648000</v>
      </c>
    </row>
    <row r="45" spans="1:36" ht="15">
      <c r="A45" s="2" t="s">
        <v>75</v>
      </c>
      <c r="B45" s="5">
        <v>4010469</v>
      </c>
      <c r="C45" s="2" t="s">
        <v>34</v>
      </c>
      <c r="D45" s="2" t="s">
        <v>35</v>
      </c>
      <c r="E45" s="6">
        <v>17683.444748319998</v>
      </c>
      <c r="F45" s="6">
        <v>0.60856245255067798</v>
      </c>
      <c r="G45" s="6">
        <v>0.71630418972972398</v>
      </c>
      <c r="H45" s="6">
        <v>0.186</v>
      </c>
      <c r="I45" s="7" t="s">
        <v>36</v>
      </c>
      <c r="J45" s="6">
        <v>0.443</v>
      </c>
      <c r="K45" s="7" t="s">
        <v>36</v>
      </c>
      <c r="L45" s="7" t="s">
        <v>36</v>
      </c>
      <c r="M45" s="6">
        <v>1.45</v>
      </c>
      <c r="N45" s="6">
        <v>91.760000000000005</v>
      </c>
      <c r="O45" s="6">
        <v>0.19400000000000001</v>
      </c>
      <c r="P45" s="7" t="s">
        <v>36</v>
      </c>
      <c r="Q45" s="7" t="s">
        <v>36</v>
      </c>
      <c r="R45" s="7" t="s">
        <v>36</v>
      </c>
      <c r="S45" s="8">
        <v>739274446</v>
      </c>
      <c r="T45" s="6">
        <v>63.657035</v>
      </c>
      <c r="U45" s="6">
        <v>-13.27589</v>
      </c>
      <c r="V45" s="6">
        <v>79.431268000000003</v>
      </c>
      <c r="W45" s="8">
        <v>14743021</v>
      </c>
      <c r="X45" s="6">
        <v>1.7037</v>
      </c>
      <c r="Y45" s="8">
        <v>13</v>
      </c>
      <c r="Z45" s="6">
        <v>3.2835700000000001</v>
      </c>
      <c r="AA45" s="6">
        <v>6.6703053718121996</v>
      </c>
      <c r="AB45" s="6">
        <v>3.9716159905002999</v>
      </c>
      <c r="AC45" s="9">
        <v>7.6242688892999997</v>
      </c>
      <c r="AD45" s="9">
        <v>0.66113332928379998</v>
      </c>
      <c r="AE45" s="6">
        <v>0.92890799999999996</v>
      </c>
      <c r="AF45" s="6">
        <v>-40.256999999999998</v>
      </c>
      <c r="AG45" s="8">
        <v>5684000</v>
      </c>
      <c r="AH45" s="8">
        <v>3795000</v>
      </c>
      <c r="AI45" s="8">
        <v>2154000</v>
      </c>
      <c r="AJ45" s="8">
        <v>1625000</v>
      </c>
    </row>
    <row r="46" spans="1:36" ht="15">
      <c r="A46" s="2" t="s">
        <v>76</v>
      </c>
      <c r="B46" s="5">
        <v>4004350</v>
      </c>
      <c r="C46" s="2" t="s">
        <v>34</v>
      </c>
      <c r="D46" s="2" t="s">
        <v>35</v>
      </c>
      <c r="E46" s="6">
        <v>67041.617477380001</v>
      </c>
      <c r="F46" s="6">
        <v>0.59284528695562799</v>
      </c>
      <c r="G46" s="6">
        <v>0.81171244068674497</v>
      </c>
      <c r="H46" s="7" t="s">
        <v>36</v>
      </c>
      <c r="I46" s="7" t="s">
        <v>36</v>
      </c>
      <c r="J46" s="7" t="s">
        <v>36</v>
      </c>
      <c r="K46" s="7" t="s">
        <v>36</v>
      </c>
      <c r="L46" s="7" t="s">
        <v>36</v>
      </c>
      <c r="M46" s="6">
        <v>0.14999999999999999</v>
      </c>
      <c r="N46" s="6">
        <v>75.25</v>
      </c>
      <c r="O46" s="6">
        <v>1.5820000000000001</v>
      </c>
      <c r="P46" s="7" t="s">
        <v>36</v>
      </c>
      <c r="Q46" s="7" t="s">
        <v>36</v>
      </c>
      <c r="R46" s="7" t="s">
        <v>36</v>
      </c>
      <c r="S46" s="8">
        <v>1938739661</v>
      </c>
      <c r="T46" s="6">
        <v>12.390661</v>
      </c>
      <c r="U46" s="6">
        <v>14.45147</v>
      </c>
      <c r="V46" s="6">
        <v>66.802722000000003</v>
      </c>
      <c r="W46" s="8">
        <v>25658187</v>
      </c>
      <c r="X46" s="6">
        <v>1.88889</v>
      </c>
      <c r="Y46" s="8">
        <v>12</v>
      </c>
      <c r="Z46" s="6">
        <v>2.3480400000000001</v>
      </c>
      <c r="AA46" s="6">
        <v>13.510822888199</v>
      </c>
      <c r="AB46" s="6">
        <v>10.5113109829749</v>
      </c>
      <c r="AC46" s="9">
        <v>14.8420935163</v>
      </c>
      <c r="AD46" s="9">
        <v>1.5740948922628999</v>
      </c>
      <c r="AE46" s="6">
        <v>1.7218830000000001</v>
      </c>
      <c r="AF46" s="6">
        <v>-1.3200000000000001</v>
      </c>
      <c r="AG46" s="8">
        <v>14657000</v>
      </c>
      <c r="AH46" s="8">
        <v>7169000</v>
      </c>
      <c r="AI46" s="8">
        <v>5558000</v>
      </c>
      <c r="AJ46" s="8">
        <v>3715000</v>
      </c>
    </row>
    <row r="47" spans="1:36" ht="15">
      <c r="A47" s="2" t="s">
        <v>77</v>
      </c>
      <c r="B47" s="5">
        <v>4074303</v>
      </c>
      <c r="C47" s="2" t="s">
        <v>34</v>
      </c>
      <c r="D47" s="2" t="s">
        <v>35</v>
      </c>
      <c r="E47" s="6">
        <v>41706.339630720002</v>
      </c>
      <c r="F47" s="6">
        <v>0.72439332566040304</v>
      </c>
      <c r="G47" s="6">
        <v>0.82104054101596402</v>
      </c>
      <c r="H47" s="7" t="s">
        <v>36</v>
      </c>
      <c r="I47" s="6">
        <v>-0.012999999999999999</v>
      </c>
      <c r="J47" s="6">
        <v>-7.2089999999999996</v>
      </c>
      <c r="K47" s="6">
        <v>12.955</v>
      </c>
      <c r="L47" s="6">
        <v>16.780999999999999</v>
      </c>
      <c r="M47" s="6">
        <v>0.44</v>
      </c>
      <c r="N47" s="6">
        <v>87.019999999999996</v>
      </c>
      <c r="O47" s="6">
        <v>0.73999999999999999</v>
      </c>
      <c r="P47" s="7" t="s">
        <v>36</v>
      </c>
      <c r="Q47" s="7" t="s">
        <v>36</v>
      </c>
      <c r="R47" s="7" t="s">
        <v>36</v>
      </c>
      <c r="S47" s="8">
        <v>137047646</v>
      </c>
      <c r="T47" s="6">
        <v>38.136313000000001</v>
      </c>
      <c r="U47" s="6">
        <v>31.934085</v>
      </c>
      <c r="V47" s="6">
        <v>138.021739</v>
      </c>
      <c r="W47" s="8">
        <v>2067875</v>
      </c>
      <c r="X47" s="6">
        <v>2.6086999999999998</v>
      </c>
      <c r="Y47" s="8">
        <v>5</v>
      </c>
      <c r="Z47" s="6">
        <v>24.874410000000001</v>
      </c>
      <c r="AA47" s="6">
        <v>11.309012391002399</v>
      </c>
      <c r="AB47" s="6">
        <v>8.2505167934955992</v>
      </c>
      <c r="AC47" s="9">
        <v>11.912903335599999</v>
      </c>
      <c r="AD47" s="9">
        <v>1.5617253364690999</v>
      </c>
      <c r="AE47" s="6">
        <v>1.211047</v>
      </c>
      <c r="AF47" s="6">
        <v>21.34</v>
      </c>
      <c r="AG47" s="8">
        <v>34065000</v>
      </c>
      <c r="AH47" s="8">
        <v>4464000</v>
      </c>
      <c r="AI47" s="8">
        <v>3448000</v>
      </c>
      <c r="AJ47" s="8">
        <v>840000</v>
      </c>
    </row>
    <row r="48" spans="1:36" ht="15">
      <c r="A48" s="2" t="s">
        <v>78</v>
      </c>
      <c r="B48" s="5">
        <v>4297825</v>
      </c>
      <c r="C48" s="2" t="s">
        <v>34</v>
      </c>
      <c r="D48" s="2" t="s">
        <v>35</v>
      </c>
      <c r="E48" s="6">
        <v>18810.061837500001</v>
      </c>
      <c r="F48" s="6">
        <v>0.51172874806592905</v>
      </c>
      <c r="G48" s="6">
        <v>0.836516360331096</v>
      </c>
      <c r="H48" s="7" t="s">
        <v>36</v>
      </c>
      <c r="I48" s="6">
        <v>19.228000000000002</v>
      </c>
      <c r="J48" s="6">
        <v>12.974</v>
      </c>
      <c r="K48" s="6">
        <v>8.0289999999999999</v>
      </c>
      <c r="L48" s="6">
        <v>28.326000000000001</v>
      </c>
      <c r="M48" s="6">
        <v>0.47999999999999998</v>
      </c>
      <c r="N48" s="6">
        <v>97.560000000000002</v>
      </c>
      <c r="O48" s="6">
        <v>3.0259999999999998</v>
      </c>
      <c r="P48" s="7" t="s">
        <v>36</v>
      </c>
      <c r="Q48" s="7" t="s">
        <v>36</v>
      </c>
      <c r="R48" s="7" t="s">
        <v>36</v>
      </c>
      <c r="S48" s="8">
        <v>118862950</v>
      </c>
      <c r="T48" s="6">
        <v>18.475498999999999</v>
      </c>
      <c r="U48" s="6">
        <v>5.4502800000000002</v>
      </c>
      <c r="V48" s="6">
        <v>51.978754000000002</v>
      </c>
      <c r="W48" s="8">
        <v>6526629</v>
      </c>
      <c r="X48" s="6">
        <v>1.9354800000000001</v>
      </c>
      <c r="Y48" s="8">
        <v>15</v>
      </c>
      <c r="Z48" s="6">
        <v>10.52059</v>
      </c>
      <c r="AA48" s="6">
        <v>16.486069513034</v>
      </c>
      <c r="AB48" s="6">
        <v>12.403307307045999</v>
      </c>
      <c r="AC48" s="9">
        <v>15.1764932662</v>
      </c>
      <c r="AD48" s="9">
        <v>1.6263060890409999</v>
      </c>
      <c r="AE48" s="7" t="s">
        <v>36</v>
      </c>
      <c r="AF48" s="6">
        <v>8.6020000000000003</v>
      </c>
      <c r="AG48" s="8">
        <v>11390000</v>
      </c>
      <c r="AH48" s="8">
        <v>1786500</v>
      </c>
      <c r="AI48" s="8">
        <v>1326600</v>
      </c>
      <c r="AJ48" s="8">
        <v>1027600</v>
      </c>
    </row>
    <row r="49" spans="1:36" ht="15">
      <c r="A49" s="2" t="s">
        <v>79</v>
      </c>
      <c r="B49" s="5">
        <v>114526</v>
      </c>
      <c r="C49" s="2" t="s">
        <v>34</v>
      </c>
      <c r="D49" s="2" t="s">
        <v>35</v>
      </c>
      <c r="E49" s="6">
        <v>105524.71380442</v>
      </c>
      <c r="F49" s="6">
        <v>0.73281873722269497</v>
      </c>
      <c r="G49" s="6">
        <v>0.78195123708669001</v>
      </c>
      <c r="H49" s="7" t="s">
        <v>36</v>
      </c>
      <c r="I49" s="7" t="s">
        <v>36</v>
      </c>
      <c r="J49" s="7" t="s">
        <v>36</v>
      </c>
      <c r="K49" s="7" t="s">
        <v>36</v>
      </c>
      <c r="L49" s="7" t="s">
        <v>36</v>
      </c>
      <c r="M49" s="6">
        <v>0.14000000000000001</v>
      </c>
      <c r="N49" s="6">
        <v>72.189999999999998</v>
      </c>
      <c r="O49" s="6">
        <v>2.9590000000000001</v>
      </c>
      <c r="P49" s="7" t="s">
        <v>36</v>
      </c>
      <c r="Q49" s="6">
        <v>2.1535580524344602</v>
      </c>
      <c r="R49" s="7" t="s">
        <v>36</v>
      </c>
      <c r="S49" s="8">
        <v>273599818</v>
      </c>
      <c r="T49" s="6">
        <v>3.035488</v>
      </c>
      <c r="U49" s="6">
        <v>-6.5652929999999996</v>
      </c>
      <c r="V49" s="6">
        <v>174.22001900000001</v>
      </c>
      <c r="W49" s="8">
        <v>4033594</v>
      </c>
      <c r="X49" s="6">
        <v>2.25</v>
      </c>
      <c r="Y49" s="8">
        <v>7</v>
      </c>
      <c r="Z49" s="6">
        <v>25.86544</v>
      </c>
      <c r="AA49" s="6">
        <v>17.570590155681401</v>
      </c>
      <c r="AB49" s="6">
        <v>15.470592414737499</v>
      </c>
      <c r="AC49" s="9">
        <v>14.6879277108</v>
      </c>
      <c r="AD49" s="9">
        <v>5.8685748062377998</v>
      </c>
      <c r="AE49" s="6">
        <v>0.49768499999999999</v>
      </c>
      <c r="AF49" s="6">
        <v>16.474</v>
      </c>
      <c r="AG49" s="8">
        <v>61222000</v>
      </c>
      <c r="AH49" s="8">
        <v>16572000</v>
      </c>
      <c r="AI49" s="8">
        <v>15565000</v>
      </c>
      <c r="AJ49" s="8">
        <v>10155000</v>
      </c>
    </row>
    <row r="50" spans="1:36" ht="15">
      <c r="A50" s="2" t="s">
        <v>80</v>
      </c>
      <c r="B50" s="5">
        <v>4010561</v>
      </c>
      <c r="C50" s="2" t="s">
        <v>34</v>
      </c>
      <c r="D50" s="2" t="s">
        <v>35</v>
      </c>
      <c r="E50" s="6">
        <v>26939.124</v>
      </c>
      <c r="F50" s="6">
        <v>0.65868658379172096</v>
      </c>
      <c r="G50" s="6">
        <v>0.98806198158379099</v>
      </c>
      <c r="H50" s="7" t="s">
        <v>36</v>
      </c>
      <c r="I50" s="7" t="s">
        <v>36</v>
      </c>
      <c r="J50" s="7" t="s">
        <v>36</v>
      </c>
      <c r="K50" s="7" t="s">
        <v>36</v>
      </c>
      <c r="L50" s="7" t="s">
        <v>36</v>
      </c>
      <c r="M50" s="6">
        <v>0.69999999999999996</v>
      </c>
      <c r="N50" s="6">
        <v>73.930000000000007</v>
      </c>
      <c r="O50" s="6">
        <v>0.53100000000000003</v>
      </c>
      <c r="P50" s="7" t="s">
        <v>36</v>
      </c>
      <c r="Q50" s="7" t="s">
        <v>36</v>
      </c>
      <c r="R50" s="7" t="s">
        <v>36</v>
      </c>
      <c r="S50" s="8">
        <v>626200000</v>
      </c>
      <c r="T50" s="6">
        <v>78.609499999999997</v>
      </c>
      <c r="U50" s="6">
        <v>-15.105999000000001</v>
      </c>
      <c r="V50" s="6">
        <v>158.74525</v>
      </c>
      <c r="W50" s="8">
        <v>16501902</v>
      </c>
      <c r="X50" s="6">
        <v>2</v>
      </c>
      <c r="Y50" s="8">
        <v>10</v>
      </c>
      <c r="Z50" s="6">
        <v>6.1399100000000004</v>
      </c>
      <c r="AA50" s="6">
        <v>6.2301279836308003</v>
      </c>
      <c r="AB50" s="6">
        <v>3.6056871030294002</v>
      </c>
      <c r="AC50" s="9">
        <v>6.9899505244000002</v>
      </c>
      <c r="AD50" s="9">
        <v>1.2709000953455001</v>
      </c>
      <c r="AE50" s="6">
        <v>2.4915310000000002</v>
      </c>
      <c r="AF50" s="6">
        <v>-23.558</v>
      </c>
      <c r="AG50" s="8">
        <v>14427000</v>
      </c>
      <c r="AH50" s="8">
        <v>7484000</v>
      </c>
      <c r="AI50" s="8">
        <v>4901000</v>
      </c>
      <c r="AJ50" s="8">
        <v>3782000</v>
      </c>
    </row>
    <row r="51" spans="1:36" ht="15">
      <c r="A51" s="2" t="s">
        <v>81</v>
      </c>
      <c r="B51" s="5">
        <v>4337452</v>
      </c>
      <c r="C51" s="2" t="s">
        <v>34</v>
      </c>
      <c r="D51" s="2" t="s">
        <v>35</v>
      </c>
      <c r="E51" s="6">
        <v>33445.39186096</v>
      </c>
      <c r="F51" s="6">
        <v>0.47942241103328298</v>
      </c>
      <c r="G51" s="6">
        <v>0.80797758389928698</v>
      </c>
      <c r="H51" s="6">
        <v>-6.2119999999999997</v>
      </c>
      <c r="I51" s="6">
        <v>-35.545999999999999</v>
      </c>
      <c r="J51" s="6">
        <v>-5.6289999999999996</v>
      </c>
      <c r="K51" s="6">
        <v>-10.68</v>
      </c>
      <c r="L51" s="6">
        <v>-15.048</v>
      </c>
      <c r="M51" s="6">
        <v>0.44</v>
      </c>
      <c r="N51" s="6">
        <v>91.650000000000006</v>
      </c>
      <c r="O51" s="6">
        <v>0.39000000000000001</v>
      </c>
      <c r="P51" s="7" t="s">
        <v>36</v>
      </c>
      <c r="Q51" s="7" t="s">
        <v>36</v>
      </c>
      <c r="R51" s="7" t="s">
        <v>36</v>
      </c>
      <c r="S51" s="8">
        <v>178394452</v>
      </c>
      <c r="T51" s="6">
        <v>192.04142899999999</v>
      </c>
      <c r="U51" s="6">
        <v>28.742732</v>
      </c>
      <c r="V51" s="6">
        <v>140.07525100000001</v>
      </c>
      <c r="W51" s="8">
        <v>5759841</v>
      </c>
      <c r="X51" s="6">
        <v>1.6666700000000001</v>
      </c>
      <c r="Y51" s="8">
        <v>15</v>
      </c>
      <c r="Z51" s="6">
        <v>20.676010000000002</v>
      </c>
      <c r="AA51" s="6">
        <v>4.7397489229016001</v>
      </c>
      <c r="AB51" s="6">
        <v>3.4319506871094001</v>
      </c>
      <c r="AC51" s="9">
        <v>9.3139251825000002</v>
      </c>
      <c r="AD51" s="9">
        <v>3.1046417274999998</v>
      </c>
      <c r="AE51" s="6">
        <v>1.330746</v>
      </c>
      <c r="AF51" s="6">
        <v>-12.375</v>
      </c>
      <c r="AG51" s="8">
        <v>7959000</v>
      </c>
      <c r="AH51" s="8">
        <v>6088000</v>
      </c>
      <c r="AI51" s="8">
        <v>4342000</v>
      </c>
      <c r="AJ51" s="8">
        <v>3336000</v>
      </c>
    </row>
    <row r="52" spans="1:36" ht="15">
      <c r="A52" s="2" t="s">
        <v>82</v>
      </c>
      <c r="B52" s="5">
        <v>4206221</v>
      </c>
      <c r="C52" s="2" t="s">
        <v>34</v>
      </c>
      <c r="D52" s="2" t="s">
        <v>35</v>
      </c>
      <c r="E52" s="6">
        <v>14113.421139300001</v>
      </c>
      <c r="F52" s="6">
        <v>0.72258387889736198</v>
      </c>
      <c r="G52" s="6">
        <v>0.74510848060537804</v>
      </c>
      <c r="H52" s="7" t="s">
        <v>36</v>
      </c>
      <c r="I52" s="7" t="s">
        <v>36</v>
      </c>
      <c r="J52" s="6">
        <v>-0.73499999999999999</v>
      </c>
      <c r="K52" s="6">
        <v>6.319</v>
      </c>
      <c r="L52" s="6">
        <v>15.6</v>
      </c>
      <c r="M52" s="6">
        <v>0.52000000000000002</v>
      </c>
      <c r="N52" s="6">
        <v>99.260000000000005</v>
      </c>
      <c r="O52" s="6">
        <v>-1.28</v>
      </c>
      <c r="P52" s="7" t="s">
        <v>36</v>
      </c>
      <c r="Q52" s="7" t="s">
        <v>36</v>
      </c>
      <c r="R52" s="7" t="s">
        <v>36</v>
      </c>
      <c r="S52" s="8">
        <v>34973166</v>
      </c>
      <c r="T52" s="6">
        <v>-18.703707999999999</v>
      </c>
      <c r="U52" s="6">
        <v>4.4513199999999999</v>
      </c>
      <c r="V52" s="6">
        <v>87.727035999999998</v>
      </c>
      <c r="W52" s="8">
        <v>1776972</v>
      </c>
      <c r="X52" s="6">
        <v>1.9411799999999999</v>
      </c>
      <c r="Y52" s="8">
        <v>17</v>
      </c>
      <c r="Z52" s="6">
        <v>19.756620000000002</v>
      </c>
      <c r="AA52" s="6">
        <v>18.5418596035469</v>
      </c>
      <c r="AB52" s="6">
        <v>16.9004165737203</v>
      </c>
      <c r="AC52" s="9">
        <v>20.496486824400002</v>
      </c>
      <c r="AD52" s="9">
        <v>1.8513170833054999</v>
      </c>
      <c r="AE52" s="6">
        <v>0.71570100000000003</v>
      </c>
      <c r="AF52" s="6">
        <v>-1.274</v>
      </c>
      <c r="AG52" s="8">
        <v>4479358</v>
      </c>
      <c r="AH52" s="8">
        <v>872108</v>
      </c>
      <c r="AI52" s="8">
        <v>819668</v>
      </c>
      <c r="AJ52" s="8">
        <v>519118</v>
      </c>
    </row>
    <row r="53" spans="1:36" ht="15">
      <c r="A53" s="2" t="s">
        <v>83</v>
      </c>
      <c r="B53" s="5">
        <v>4057044</v>
      </c>
      <c r="C53" s="2" t="s">
        <v>34</v>
      </c>
      <c r="D53" s="2" t="s">
        <v>35</v>
      </c>
      <c r="E53" s="6">
        <v>25989.300843199999</v>
      </c>
      <c r="F53" s="6">
        <v>0.28504238288092099</v>
      </c>
      <c r="G53" s="6">
        <v>0.433600978279508</v>
      </c>
      <c r="H53" s="7" t="s">
        <v>36</v>
      </c>
      <c r="I53" s="7" t="s">
        <v>36</v>
      </c>
      <c r="J53" s="6">
        <v>17.937999999999999</v>
      </c>
      <c r="K53" s="6">
        <v>3.1070000000000002</v>
      </c>
      <c r="L53" s="7" t="s">
        <v>36</v>
      </c>
      <c r="M53" s="6">
        <v>0.29999999999999999</v>
      </c>
      <c r="N53" s="6">
        <v>77.599999999999994</v>
      </c>
      <c r="O53" s="6">
        <v>1.897</v>
      </c>
      <c r="P53" s="6">
        <v>15.834032803695701</v>
      </c>
      <c r="Q53" s="6">
        <v>3.7003446399419602</v>
      </c>
      <c r="R53" s="7" t="s">
        <v>36</v>
      </c>
      <c r="S53" s="8">
        <v>207020080</v>
      </c>
      <c r="T53" s="6">
        <v>14.687585</v>
      </c>
      <c r="U53" s="6">
        <v>27.447351999999999</v>
      </c>
      <c r="V53" s="6">
        <v>32.080002999999998</v>
      </c>
      <c r="W53" s="8">
        <v>3367873</v>
      </c>
      <c r="X53" s="6">
        <v>1.94737</v>
      </c>
      <c r="Y53" s="8">
        <v>8</v>
      </c>
      <c r="Z53" s="6">
        <v>7.74472</v>
      </c>
      <c r="AA53" s="6">
        <v>17.1793442407036</v>
      </c>
      <c r="AB53" s="6">
        <v>10.1861568572289</v>
      </c>
      <c r="AC53" s="9">
        <v>16.218737201900002</v>
      </c>
      <c r="AD53" s="9">
        <v>2.0228413282820998</v>
      </c>
      <c r="AE53" s="6">
        <v>2.0627689999999999</v>
      </c>
      <c r="AF53" s="6">
        <v>-33.716999999999999</v>
      </c>
      <c r="AG53" s="8">
        <v>12745000</v>
      </c>
      <c r="AH53" s="8">
        <v>3382000</v>
      </c>
      <c r="AI53" s="8">
        <v>2250000</v>
      </c>
      <c r="AJ53" s="8">
        <v>1397000</v>
      </c>
    </row>
    <row r="54" spans="1:36" ht="15">
      <c r="A54" s="2" t="s">
        <v>84</v>
      </c>
      <c r="B54" s="5">
        <v>4022066</v>
      </c>
      <c r="C54" s="2" t="s">
        <v>34</v>
      </c>
      <c r="D54" s="2" t="s">
        <v>35</v>
      </c>
      <c r="E54" s="6">
        <v>11714.83518516</v>
      </c>
      <c r="F54" s="6">
        <v>0.83968744445007304</v>
      </c>
      <c r="G54" s="6">
        <v>1.0903403765953701</v>
      </c>
      <c r="H54" s="6">
        <v>0.0050000000000000001</v>
      </c>
      <c r="I54" s="6">
        <v>0.029000000000000001</v>
      </c>
      <c r="J54" s="7" t="s">
        <v>36</v>
      </c>
      <c r="K54" s="7" t="s">
        <v>36</v>
      </c>
      <c r="L54" s="7" t="s">
        <v>36</v>
      </c>
      <c r="M54" s="6">
        <v>0.67000000000000004</v>
      </c>
      <c r="N54" s="6">
        <v>87.859999999999999</v>
      </c>
      <c r="O54" s="6">
        <v>0.91800000000000004</v>
      </c>
      <c r="P54" s="7" t="s">
        <v>36</v>
      </c>
      <c r="Q54" s="7" t="s">
        <v>36</v>
      </c>
      <c r="R54" s="7" t="s">
        <v>36</v>
      </c>
      <c r="S54" s="8">
        <v>116809604</v>
      </c>
      <c r="T54" s="6">
        <v>-1.3845689999999999</v>
      </c>
      <c r="U54" s="6">
        <v>20.941718000000002</v>
      </c>
      <c r="V54" s="6">
        <v>84.492478000000006</v>
      </c>
      <c r="W54" s="8">
        <v>1714871</v>
      </c>
      <c r="X54" s="6">
        <v>2.1052599999999999</v>
      </c>
      <c r="Y54" s="8">
        <v>7</v>
      </c>
      <c r="Z54" s="6">
        <v>9.2526799999999998</v>
      </c>
      <c r="AA54" s="6">
        <v>10.4708774779513</v>
      </c>
      <c r="AB54" s="6">
        <v>7.6371447287237002</v>
      </c>
      <c r="AC54" s="9">
        <v>9.8221167546999997</v>
      </c>
      <c r="AD54" s="9">
        <v>0.57142871506860005</v>
      </c>
      <c r="AE54" s="6">
        <v>0.41822599999999999</v>
      </c>
      <c r="AF54" s="6">
        <v>-12.949</v>
      </c>
      <c r="AG54" s="8">
        <v>9210000</v>
      </c>
      <c r="AH54" s="8">
        <v>1544000</v>
      </c>
      <c r="AI54" s="8">
        <v>1069000</v>
      </c>
      <c r="AJ54" s="8">
        <v>896000</v>
      </c>
    </row>
    <row r="55" spans="1:36" ht="15">
      <c r="A55" s="2" t="s">
        <v>85</v>
      </c>
      <c r="B55" s="5">
        <v>4991395</v>
      </c>
      <c r="C55" s="2" t="s">
        <v>40</v>
      </c>
      <c r="D55" s="2" t="s">
        <v>35</v>
      </c>
      <c r="E55" s="6">
        <v>115341.51300000001</v>
      </c>
      <c r="F55" s="6">
        <v>1.53991557309894</v>
      </c>
      <c r="G55" s="6">
        <v>1.04655180370208</v>
      </c>
      <c r="H55" s="7" t="s">
        <v>36</v>
      </c>
      <c r="I55" s="6">
        <v>2.1859999999999999</v>
      </c>
      <c r="J55" s="7" t="s">
        <v>36</v>
      </c>
      <c r="K55" s="6">
        <v>1.4610000000000001</v>
      </c>
      <c r="L55" s="7" t="s">
        <v>36</v>
      </c>
      <c r="M55" s="6">
        <v>0.25</v>
      </c>
      <c r="N55" s="6">
        <v>84.269999999999996</v>
      </c>
      <c r="O55" s="6">
        <v>0.52100000000000002</v>
      </c>
      <c r="P55" s="7" t="s">
        <v>36</v>
      </c>
      <c r="Q55" s="7" t="s">
        <v>36</v>
      </c>
      <c r="R55" s="7" t="s">
        <v>36</v>
      </c>
      <c r="S55" s="8">
        <v>398100000</v>
      </c>
      <c r="T55" s="6">
        <v>83.703991000000002</v>
      </c>
      <c r="U55" s="6">
        <v>25.679179000000001</v>
      </c>
      <c r="V55" s="6">
        <v>312.03696400000001</v>
      </c>
      <c r="W55" s="8">
        <v>4950509</v>
      </c>
      <c r="X55" s="6">
        <v>1.9615400000000001</v>
      </c>
      <c r="Y55" s="8">
        <v>12</v>
      </c>
      <c r="Z55" s="6">
        <v>12.15699</v>
      </c>
      <c r="AA55" s="6">
        <v>21.111588881509899</v>
      </c>
      <c r="AB55" s="6">
        <v>17.6992356114866</v>
      </c>
      <c r="AC55" s="9">
        <v>21.406601298399998</v>
      </c>
      <c r="AD55" s="9">
        <v>1.6609135542597999</v>
      </c>
      <c r="AE55" s="6">
        <v>0.80296500000000004</v>
      </c>
      <c r="AF55" s="6">
        <v>11.776999999999999</v>
      </c>
      <c r="AG55" s="8">
        <v>23196000</v>
      </c>
      <c r="AH55" s="8">
        <v>4859000</v>
      </c>
      <c r="AI55" s="8">
        <v>3933000</v>
      </c>
      <c r="AJ55" s="8">
        <v>3223000</v>
      </c>
    </row>
    <row r="56" spans="1:36" ht="15">
      <c r="A56" s="2" t="s">
        <v>86</v>
      </c>
      <c r="B56" s="5">
        <v>4081627</v>
      </c>
      <c r="C56" s="2" t="s">
        <v>34</v>
      </c>
      <c r="D56" s="2" t="s">
        <v>35</v>
      </c>
      <c r="E56" s="6">
        <v>28753.200000000001</v>
      </c>
      <c r="F56" s="6">
        <v>0.70585107388831103</v>
      </c>
      <c r="G56" s="6">
        <v>1.0700117557003399</v>
      </c>
      <c r="H56" s="6">
        <v>3.9060000000000001</v>
      </c>
      <c r="I56" s="6">
        <v>-20.481999999999999</v>
      </c>
      <c r="J56" s="7" t="s">
        <v>36</v>
      </c>
      <c r="K56" s="7" t="s">
        <v>36</v>
      </c>
      <c r="L56" s="6">
        <v>1.3129999999999999</v>
      </c>
      <c r="M56" s="6">
        <v>0.32000000000000001</v>
      </c>
      <c r="N56" s="6">
        <v>95.719999999999999</v>
      </c>
      <c r="O56" s="6">
        <v>1.286</v>
      </c>
      <c r="P56" s="6">
        <v>6.5676414233576601</v>
      </c>
      <c r="Q56" s="6">
        <v>2.2925263640531899</v>
      </c>
      <c r="R56" s="7" t="s">
        <v>36</v>
      </c>
      <c r="S56" s="8">
        <v>489000000</v>
      </c>
      <c r="T56" s="6">
        <v>-18.473814999999998</v>
      </c>
      <c r="U56" s="6">
        <v>33.137025000000001</v>
      </c>
      <c r="V56" s="6">
        <v>61.234957999999999</v>
      </c>
      <c r="W56" s="8">
        <v>25448947</v>
      </c>
      <c r="X56" s="6">
        <v>2.6969699999999999</v>
      </c>
      <c r="Y56" s="8">
        <v>5</v>
      </c>
      <c r="Z56" s="6">
        <v>4.1113600000000003</v>
      </c>
      <c r="AA56" s="6">
        <v>9.9335522902056006</v>
      </c>
      <c r="AB56" s="6">
        <v>8.9189961674053002</v>
      </c>
      <c r="AC56" s="9">
        <v>10.6079740212</v>
      </c>
      <c r="AD56" s="9">
        <v>2.0579506232649001</v>
      </c>
      <c r="AE56" s="6">
        <v>2.0661649999999998</v>
      </c>
      <c r="AF56" s="6">
        <v>3.2360000000000002</v>
      </c>
      <c r="AG56" s="8">
        <v>10112000</v>
      </c>
      <c r="AH56" s="8">
        <v>2485000</v>
      </c>
      <c r="AI56" s="8">
        <v>2082000</v>
      </c>
      <c r="AJ56" s="8">
        <v>2767000</v>
      </c>
    </row>
    <row r="57" spans="1:36" ht="15">
      <c r="A57" s="2" t="s">
        <v>87</v>
      </c>
      <c r="B57" s="5">
        <v>4056943</v>
      </c>
      <c r="C57" s="2" t="s">
        <v>34</v>
      </c>
      <c r="D57" s="2" t="s">
        <v>35</v>
      </c>
      <c r="E57" s="6">
        <v>33724.815228179999</v>
      </c>
      <c r="F57" s="6">
        <v>0.42200415565112498</v>
      </c>
      <c r="G57" s="6">
        <v>0.579009175720408</v>
      </c>
      <c r="H57" s="7" t="s">
        <v>36</v>
      </c>
      <c r="I57" s="7" t="s">
        <v>36</v>
      </c>
      <c r="J57" s="7" t="s">
        <v>36</v>
      </c>
      <c r="K57" s="6">
        <v>12.218999999999999</v>
      </c>
      <c r="L57" s="6">
        <v>1.1120000000000001</v>
      </c>
      <c r="M57" s="6">
        <v>0.12</v>
      </c>
      <c r="N57" s="6">
        <v>90.519999999999996</v>
      </c>
      <c r="O57" s="6">
        <v>1.968</v>
      </c>
      <c r="P57" s="6">
        <v>18.197153161619301</v>
      </c>
      <c r="Q57" s="6">
        <v>4.3642467477968898</v>
      </c>
      <c r="R57" s="7" t="s">
        <v>36</v>
      </c>
      <c r="S57" s="8">
        <v>386176746</v>
      </c>
      <c r="T57" s="6">
        <v>69.893123000000003</v>
      </c>
      <c r="U57" s="6">
        <v>33.450032999999998</v>
      </c>
      <c r="V57" s="6">
        <v>47.788134999999997</v>
      </c>
      <c r="W57" s="8">
        <v>5073947</v>
      </c>
      <c r="X57" s="6">
        <v>2.0526300000000002</v>
      </c>
      <c r="Y57" s="8">
        <v>9</v>
      </c>
      <c r="Z57" s="6">
        <v>5.8845599999999996</v>
      </c>
      <c r="AA57" s="6">
        <v>16.114614131465899</v>
      </c>
      <c r="AB57" s="6">
        <v>9.2934017796247996</v>
      </c>
      <c r="AC57" s="9">
        <v>14.553981221300001</v>
      </c>
      <c r="AD57" s="9">
        <v>2.1092726407681002</v>
      </c>
      <c r="AE57" s="6">
        <v>1.279398</v>
      </c>
      <c r="AF57" s="6">
        <v>-5.1219999999999999</v>
      </c>
      <c r="AG57" s="8">
        <v>16338000</v>
      </c>
      <c r="AH57" s="8">
        <v>5968000</v>
      </c>
      <c r="AI57" s="8">
        <v>3605000</v>
      </c>
      <c r="AJ57" s="8">
        <v>1197000</v>
      </c>
    </row>
    <row r="58" spans="1:36" ht="15">
      <c r="A58" s="2" t="s">
        <v>88</v>
      </c>
      <c r="B58" s="5">
        <v>4100183</v>
      </c>
      <c r="C58" s="2" t="s">
        <v>34</v>
      </c>
      <c r="D58" s="2" t="s">
        <v>35</v>
      </c>
      <c r="E58" s="6">
        <v>38633.955910129996</v>
      </c>
      <c r="F58" s="6">
        <v>0.66951907553961298</v>
      </c>
      <c r="G58" s="6">
        <v>0.57132812670839705</v>
      </c>
      <c r="H58" s="7" t="s">
        <v>36</v>
      </c>
      <c r="I58" s="6">
        <v>-3.476</v>
      </c>
      <c r="J58" s="6">
        <v>2.4239999999999999</v>
      </c>
      <c r="K58" s="6">
        <v>19.989999999999998</v>
      </c>
      <c r="L58" s="6">
        <v>-3.641</v>
      </c>
      <c r="M58" s="6">
        <v>0.28000000000000003</v>
      </c>
      <c r="N58" s="6">
        <v>87.459999999999994</v>
      </c>
      <c r="O58" s="6">
        <v>0.29199999999999998</v>
      </c>
      <c r="P58" s="7" t="s">
        <v>36</v>
      </c>
      <c r="Q58" s="7" t="s">
        <v>36</v>
      </c>
      <c r="R58" s="7" t="s">
        <v>36</v>
      </c>
      <c r="S58" s="8">
        <v>264199931</v>
      </c>
      <c r="T58" s="6">
        <v>1.4895879999999999</v>
      </c>
      <c r="U58" s="6">
        <v>21.977042999999998</v>
      </c>
      <c r="V58" s="6">
        <v>57.670608999999999</v>
      </c>
      <c r="W58" s="8">
        <v>5541477</v>
      </c>
      <c r="X58" s="6">
        <v>2.11111</v>
      </c>
      <c r="Y58" s="8">
        <v>10</v>
      </c>
      <c r="Z58" s="6">
        <v>5.2657400000000001</v>
      </c>
      <c r="AA58" s="6">
        <v>13.9272643665869</v>
      </c>
      <c r="AB58" s="6">
        <v>12.7629868152356</v>
      </c>
      <c r="AC58" s="9">
        <v>17.350230715399999</v>
      </c>
      <c r="AD58" s="9">
        <v>1.3942703655511</v>
      </c>
      <c r="AE58" s="6">
        <v>1.72983</v>
      </c>
      <c r="AF58" s="6">
        <v>1.831</v>
      </c>
      <c r="AG58" s="8">
        <v>7562000</v>
      </c>
      <c r="AH58" s="8">
        <v>1982000</v>
      </c>
      <c r="AI58" s="8">
        <v>1650000</v>
      </c>
      <c r="AJ58" s="8">
        <v>1273000</v>
      </c>
    </row>
    <row r="59" spans="1:36" ht="15">
      <c r="A59" s="2" t="s">
        <v>89</v>
      </c>
      <c r="B59" s="5">
        <v>4136907</v>
      </c>
      <c r="C59" s="2" t="s">
        <v>34</v>
      </c>
      <c r="D59" s="2" t="s">
        <v>35</v>
      </c>
      <c r="E59" s="6">
        <v>58365.642</v>
      </c>
      <c r="F59" s="6">
        <v>1.0266451584459</v>
      </c>
      <c r="G59" s="6">
        <v>0.92250257679282499</v>
      </c>
      <c r="H59" s="7" t="s">
        <v>36</v>
      </c>
      <c r="I59" s="6">
        <v>0.0080000000000000002</v>
      </c>
      <c r="J59" s="7" t="s">
        <v>36</v>
      </c>
      <c r="K59" s="7" t="s">
        <v>36</v>
      </c>
      <c r="L59" s="7" t="s">
        <v>36</v>
      </c>
      <c r="M59" s="6">
        <v>0.34999999999999998</v>
      </c>
      <c r="N59" s="6">
        <v>77.640000000000001</v>
      </c>
      <c r="O59" s="6">
        <v>0.32700000000000001</v>
      </c>
      <c r="P59" s="7" t="s">
        <v>36</v>
      </c>
      <c r="Q59" s="7" t="s">
        <v>36</v>
      </c>
      <c r="R59" s="7" t="s">
        <v>36</v>
      </c>
      <c r="S59" s="8">
        <v>572100000</v>
      </c>
      <c r="T59" s="6">
        <v>3.50807</v>
      </c>
      <c r="U59" s="6">
        <v>5.2866010000000001</v>
      </c>
      <c r="V59" s="6">
        <v>96.928486000000007</v>
      </c>
      <c r="W59" s="8">
        <v>6774995</v>
      </c>
      <c r="X59" s="6">
        <v>1.375</v>
      </c>
      <c r="Y59" s="8">
        <v>18</v>
      </c>
      <c r="Z59" s="6">
        <v>4.7955300000000003</v>
      </c>
      <c r="AA59" s="6">
        <v>19.525524521504099</v>
      </c>
      <c r="AB59" s="6">
        <v>13.6323021304083</v>
      </c>
      <c r="AC59" s="9">
        <v>15.6240189044</v>
      </c>
      <c r="AD59" s="9">
        <v>1.1565671157809001</v>
      </c>
      <c r="AE59" s="6">
        <v>1.141756</v>
      </c>
      <c r="AF59" s="6">
        <v>9.859</v>
      </c>
      <c r="AG59" s="8">
        <v>15165000</v>
      </c>
      <c r="AH59" s="8">
        <v>3869000</v>
      </c>
      <c r="AI59" s="8">
        <v>2904000</v>
      </c>
      <c r="AJ59" s="8">
        <v>13200000</v>
      </c>
    </row>
    <row r="60" spans="1:36" ht="15">
      <c r="A60" s="2" t="s">
        <v>90</v>
      </c>
      <c r="B60" s="5">
        <v>4007889</v>
      </c>
      <c r="C60" s="2" t="s">
        <v>34</v>
      </c>
      <c r="D60" s="2" t="s">
        <v>35</v>
      </c>
      <c r="E60" s="6">
        <v>26125.85276428</v>
      </c>
      <c r="F60" s="6">
        <v>0.31503148095716799</v>
      </c>
      <c r="G60" s="6">
        <v>0.46805004855785398</v>
      </c>
      <c r="H60" s="7" t="s">
        <v>36</v>
      </c>
      <c r="I60" s="6">
        <v>0.17899999999999999</v>
      </c>
      <c r="J60" s="6">
        <v>-27.318000000000001</v>
      </c>
      <c r="K60" s="6">
        <v>0.14799999999999999</v>
      </c>
      <c r="L60" s="7" t="s">
        <v>36</v>
      </c>
      <c r="M60" s="6">
        <v>0.45000000000000001</v>
      </c>
      <c r="N60" s="6">
        <v>92.310000000000002</v>
      </c>
      <c r="O60" s="6">
        <v>1.774</v>
      </c>
      <c r="P60" s="6">
        <v>44.828676783015403</v>
      </c>
      <c r="Q60" s="6">
        <v>4.4668445498567104</v>
      </c>
      <c r="R60" s="7" t="s">
        <v>36</v>
      </c>
      <c r="S60" s="8">
        <v>213830846</v>
      </c>
      <c r="T60" s="6">
        <v>22.490023000000001</v>
      </c>
      <c r="U60" s="6">
        <v>35.261085000000001</v>
      </c>
      <c r="V60" s="6">
        <v>28.417584999999999</v>
      </c>
      <c r="W60" s="8">
        <v>2805232</v>
      </c>
      <c r="X60" s="6">
        <v>2</v>
      </c>
      <c r="Y60" s="8">
        <v>9</v>
      </c>
      <c r="Z60" s="6">
        <v>8.3260100000000001</v>
      </c>
      <c r="AA60" s="6">
        <v>14.6419875545516</v>
      </c>
      <c r="AB60" s="6">
        <v>9.0224628413734997</v>
      </c>
      <c r="AC60" s="9">
        <v>14.7060062564</v>
      </c>
      <c r="AD60" s="9">
        <v>2.0830037190368</v>
      </c>
      <c r="AE60" s="6">
        <v>1.1600539999999999</v>
      </c>
      <c r="AF60" s="6">
        <v>-11.747</v>
      </c>
      <c r="AG60" s="8">
        <v>12147412</v>
      </c>
      <c r="AH60" s="8">
        <v>4711861</v>
      </c>
      <c r="AI60" s="8">
        <v>2674056</v>
      </c>
      <c r="AJ60" s="8">
        <v>2356536</v>
      </c>
    </row>
    <row r="61" spans="1:36" ht="15">
      <c r="A61" s="2" t="s">
        <v>91</v>
      </c>
      <c r="B61" s="5">
        <v>4004341</v>
      </c>
      <c r="C61" s="2" t="s">
        <v>34</v>
      </c>
      <c r="D61" s="2" t="s">
        <v>35</v>
      </c>
      <c r="E61" s="6">
        <v>19555.41433544</v>
      </c>
      <c r="F61" s="6">
        <v>0.73933067869953994</v>
      </c>
      <c r="G61" s="6">
        <v>0.95675516876017597</v>
      </c>
      <c r="H61" s="7" t="s">
        <v>36</v>
      </c>
      <c r="I61" s="7" t="s">
        <v>36</v>
      </c>
      <c r="J61" s="6">
        <v>-7.8730000000000002</v>
      </c>
      <c r="K61" s="7" t="s">
        <v>36</v>
      </c>
      <c r="L61" s="7" t="s">
        <v>36</v>
      </c>
      <c r="M61" s="6">
        <v>0.64000000000000001</v>
      </c>
      <c r="N61" s="6">
        <v>82.030000000000001</v>
      </c>
      <c r="O61" s="6">
        <v>0.39600000000000002</v>
      </c>
      <c r="P61" s="6">
        <v>7.58845792369317</v>
      </c>
      <c r="Q61" s="6">
        <v>1.6295913088463501</v>
      </c>
      <c r="R61" s="7" t="s">
        <v>36</v>
      </c>
      <c r="S61" s="8">
        <v>594028382</v>
      </c>
      <c r="T61" s="6">
        <v>67.940804999999997</v>
      </c>
      <c r="U61" s="6">
        <v>-24.242512000000001</v>
      </c>
      <c r="V61" s="6">
        <v>246.94090800000001</v>
      </c>
      <c r="W61" s="8">
        <v>18330139</v>
      </c>
      <c r="X61" s="6">
        <v>2.1818200000000001</v>
      </c>
      <c r="Y61" s="8">
        <v>6</v>
      </c>
      <c r="Z61" s="6">
        <v>4.4180599999999997</v>
      </c>
      <c r="AA61" s="6">
        <v>5.8161400624333002</v>
      </c>
      <c r="AB61" s="6">
        <v>3.9782364588486998</v>
      </c>
      <c r="AC61" s="9">
        <v>6.6400687404000003</v>
      </c>
      <c r="AD61" s="7" t="s">
        <v>36</v>
      </c>
      <c r="AE61" s="6">
        <v>0.68171700000000002</v>
      </c>
      <c r="AF61" s="6">
        <v>-58.534999999999997</v>
      </c>
      <c r="AG61" s="8">
        <v>4974255</v>
      </c>
      <c r="AH61" s="8">
        <v>4268211</v>
      </c>
      <c r="AI61" s="8">
        <v>2519126</v>
      </c>
      <c r="AJ61" s="8">
        <v>1734544</v>
      </c>
    </row>
    <row r="62" spans="1:36" ht="15">
      <c r="A62" s="2" t="s">
        <v>92</v>
      </c>
      <c r="B62" s="5">
        <v>4247877</v>
      </c>
      <c r="C62" s="2" t="s">
        <v>34</v>
      </c>
      <c r="D62" s="2" t="s">
        <v>35</v>
      </c>
      <c r="E62" s="6">
        <v>6283.8337576000004</v>
      </c>
      <c r="F62" s="6">
        <v>1.2093986827902199</v>
      </c>
      <c r="G62" s="6">
        <v>1.82776737324738</v>
      </c>
      <c r="H62" s="6">
        <v>-0.751</v>
      </c>
      <c r="I62" s="6">
        <v>1.5249999999999999</v>
      </c>
      <c r="J62" s="6">
        <v>3.0329999999999999</v>
      </c>
      <c r="K62" s="7" t="s">
        <v>36</v>
      </c>
      <c r="L62" s="6">
        <v>7.9100000000000001</v>
      </c>
      <c r="M62" s="6">
        <v>0.96999999999999997</v>
      </c>
      <c r="N62" s="6">
        <v>105.62</v>
      </c>
      <c r="O62" s="6">
        <v>-4.4790000000000001</v>
      </c>
      <c r="P62" s="7" t="s">
        <v>36</v>
      </c>
      <c r="Q62" s="7" t="s">
        <v>36</v>
      </c>
      <c r="R62" s="7" t="s">
        <v>36</v>
      </c>
      <c r="S62" s="8">
        <v>114752260</v>
      </c>
      <c r="T62" s="6">
        <v>-75.152010000000004</v>
      </c>
      <c r="U62" s="6">
        <v>-26.629597</v>
      </c>
      <c r="V62" s="6">
        <v>8.8667990000000003</v>
      </c>
      <c r="W62" s="8">
        <v>14769877</v>
      </c>
      <c r="X62" s="6">
        <v>2.7741899999999999</v>
      </c>
      <c r="Y62" s="8">
        <v>7</v>
      </c>
      <c r="Z62" s="6">
        <v>3.2667999999999999</v>
      </c>
      <c r="AA62" s="6">
        <v>16.087899869164598</v>
      </c>
      <c r="AB62" s="6">
        <v>8.7010531496020995</v>
      </c>
      <c r="AC62" s="9">
        <v>10.276369791600001</v>
      </c>
      <c r="AD62" s="9">
        <v>1.0181064843598999</v>
      </c>
      <c r="AE62" s="6">
        <v>1.8669530000000001</v>
      </c>
      <c r="AF62" s="6">
        <v>7.1029999999999998</v>
      </c>
      <c r="AG62" s="8">
        <v>2748377</v>
      </c>
      <c r="AH62" s="8">
        <v>432732</v>
      </c>
      <c r="AI62" s="8">
        <v>375709</v>
      </c>
      <c r="AJ62" s="8">
        <v>307568</v>
      </c>
    </row>
    <row r="63" spans="1:36" ht="15">
      <c r="A63" s="2" t="s">
        <v>93</v>
      </c>
      <c r="B63" s="5">
        <v>4057052</v>
      </c>
      <c r="C63" s="2" t="s">
        <v>34</v>
      </c>
      <c r="D63" s="2" t="s">
        <v>35</v>
      </c>
      <c r="E63" s="6">
        <v>24205.667966090001</v>
      </c>
      <c r="F63" s="6">
        <v>0.38493106022005102</v>
      </c>
      <c r="G63" s="6">
        <v>0.46534591437914102</v>
      </c>
      <c r="H63" s="7" t="s">
        <v>36</v>
      </c>
      <c r="I63" s="6">
        <v>97.25</v>
      </c>
      <c r="J63" s="7" t="s">
        <v>36</v>
      </c>
      <c r="K63" s="7" t="s">
        <v>36</v>
      </c>
      <c r="L63" s="6">
        <v>0.56899999999999995</v>
      </c>
      <c r="M63" s="6">
        <v>0.23000000000000001</v>
      </c>
      <c r="N63" s="6">
        <v>83.170000000000002</v>
      </c>
      <c r="O63" s="6">
        <v>1.8759999999999999</v>
      </c>
      <c r="P63" s="7" t="s">
        <v>37</v>
      </c>
      <c r="Q63" s="6">
        <v>4.3745949449125101</v>
      </c>
      <c r="R63" s="7" t="s">
        <v>36</v>
      </c>
      <c r="S63" s="8">
        <v>357384733</v>
      </c>
      <c r="T63" s="6">
        <v>-18.045904</v>
      </c>
      <c r="U63" s="6">
        <v>12.411538999999999</v>
      </c>
      <c r="V63" s="6">
        <v>-2.271131</v>
      </c>
      <c r="W63" s="8">
        <v>4026474</v>
      </c>
      <c r="X63" s="6">
        <v>2.1428600000000002</v>
      </c>
      <c r="Y63" s="8">
        <v>8</v>
      </c>
      <c r="Z63" s="6">
        <v>5.0960000000000001</v>
      </c>
      <c r="AA63" s="6">
        <v>16.485886071121499</v>
      </c>
      <c r="AB63" s="6">
        <v>10.7015252030097</v>
      </c>
      <c r="AC63" s="9">
        <v>13.2914683805</v>
      </c>
      <c r="AD63" s="9">
        <v>2.2871252652960998</v>
      </c>
      <c r="AE63" s="6">
        <v>1.0727610000000001</v>
      </c>
      <c r="AF63" s="6">
        <v>-3.081</v>
      </c>
      <c r="AG63" s="8">
        <v>11910705</v>
      </c>
      <c r="AH63" s="8">
        <v>3838075</v>
      </c>
      <c r="AI63" s="8">
        <v>2532235</v>
      </c>
      <c r="AJ63" s="8">
        <v>-434721</v>
      </c>
    </row>
    <row r="64" spans="1:36" ht="15">
      <c r="A64" s="2" t="s">
        <v>94</v>
      </c>
      <c r="B64" s="5">
        <v>4122573</v>
      </c>
      <c r="C64" s="2" t="s">
        <v>34</v>
      </c>
      <c r="D64" s="2" t="s">
        <v>35</v>
      </c>
      <c r="E64" s="6">
        <v>17800.737992999999</v>
      </c>
      <c r="F64" s="6">
        <v>1.1953938524396399</v>
      </c>
      <c r="G64" s="6">
        <v>1.3730325222564701</v>
      </c>
      <c r="H64" s="6">
        <v>0.080000000000000002</v>
      </c>
      <c r="I64" s="6">
        <v>198.86199999999999</v>
      </c>
      <c r="J64" s="6">
        <v>0.83199999999999996</v>
      </c>
      <c r="K64" s="6">
        <v>-2.4889999999999999</v>
      </c>
      <c r="L64" s="6">
        <v>10.353</v>
      </c>
      <c r="M64" s="6">
        <v>5.0800000000000001</v>
      </c>
      <c r="N64" s="6">
        <v>93.530000000000001</v>
      </c>
      <c r="O64" s="6">
        <v>2.3809999999999998</v>
      </c>
      <c r="P64" s="6">
        <v>26.360075545366399</v>
      </c>
      <c r="Q64" s="7" t="s">
        <v>36</v>
      </c>
      <c r="R64" s="7" t="s">
        <v>36</v>
      </c>
      <c r="S64" s="8">
        <v>130179450</v>
      </c>
      <c r="T64" s="6">
        <v>-4.1362870000000003</v>
      </c>
      <c r="U64" s="6">
        <v>24.796932999999999</v>
      </c>
      <c r="V64" s="6">
        <v>6.9803629999999997</v>
      </c>
      <c r="W64" s="8">
        <v>7067157</v>
      </c>
      <c r="X64" s="6">
        <v>2.2941199999999999</v>
      </c>
      <c r="Y64" s="8">
        <v>11</v>
      </c>
      <c r="Z64" s="6">
        <v>13.584860000000001</v>
      </c>
      <c r="AA64" s="6">
        <v>9.1635047602021995</v>
      </c>
      <c r="AB64" s="6">
        <v>5.5756057014457996</v>
      </c>
      <c r="AC64" s="9">
        <v>7.8928593692</v>
      </c>
      <c r="AD64" s="9">
        <v>0.4636040745492</v>
      </c>
      <c r="AE64" s="6">
        <v>1.4280299999999999</v>
      </c>
      <c r="AF64" s="6">
        <v>10.045</v>
      </c>
      <c r="AG64" s="8">
        <v>12839000</v>
      </c>
      <c r="AH64" s="8">
        <v>1632000</v>
      </c>
      <c r="AI64" s="8">
        <v>1467000</v>
      </c>
      <c r="AJ64" s="8">
        <v>688000</v>
      </c>
    </row>
    <row r="65" spans="1:36" ht="15">
      <c r="A65" s="2" t="s">
        <v>95</v>
      </c>
      <c r="B65" s="5">
        <v>108391</v>
      </c>
      <c r="C65" s="2" t="s">
        <v>34</v>
      </c>
      <c r="D65" s="2" t="s">
        <v>35</v>
      </c>
      <c r="E65" s="6">
        <v>41397.336302529999</v>
      </c>
      <c r="F65" s="6">
        <v>1.10694014584016</v>
      </c>
      <c r="G65" s="6">
        <v>1.20820286457668</v>
      </c>
      <c r="H65" s="6">
        <v>-2.2200000000000002</v>
      </c>
      <c r="I65" s="7" t="s">
        <v>36</v>
      </c>
      <c r="J65" s="7" t="s">
        <v>36</v>
      </c>
      <c r="K65" s="6">
        <v>-21.606000000000002</v>
      </c>
      <c r="L65" s="6">
        <v>-9.0419999999999998</v>
      </c>
      <c r="M65" s="6">
        <v>2.6099999999999999</v>
      </c>
      <c r="N65" s="6">
        <v>91.310000000000002</v>
      </c>
      <c r="O65" s="6">
        <v>-2.7639999999999998</v>
      </c>
      <c r="P65" s="7" t="s">
        <v>36</v>
      </c>
      <c r="Q65" s="7" t="s">
        <v>36</v>
      </c>
      <c r="R65" s="6">
        <v>-7.6959443487657504</v>
      </c>
      <c r="S65" s="8">
        <v>24518533</v>
      </c>
      <c r="T65" s="6">
        <v>261.36592300000001</v>
      </c>
      <c r="U65" s="6">
        <v>88.320914999999999</v>
      </c>
      <c r="V65" s="6">
        <v>379.66193199999998</v>
      </c>
      <c r="W65" s="8">
        <v>716241</v>
      </c>
      <c r="X65" s="6">
        <v>2.375</v>
      </c>
      <c r="Y65" s="8">
        <v>5</v>
      </c>
      <c r="Z65" s="6">
        <v>30.289680000000001</v>
      </c>
      <c r="AA65" s="6">
        <v>34.907938839338797</v>
      </c>
      <c r="AB65" s="6">
        <v>34.122734714238</v>
      </c>
      <c r="AC65" s="9">
        <v>47.970499624299997</v>
      </c>
      <c r="AD65" s="9">
        <v>1.7991917270410001</v>
      </c>
      <c r="AE65" s="6">
        <v>0.642536</v>
      </c>
      <c r="AF65" s="6">
        <v>9.8949999999999996</v>
      </c>
      <c r="AG65" s="8">
        <v>1513557</v>
      </c>
      <c r="AH65" s="8">
        <v>655027</v>
      </c>
      <c r="AI65" s="8">
        <v>640889</v>
      </c>
      <c r="AJ65" s="8">
        <v>429375</v>
      </c>
    </row>
    <row r="66" spans="1:36" ht="15">
      <c r="A66" s="2" t="s">
        <v>96</v>
      </c>
      <c r="B66" s="5">
        <v>4101711</v>
      </c>
      <c r="C66" s="2" t="s">
        <v>34</v>
      </c>
      <c r="D66" s="2" t="s">
        <v>35</v>
      </c>
      <c r="E66" s="6">
        <v>38413.100656319999</v>
      </c>
      <c r="F66" s="6">
        <v>0.64314649199155505</v>
      </c>
      <c r="G66" s="6">
        <v>0.86674052680883695</v>
      </c>
      <c r="H66" s="7" t="s">
        <v>36</v>
      </c>
      <c r="I66" s="6">
        <v>0.043999999999999997</v>
      </c>
      <c r="J66" s="6">
        <v>0.72899999999999998</v>
      </c>
      <c r="K66" s="7" t="s">
        <v>36</v>
      </c>
      <c r="L66" s="7" t="s">
        <v>36</v>
      </c>
      <c r="M66" s="6">
        <v>0.19</v>
      </c>
      <c r="N66" s="6">
        <v>82.909999999999997</v>
      </c>
      <c r="O66" s="6">
        <v>0.16</v>
      </c>
      <c r="P66" s="7" t="s">
        <v>36</v>
      </c>
      <c r="Q66" s="7" t="s">
        <v>36</v>
      </c>
      <c r="R66" s="7" t="s">
        <v>36</v>
      </c>
      <c r="S66" s="8">
        <v>572646104</v>
      </c>
      <c r="T66" s="6">
        <v>29.721261999999999</v>
      </c>
      <c r="U66" s="6">
        <v>20.592922999999999</v>
      </c>
      <c r="V66" s="6">
        <v>157.814052</v>
      </c>
      <c r="W66" s="8">
        <v>13319686</v>
      </c>
      <c r="X66" s="6">
        <v>3</v>
      </c>
      <c r="Y66" s="8">
        <v>2</v>
      </c>
      <c r="Z66" s="6">
        <v>2.4136000000000002</v>
      </c>
      <c r="AA66" s="6">
        <v>21.218019869422701</v>
      </c>
      <c r="AB66" s="6">
        <v>19.0431659288902</v>
      </c>
      <c r="AC66" s="9">
        <v>27.923123993099999</v>
      </c>
      <c r="AD66" s="7" t="s">
        <v>36</v>
      </c>
      <c r="AE66" s="6">
        <v>0.34606199999999998</v>
      </c>
      <c r="AF66" s="6">
        <v>5.2450000000000001</v>
      </c>
      <c r="AG66" s="8">
        <v>7346700</v>
      </c>
      <c r="AH66" s="8">
        <v>1706000</v>
      </c>
      <c r="AI66" s="8">
        <v>1528700</v>
      </c>
      <c r="AJ66" s="8">
        <v>1155000</v>
      </c>
    </row>
    <row r="67" spans="1:36" ht="15">
      <c r="A67" s="2" t="s">
        <v>97</v>
      </c>
      <c r="B67" s="5">
        <v>4379438</v>
      </c>
      <c r="C67" s="2" t="s">
        <v>34</v>
      </c>
      <c r="D67" s="2" t="s">
        <v>35</v>
      </c>
      <c r="E67" s="6">
        <v>71891.642924200001</v>
      </c>
      <c r="F67" s="6">
        <v>0.80168445024045498</v>
      </c>
      <c r="G67" s="6">
        <v>0.94882194327990099</v>
      </c>
      <c r="H67" s="6">
        <v>0</v>
      </c>
      <c r="I67" s="6">
        <v>2.5430000000000001</v>
      </c>
      <c r="J67" s="7" t="s">
        <v>36</v>
      </c>
      <c r="K67" s="7" t="s">
        <v>36</v>
      </c>
      <c r="L67" s="7" t="s">
        <v>36</v>
      </c>
      <c r="M67" s="6">
        <v>8.2200000000000006</v>
      </c>
      <c r="N67" s="6">
        <v>79.739999999999995</v>
      </c>
      <c r="O67" s="6">
        <v>1.3680000000000001</v>
      </c>
      <c r="P67" s="7" t="s">
        <v>36</v>
      </c>
      <c r="Q67" s="7" t="s">
        <v>36</v>
      </c>
      <c r="R67" s="7" t="s">
        <v>36</v>
      </c>
      <c r="S67" s="8">
        <v>244962665</v>
      </c>
      <c r="T67" s="6">
        <v>16.510258</v>
      </c>
      <c r="U67" s="6">
        <v>14.731422</v>
      </c>
      <c r="V67" s="6">
        <v>105.84048799999999</v>
      </c>
      <c r="W67" s="8">
        <v>2875025</v>
      </c>
      <c r="X67" s="6">
        <v>1.7741899999999999</v>
      </c>
      <c r="Y67" s="8">
        <v>17</v>
      </c>
      <c r="Z67" s="6">
        <v>23.686160000000001</v>
      </c>
      <c r="AA67" s="6">
        <v>13.0262670506273</v>
      </c>
      <c r="AB67" s="6">
        <v>8.3412236378875999</v>
      </c>
      <c r="AC67" s="9">
        <v>12.012370924700001</v>
      </c>
      <c r="AD67" s="9">
        <v>0.86436662380710005</v>
      </c>
      <c r="AE67" s="7" t="s">
        <v>36</v>
      </c>
      <c r="AF67" s="6">
        <v>-2.7309999999999999</v>
      </c>
      <c r="AG67" s="8">
        <v>87693000</v>
      </c>
      <c r="AH67" s="8">
        <v>11250000</v>
      </c>
      <c r="AI67" s="8">
        <v>6963000</v>
      </c>
      <c r="AJ67" s="8">
        <v>4331000</v>
      </c>
    </row>
    <row r="68" spans="1:36" ht="15">
      <c r="A68" s="2" t="s">
        <v>98</v>
      </c>
      <c r="B68" s="5">
        <v>4056944</v>
      </c>
      <c r="C68" s="2" t="s">
        <v>34</v>
      </c>
      <c r="D68" s="2" t="s">
        <v>35</v>
      </c>
      <c r="E68" s="6">
        <v>25519.122297270002</v>
      </c>
      <c r="F68" s="6">
        <v>0.25605140836954299</v>
      </c>
      <c r="G68" s="6">
        <v>0.45794253613283098</v>
      </c>
      <c r="H68" s="6">
        <v>-8.718</v>
      </c>
      <c r="I68" s="6">
        <v>1.149</v>
      </c>
      <c r="J68" s="7" t="s">
        <v>36</v>
      </c>
      <c r="K68" s="7" t="s">
        <v>36</v>
      </c>
      <c r="L68" s="7" t="s">
        <v>36</v>
      </c>
      <c r="M68" s="6">
        <v>0.14999999999999999</v>
      </c>
      <c r="N68" s="6">
        <v>79.319999999999993</v>
      </c>
      <c r="O68" s="6">
        <v>2.3029999999999999</v>
      </c>
      <c r="P68" s="6">
        <v>21.267429441206598</v>
      </c>
      <c r="Q68" s="6">
        <v>4.4735406437534104</v>
      </c>
      <c r="R68" s="7" t="s">
        <v>36</v>
      </c>
      <c r="S68" s="8">
        <v>575922417</v>
      </c>
      <c r="T68" s="6">
        <v>26.551134999999999</v>
      </c>
      <c r="U68" s="6">
        <v>29.693017000000001</v>
      </c>
      <c r="V68" s="6">
        <v>17.132159999999999</v>
      </c>
      <c r="W68" s="8">
        <v>11137278</v>
      </c>
      <c r="X68" s="6">
        <v>2.3333300000000001</v>
      </c>
      <c r="Y68" s="8">
        <v>5</v>
      </c>
      <c r="Z68" s="6">
        <v>3.0946099999999999</v>
      </c>
      <c r="AA68" s="6">
        <v>14.407803644212301</v>
      </c>
      <c r="AB68" s="6">
        <v>10.004140045514299</v>
      </c>
      <c r="AC68" s="9">
        <v>14.271358726100001</v>
      </c>
      <c r="AD68" s="9">
        <v>2.0724999093966998</v>
      </c>
      <c r="AE68" s="6">
        <v>1.218804</v>
      </c>
      <c r="AF68" s="6">
        <v>3.399</v>
      </c>
      <c r="AG68" s="8">
        <v>12685000</v>
      </c>
      <c r="AH68" s="8">
        <v>3639000</v>
      </c>
      <c r="AI68" s="8">
        <v>2098000</v>
      </c>
      <c r="AJ68" s="8">
        <v>1176000</v>
      </c>
    </row>
    <row r="69" spans="1:36" ht="15">
      <c r="A69" s="2" t="s">
        <v>99</v>
      </c>
      <c r="B69" s="5">
        <v>4060057</v>
      </c>
      <c r="C69" s="2" t="s">
        <v>34</v>
      </c>
      <c r="D69" s="2" t="s">
        <v>35</v>
      </c>
      <c r="E69" s="6">
        <v>7818.99816096</v>
      </c>
      <c r="F69" s="6">
        <v>0.91620652466269403</v>
      </c>
      <c r="G69" s="6">
        <v>0.75227700307152001</v>
      </c>
      <c r="H69" s="6">
        <v>0.017999999999999999</v>
      </c>
      <c r="I69" s="7" t="s">
        <v>36</v>
      </c>
      <c r="J69" s="7" t="s">
        <v>36</v>
      </c>
      <c r="K69" s="6">
        <v>0.80800000000000005</v>
      </c>
      <c r="L69" s="7" t="s">
        <v>36</v>
      </c>
      <c r="M69" s="6">
        <v>0.60999999999999999</v>
      </c>
      <c r="N69" s="6">
        <v>96.510000000000005</v>
      </c>
      <c r="O69" s="6">
        <v>0.92600000000000005</v>
      </c>
      <c r="P69" s="6">
        <v>219.76439695488699</v>
      </c>
      <c r="Q69" s="6">
        <v>3.6796193497224401</v>
      </c>
      <c r="R69" s="7" t="s">
        <v>37</v>
      </c>
      <c r="S69" s="8">
        <v>124824364</v>
      </c>
      <c r="T69" s="6">
        <v>-29.074881999999999</v>
      </c>
      <c r="U69" s="6">
        <v>-24.487549999999999</v>
      </c>
      <c r="V69" s="6">
        <v>-17.683420999999999</v>
      </c>
      <c r="W69" s="8">
        <v>6917731</v>
      </c>
      <c r="X69" s="6">
        <v>2.2222200000000001</v>
      </c>
      <c r="Y69" s="8">
        <v>7</v>
      </c>
      <c r="Z69" s="6">
        <v>5.3847199999999997</v>
      </c>
      <c r="AA69" s="6">
        <v>11.1411462557188</v>
      </c>
      <c r="AB69" s="6">
        <v>9.4818185200995995</v>
      </c>
      <c r="AC69" s="9">
        <v>11.040939960399999</v>
      </c>
      <c r="AD69" s="9">
        <v>3.1042477227332999</v>
      </c>
      <c r="AE69" s="6">
        <v>0.62535499999999999</v>
      </c>
      <c r="AF69" s="6">
        <v>-22.672000000000001</v>
      </c>
      <c r="AG69" s="8">
        <v>4486800</v>
      </c>
      <c r="AH69" s="8">
        <v>863500</v>
      </c>
      <c r="AI69" s="8">
        <v>679200</v>
      </c>
      <c r="AJ69" s="8">
        <v>1321000</v>
      </c>
    </row>
    <row r="70" spans="1:36" ht="15">
      <c r="A70" s="2" t="s">
        <v>100</v>
      </c>
      <c r="B70" s="5">
        <v>4868602</v>
      </c>
      <c r="C70" s="2" t="s">
        <v>34</v>
      </c>
      <c r="D70" s="2" t="s">
        <v>35</v>
      </c>
      <c r="E70" s="6">
        <v>58997.35288305</v>
      </c>
      <c r="F70" s="6">
        <v>0.69915791026117402</v>
      </c>
      <c r="G70" s="6">
        <v>1.4192854204988701</v>
      </c>
      <c r="H70" s="6">
        <v>0.13</v>
      </c>
      <c r="I70" s="6">
        <v>-0.035000000000000003</v>
      </c>
      <c r="J70" s="6">
        <v>0.47899999999999998</v>
      </c>
      <c r="K70" s="6">
        <v>0.68000000000000005</v>
      </c>
      <c r="L70" s="6">
        <v>1.5109999999999999</v>
      </c>
      <c r="M70" s="6">
        <v>15.859999999999999</v>
      </c>
      <c r="N70" s="6">
        <v>70.019999999999996</v>
      </c>
      <c r="O70" s="6">
        <v>-2.3119999999999998</v>
      </c>
      <c r="P70" s="6">
        <v>26.861986634264898</v>
      </c>
      <c r="Q70" s="7" t="s">
        <v>36</v>
      </c>
      <c r="R70" s="6">
        <v>19.456326755898999</v>
      </c>
      <c r="S70" s="8">
        <v>764907985</v>
      </c>
      <c r="T70" s="6">
        <v>20.444110999999999</v>
      </c>
      <c r="U70" s="6">
        <v>26.712665999999999</v>
      </c>
      <c r="V70" s="6">
        <v>394.23298699999998</v>
      </c>
      <c r="W70" s="8">
        <v>12979465</v>
      </c>
      <c r="X70" s="6">
        <v>2.4186000000000001</v>
      </c>
      <c r="Y70" s="8">
        <v>9</v>
      </c>
      <c r="Z70" s="6">
        <v>2.2827299999999999</v>
      </c>
      <c r="AA70" s="6">
        <v>25.2470271367416</v>
      </c>
      <c r="AB70" s="6">
        <v>23.657198274008302</v>
      </c>
      <c r="AC70" s="9">
        <v>30.160716380499998</v>
      </c>
      <c r="AD70" s="9">
        <v>2.0932208170931998</v>
      </c>
      <c r="AE70" s="6">
        <v>1.060155</v>
      </c>
      <c r="AF70" s="6">
        <v>20.088999999999999</v>
      </c>
      <c r="AG70" s="8">
        <v>5304800</v>
      </c>
      <c r="AH70" s="8">
        <v>1349900</v>
      </c>
      <c r="AI70" s="8">
        <v>1236500</v>
      </c>
      <c r="AJ70" s="8">
        <v>1147800</v>
      </c>
    </row>
    <row r="71" spans="1:36" ht="15">
      <c r="A71" s="2" t="s">
        <v>101</v>
      </c>
      <c r="B71" s="5">
        <v>13518181</v>
      </c>
      <c r="C71" s="2" t="s">
        <v>34</v>
      </c>
      <c r="D71" s="2" t="s">
        <v>35</v>
      </c>
      <c r="E71" s="6">
        <v>18176.388295839999</v>
      </c>
      <c r="F71" s="6">
        <v>0.50134293160983501</v>
      </c>
      <c r="G71" s="6">
        <v>0.68861011096325997</v>
      </c>
      <c r="H71" s="6">
        <v>0.96599999999999997</v>
      </c>
      <c r="I71" s="6">
        <v>12.484999999999999</v>
      </c>
      <c r="J71" s="7" t="s">
        <v>36</v>
      </c>
      <c r="K71" s="7" t="s">
        <v>36</v>
      </c>
      <c r="L71" s="6">
        <v>21.123000000000001</v>
      </c>
      <c r="M71" s="6">
        <v>0.71999999999999997</v>
      </c>
      <c r="N71" s="6">
        <v>84.5</v>
      </c>
      <c r="O71" s="6">
        <v>0.73699999999999999</v>
      </c>
      <c r="P71" s="6">
        <v>9.1545600422806199</v>
      </c>
      <c r="Q71" s="6">
        <v>1.5129473377945899</v>
      </c>
      <c r="R71" s="7" t="s">
        <v>36</v>
      </c>
      <c r="S71" s="8">
        <v>460227428</v>
      </c>
      <c r="T71" s="6">
        <v>15.420297</v>
      </c>
      <c r="U71" s="6">
        <v>33.635095999999997</v>
      </c>
      <c r="V71" s="6">
        <v>33.596834000000001</v>
      </c>
      <c r="W71" s="8">
        <v>22853557</v>
      </c>
      <c r="X71" s="6">
        <v>2.3199999999999998</v>
      </c>
      <c r="Y71" s="8">
        <v>9</v>
      </c>
      <c r="Z71" s="6">
        <v>3.5585100000000001</v>
      </c>
      <c r="AA71" s="6">
        <v>9.1858954594692008</v>
      </c>
      <c r="AB71" s="6">
        <v>7.9059412211554001</v>
      </c>
      <c r="AC71" s="9">
        <v>11.0222809647</v>
      </c>
      <c r="AD71" s="9">
        <v>1.4881058475993001</v>
      </c>
      <c r="AE71" s="6">
        <v>1.698925</v>
      </c>
      <c r="AF71" s="6">
        <v>-6.2560000000000002</v>
      </c>
      <c r="AG71" s="8">
        <v>13980000</v>
      </c>
      <c r="AH71" s="8">
        <v>2847000</v>
      </c>
      <c r="AI71" s="8">
        <v>2442000</v>
      </c>
      <c r="AJ71" s="8">
        <v>1554000</v>
      </c>
    </row>
    <row r="72" spans="1:36" ht="15">
      <c r="A72" s="2" t="s">
        <v>102</v>
      </c>
      <c r="B72" s="5">
        <v>4156047</v>
      </c>
      <c r="C72" s="2" t="s">
        <v>40</v>
      </c>
      <c r="D72" s="2" t="s">
        <v>35</v>
      </c>
      <c r="E72" s="6">
        <v>34617.710602899999</v>
      </c>
      <c r="F72" s="6">
        <v>0.75678556112003503</v>
      </c>
      <c r="G72" s="6">
        <v>0.92167803431643502</v>
      </c>
      <c r="H72" s="6">
        <v>-0.28100000000000003</v>
      </c>
      <c r="I72" s="7" t="s">
        <v>36</v>
      </c>
      <c r="J72" s="7" t="s">
        <v>36</v>
      </c>
      <c r="K72" s="6">
        <v>-16.978999999999999</v>
      </c>
      <c r="L72" s="6">
        <v>-0.82399999999999995</v>
      </c>
      <c r="M72" s="6">
        <v>19.109999999999999</v>
      </c>
      <c r="N72" s="6">
        <v>56.140000000000001</v>
      </c>
      <c r="O72" s="6">
        <v>0.02</v>
      </c>
      <c r="P72" s="7" t="s">
        <v>36</v>
      </c>
      <c r="Q72" s="7" t="s">
        <v>36</v>
      </c>
      <c r="R72" s="7" t="s">
        <v>36</v>
      </c>
      <c r="S72" s="8">
        <v>192213829</v>
      </c>
      <c r="T72" s="6">
        <v>10.263026</v>
      </c>
      <c r="U72" s="6">
        <v>73.661575999999997</v>
      </c>
      <c r="V72" s="6">
        <v>150.67428000000001</v>
      </c>
      <c r="W72" s="8">
        <v>2691940</v>
      </c>
      <c r="X72" s="6">
        <v>3</v>
      </c>
      <c r="Y72" s="8">
        <v>1</v>
      </c>
      <c r="Z72" s="6">
        <v>7.1620799999999996</v>
      </c>
      <c r="AA72" s="6">
        <v>20.384474015629898</v>
      </c>
      <c r="AB72" s="6">
        <v>17.6425042871718</v>
      </c>
      <c r="AC72" s="9">
        <v>25.241765942499999</v>
      </c>
      <c r="AD72" s="9">
        <v>2.5818499586258001</v>
      </c>
      <c r="AE72" s="6">
        <v>1.2553190000000001</v>
      </c>
      <c r="AF72" s="6">
        <v>7.5709999999999997</v>
      </c>
      <c r="AG72" s="8">
        <v>5228252</v>
      </c>
      <c r="AH72" s="8">
        <v>1269732</v>
      </c>
      <c r="AI72" s="8">
        <v>1092160</v>
      </c>
      <c r="AJ72" s="8">
        <v>1289636</v>
      </c>
    </row>
    <row r="73" spans="1:36" ht="15">
      <c r="A73" s="2" t="s">
        <v>103</v>
      </c>
      <c r="B73" s="5">
        <v>4094069</v>
      </c>
      <c r="C73" s="2" t="s">
        <v>34</v>
      </c>
      <c r="D73" s="2" t="s">
        <v>35</v>
      </c>
      <c r="E73" s="6">
        <v>37129.58563062</v>
      </c>
      <c r="F73" s="6">
        <v>1.1438179200487</v>
      </c>
      <c r="G73" s="6">
        <v>1.12424577205016</v>
      </c>
      <c r="H73" s="6">
        <v>1.9019999999999999</v>
      </c>
      <c r="I73" s="6">
        <v>-3.2109999999999999</v>
      </c>
      <c r="J73" s="6">
        <v>0.073999999999999996</v>
      </c>
      <c r="K73" s="7" t="s">
        <v>36</v>
      </c>
      <c r="L73" s="6">
        <v>0.075999999999999998</v>
      </c>
      <c r="M73" s="6">
        <v>3.1000000000000001</v>
      </c>
      <c r="N73" s="6">
        <v>94.599999999999994</v>
      </c>
      <c r="O73" s="6">
        <v>4.5110000000000001</v>
      </c>
      <c r="P73" s="7" t="s">
        <v>36</v>
      </c>
      <c r="Q73" s="7" t="s">
        <v>36</v>
      </c>
      <c r="R73" s="6">
        <v>5.96362691922059</v>
      </c>
      <c r="S73" s="8">
        <v>77059514</v>
      </c>
      <c r="T73" s="6">
        <v>53.767353</v>
      </c>
      <c r="U73" s="6">
        <v>37.649982999999999</v>
      </c>
      <c r="V73" s="6">
        <v>263.75509599999998</v>
      </c>
      <c r="W73" s="8">
        <v>1142145</v>
      </c>
      <c r="X73" s="6">
        <v>2.4166699999999999</v>
      </c>
      <c r="Y73" s="8">
        <v>4</v>
      </c>
      <c r="Z73" s="6">
        <v>14.619960000000001</v>
      </c>
      <c r="AA73" s="6">
        <v>24.226148157226898</v>
      </c>
      <c r="AB73" s="6">
        <v>21.1327070007322</v>
      </c>
      <c r="AC73" s="9">
        <v>31.339555757900001</v>
      </c>
      <c r="AD73" s="9">
        <v>3.2245260638720001</v>
      </c>
      <c r="AE73" s="6">
        <v>0.69823900000000005</v>
      </c>
      <c r="AF73" s="6">
        <v>7.8730000000000002</v>
      </c>
      <c r="AG73" s="8">
        <v>5906956</v>
      </c>
      <c r="AH73" s="8">
        <v>1274168</v>
      </c>
      <c r="AI73" s="8">
        <v>1130865</v>
      </c>
      <c r="AJ73" s="8">
        <v>882466</v>
      </c>
    </row>
    <row r="74" spans="1:36" ht="15">
      <c r="A74" s="2" t="s">
        <v>104</v>
      </c>
      <c r="B74" s="5">
        <v>4040505</v>
      </c>
      <c r="C74" s="2" t="s">
        <v>34</v>
      </c>
      <c r="D74" s="2" t="s">
        <v>35</v>
      </c>
      <c r="E74" s="6">
        <v>80907.321759679995</v>
      </c>
      <c r="F74" s="6">
        <v>0.39619529760134198</v>
      </c>
      <c r="G74" s="6">
        <v>0.55378189139367895</v>
      </c>
      <c r="H74" s="6">
        <v>-5.8339999999999996</v>
      </c>
      <c r="I74" s="7" t="s">
        <v>36</v>
      </c>
      <c r="J74" s="6">
        <v>4.173</v>
      </c>
      <c r="K74" s="6">
        <v>-10.285</v>
      </c>
      <c r="L74" s="7" t="s">
        <v>36</v>
      </c>
      <c r="M74" s="6">
        <v>0.62</v>
      </c>
      <c r="N74" s="6">
        <v>81.019999999999996</v>
      </c>
      <c r="O74" s="6">
        <v>0.52000000000000002</v>
      </c>
      <c r="P74" s="7" t="s">
        <v>36</v>
      </c>
      <c r="Q74" s="7" t="s">
        <v>36</v>
      </c>
      <c r="R74" s="7" t="s">
        <v>36</v>
      </c>
      <c r="S74" s="8">
        <v>274336504</v>
      </c>
      <c r="T74" s="6">
        <v>55.692692000000001</v>
      </c>
      <c r="U74" s="6">
        <v>33.083494000000002</v>
      </c>
      <c r="V74" s="6">
        <v>75.804773999999995</v>
      </c>
      <c r="W74" s="8">
        <v>1914140</v>
      </c>
      <c r="X74" s="6">
        <v>1.6399999999999999</v>
      </c>
      <c r="Y74" s="8">
        <v>15</v>
      </c>
      <c r="Z74" s="6">
        <v>18.035810000000001</v>
      </c>
      <c r="AA74" s="6">
        <v>15.341957879402299</v>
      </c>
      <c r="AB74" s="6">
        <v>13.385917866457</v>
      </c>
      <c r="AC74" s="9">
        <v>16.493023515899999</v>
      </c>
      <c r="AD74" s="9">
        <v>1.1043846220636999</v>
      </c>
      <c r="AE74" s="6">
        <v>0.66666700000000001</v>
      </c>
      <c r="AF74" s="6">
        <v>7.2699999999999996</v>
      </c>
      <c r="AG74" s="8">
        <v>42272000</v>
      </c>
      <c r="AH74" s="8">
        <v>4570000</v>
      </c>
      <c r="AI74" s="8">
        <v>3707000</v>
      </c>
      <c r="AJ74" s="8">
        <v>3315000</v>
      </c>
    </row>
    <row r="75" spans="1:36" ht="15">
      <c r="A75" s="2" t="s">
        <v>105</v>
      </c>
      <c r="B75" s="5">
        <v>114527</v>
      </c>
      <c r="C75" s="2" t="s">
        <v>34</v>
      </c>
      <c r="D75" s="2" t="s">
        <v>35</v>
      </c>
      <c r="E75" s="6">
        <v>178054.71193736</v>
      </c>
      <c r="F75" s="6">
        <v>1.3254833380709701</v>
      </c>
      <c r="G75" s="6">
        <v>1.0305460115278899</v>
      </c>
      <c r="H75" s="6">
        <v>-41.898000000000003</v>
      </c>
      <c r="I75" s="7" t="s">
        <v>36</v>
      </c>
      <c r="J75" s="6">
        <v>4.9180000000000001</v>
      </c>
      <c r="K75" s="7" t="s">
        <v>36</v>
      </c>
      <c r="L75" s="7" t="s">
        <v>36</v>
      </c>
      <c r="M75" s="6">
        <v>0.16</v>
      </c>
      <c r="N75" s="6">
        <v>79.209999999999994</v>
      </c>
      <c r="O75" s="6">
        <v>0.80300000000000005</v>
      </c>
      <c r="P75" s="7" t="s">
        <v>36</v>
      </c>
      <c r="Q75" s="7" t="s">
        <v>36</v>
      </c>
      <c r="R75" s="7" t="s">
        <v>36</v>
      </c>
      <c r="S75" s="8">
        <v>1084311016</v>
      </c>
      <c r="T75" s="6">
        <v>153.23266799999999</v>
      </c>
      <c r="U75" s="6">
        <v>82.023470000000003</v>
      </c>
      <c r="V75" s="6">
        <v>301.50357000000002</v>
      </c>
      <c r="W75" s="8">
        <v>10541412</v>
      </c>
      <c r="X75" s="6">
        <v>1.4117599999999999</v>
      </c>
      <c r="Y75" s="8">
        <v>11</v>
      </c>
      <c r="Z75" s="6">
        <v>6.3350799999999996</v>
      </c>
      <c r="AA75" s="6">
        <v>20.313887076976702</v>
      </c>
      <c r="AB75" s="6">
        <v>17.873598059812501</v>
      </c>
      <c r="AC75" s="9">
        <v>26.524372022800002</v>
      </c>
      <c r="AD75" s="9">
        <v>0.83996364629810005</v>
      </c>
      <c r="AE75" s="6">
        <v>1.4148099999999999</v>
      </c>
      <c r="AF75" s="6">
        <v>16.960000000000001</v>
      </c>
      <c r="AG75" s="8">
        <v>67954000</v>
      </c>
      <c r="AH75" s="8">
        <v>7877000</v>
      </c>
      <c r="AI75" s="8">
        <v>5798000</v>
      </c>
      <c r="AJ75" s="8">
        <v>9444000</v>
      </c>
    </row>
    <row r="76" spans="1:36" ht="15">
      <c r="A76" s="2" t="s">
        <v>106</v>
      </c>
      <c r="B76" s="5">
        <v>4096376</v>
      </c>
      <c r="C76" s="2" t="s">
        <v>34</v>
      </c>
      <c r="D76" s="2" t="s">
        <v>35</v>
      </c>
      <c r="E76" s="6">
        <v>40427.287794180003</v>
      </c>
      <c r="F76" s="6">
        <v>-0.152811833025322</v>
      </c>
      <c r="G76" s="6">
        <v>0.15132562372742001</v>
      </c>
      <c r="H76" s="6">
        <v>-52.728999999999999</v>
      </c>
      <c r="I76" s="7" t="s">
        <v>36</v>
      </c>
      <c r="J76" s="7" t="s">
        <v>36</v>
      </c>
      <c r="K76" s="6">
        <v>48.674999999999997</v>
      </c>
      <c r="L76" s="6">
        <v>4.8899999999999997</v>
      </c>
      <c r="M76" s="6">
        <v>0.26000000000000001</v>
      </c>
      <c r="N76" s="6">
        <v>80.049999999999997</v>
      </c>
      <c r="O76" s="6">
        <v>1.3799999999999999</v>
      </c>
      <c r="P76" s="7" t="s">
        <v>36</v>
      </c>
      <c r="Q76" s="7" t="s">
        <v>36</v>
      </c>
      <c r="R76" s="7" t="s">
        <v>36</v>
      </c>
      <c r="S76" s="8">
        <v>556619686</v>
      </c>
      <c r="T76" s="6">
        <v>38.123874000000001</v>
      </c>
      <c r="U76" s="6">
        <v>13.696695999999999</v>
      </c>
      <c r="V76" s="6">
        <v>57.40963</v>
      </c>
      <c r="W76" s="8">
        <v>17358499</v>
      </c>
      <c r="X76" s="6">
        <v>2.7618999999999998</v>
      </c>
      <c r="Y76" s="8">
        <v>1</v>
      </c>
      <c r="Z76" s="6">
        <v>4.7396200000000004</v>
      </c>
      <c r="AA76" s="6">
        <v>14.6151701900907</v>
      </c>
      <c r="AB76" s="6">
        <v>12.526472384556699</v>
      </c>
      <c r="AC76" s="9">
        <v>15.292844389000001</v>
      </c>
      <c r="AD76" s="9">
        <v>6.3830825050922</v>
      </c>
      <c r="AE76" s="7" t="s">
        <v>36</v>
      </c>
      <c r="AF76" s="6">
        <v>-1.1799999999999999</v>
      </c>
      <c r="AG76" s="8">
        <v>19857200</v>
      </c>
      <c r="AH76" s="8">
        <v>4321400</v>
      </c>
      <c r="AI76" s="8">
        <v>3768700</v>
      </c>
      <c r="AJ76" s="8">
        <v>2518600</v>
      </c>
    </row>
    <row r="77" spans="1:36" ht="15">
      <c r="A77" s="2" t="s">
        <v>107</v>
      </c>
      <c r="B77" s="5">
        <v>4004397</v>
      </c>
      <c r="C77" s="2" t="s">
        <v>34</v>
      </c>
      <c r="D77" s="2" t="s">
        <v>35</v>
      </c>
      <c r="E77" s="6">
        <v>19948.906474650001</v>
      </c>
      <c r="F77" s="6">
        <v>0.70527246169257796</v>
      </c>
      <c r="G77" s="6">
        <v>0.73974838101802198</v>
      </c>
      <c r="H77" s="6">
        <v>74.340999999999994</v>
      </c>
      <c r="I77" s="6">
        <v>9.6460000000000008</v>
      </c>
      <c r="J77" s="6">
        <v>222.45699999999999</v>
      </c>
      <c r="K77" s="6">
        <v>63.195</v>
      </c>
      <c r="L77" s="6">
        <v>6.3780000000000001</v>
      </c>
      <c r="M77" s="6">
        <v>0.37</v>
      </c>
      <c r="N77" s="6">
        <v>82.069999999999993</v>
      </c>
      <c r="O77" s="6">
        <v>1.1739999999999999</v>
      </c>
      <c r="P77" s="7" t="s">
        <v>36</v>
      </c>
      <c r="Q77" s="7" t="s">
        <v>36</v>
      </c>
      <c r="R77" s="7" t="s">
        <v>36</v>
      </c>
      <c r="S77" s="8">
        <v>139317735</v>
      </c>
      <c r="T77" s="6">
        <v>25.609576000000001</v>
      </c>
      <c r="U77" s="6">
        <v>-5.1455820000000001</v>
      </c>
      <c r="V77" s="6">
        <v>81.288338999999993</v>
      </c>
      <c r="W77" s="8">
        <v>2176096</v>
      </c>
      <c r="X77" s="6">
        <v>2.5</v>
      </c>
      <c r="Y77" s="8">
        <v>3</v>
      </c>
      <c r="Z77" s="6">
        <v>10.82879</v>
      </c>
      <c r="AA77" s="6">
        <v>12.0733251333412</v>
      </c>
      <c r="AB77" s="6">
        <v>9.8442645559014998</v>
      </c>
      <c r="AC77" s="9">
        <v>13.367264159099999</v>
      </c>
      <c r="AD77" s="7" t="s">
        <v>36</v>
      </c>
      <c r="AE77" s="6">
        <v>1.141292</v>
      </c>
      <c r="AF77" s="6">
        <v>4.5010000000000003</v>
      </c>
      <c r="AG77" s="8">
        <v>23090610</v>
      </c>
      <c r="AH77" s="8">
        <v>2148023</v>
      </c>
      <c r="AI77" s="8">
        <v>1797494</v>
      </c>
      <c r="AJ77" s="8">
        <v>1316524</v>
      </c>
    </row>
    <row r="78" spans="1:36" ht="15">
      <c r="A78" s="2" t="s">
        <v>108</v>
      </c>
      <c r="B78" s="5">
        <v>4010641</v>
      </c>
      <c r="C78" s="2" t="s">
        <v>34</v>
      </c>
      <c r="D78" s="2" t="s">
        <v>35</v>
      </c>
      <c r="E78" s="6">
        <v>26352.431172749999</v>
      </c>
      <c r="F78" s="6">
        <v>0.62466871660747303</v>
      </c>
      <c r="G78" s="6">
        <v>0.87802118650604299</v>
      </c>
      <c r="H78" s="7" t="s">
        <v>36</v>
      </c>
      <c r="I78" s="7" t="s">
        <v>36</v>
      </c>
      <c r="J78" s="7" t="s">
        <v>36</v>
      </c>
      <c r="K78" s="7" t="s">
        <v>36</v>
      </c>
      <c r="L78" s="7" t="s">
        <v>36</v>
      </c>
      <c r="M78" s="6">
        <v>0.42999999999999999</v>
      </c>
      <c r="N78" s="6">
        <v>89.310000000000002</v>
      </c>
      <c r="O78" s="6">
        <v>0.95099999999999996</v>
      </c>
      <c r="P78" s="7" t="s">
        <v>36</v>
      </c>
      <c r="Q78" s="7" t="s">
        <v>36</v>
      </c>
      <c r="R78" s="7" t="s">
        <v>36</v>
      </c>
      <c r="S78" s="8">
        <v>882828515</v>
      </c>
      <c r="T78" s="6">
        <v>54.642623</v>
      </c>
      <c r="U78" s="6">
        <v>-23.627313000000001</v>
      </c>
      <c r="V78" s="6">
        <v>72.123362999999998</v>
      </c>
      <c r="W78" s="8">
        <v>25701913</v>
      </c>
      <c r="X78" s="6">
        <v>1.5357099999999999</v>
      </c>
      <c r="Y78" s="8">
        <v>16</v>
      </c>
      <c r="Z78" s="6">
        <v>4.11008</v>
      </c>
      <c r="AA78" s="6">
        <v>6.7051994542402999</v>
      </c>
      <c r="AB78" s="6">
        <v>5.4420177459226</v>
      </c>
      <c r="AC78" s="9">
        <v>7.4908152816999998</v>
      </c>
      <c r="AD78" s="9">
        <v>0.9176142276832</v>
      </c>
      <c r="AE78" s="6">
        <v>1.8380609999999999</v>
      </c>
      <c r="AF78" s="6">
        <v>13.406000000000001</v>
      </c>
      <c r="AG78" s="8">
        <v>23018000</v>
      </c>
      <c r="AH78" s="8">
        <v>5081000</v>
      </c>
      <c r="AI78" s="8">
        <v>4083000</v>
      </c>
      <c r="AJ78" s="8">
        <v>2662000</v>
      </c>
    </row>
    <row r="79" spans="1:36" ht="15">
      <c r="A79" s="2" t="s">
        <v>109</v>
      </c>
      <c r="B79" s="5">
        <v>4095387</v>
      </c>
      <c r="C79" s="2" t="s">
        <v>34</v>
      </c>
      <c r="D79" s="2" t="s">
        <v>35</v>
      </c>
      <c r="E79" s="6">
        <v>9376.5231602399999</v>
      </c>
      <c r="F79" s="6">
        <v>0.88541185784814802</v>
      </c>
      <c r="G79" s="6">
        <v>0.923459692832863</v>
      </c>
      <c r="H79" s="7" t="s">
        <v>36</v>
      </c>
      <c r="I79" s="7" t="s">
        <v>36</v>
      </c>
      <c r="J79" s="7" t="s">
        <v>36</v>
      </c>
      <c r="K79" s="7" t="s">
        <v>36</v>
      </c>
      <c r="L79" s="7" t="s">
        <v>36</v>
      </c>
      <c r="M79" s="6">
        <v>5.7599999999999998</v>
      </c>
      <c r="N79" s="6">
        <v>88.780000000000001</v>
      </c>
      <c r="O79" s="6">
        <v>3.3279999999999998</v>
      </c>
      <c r="P79" s="7" t="s">
        <v>36</v>
      </c>
      <c r="Q79" s="7" t="s">
        <v>36</v>
      </c>
      <c r="R79" s="7" t="s">
        <v>36</v>
      </c>
      <c r="S79" s="8">
        <v>139407124</v>
      </c>
      <c r="T79" s="6">
        <v>-23.098544</v>
      </c>
      <c r="U79" s="6">
        <v>-2.723627</v>
      </c>
      <c r="V79" s="6">
        <v>-25.739678999999999</v>
      </c>
      <c r="W79" s="8">
        <v>4064202</v>
      </c>
      <c r="X79" s="6">
        <v>1.73333</v>
      </c>
      <c r="Y79" s="8">
        <v>7</v>
      </c>
      <c r="Z79" s="6">
        <v>4.9666699999999997</v>
      </c>
      <c r="AA79" s="6">
        <v>12.1218773252617</v>
      </c>
      <c r="AB79" s="6">
        <v>10.262918817602801</v>
      </c>
      <c r="AC79" s="9">
        <v>13.6968169053</v>
      </c>
      <c r="AD79" s="9">
        <v>0.41365577307130003</v>
      </c>
      <c r="AE79" s="6">
        <v>1.0486059999999999</v>
      </c>
      <c r="AF79" s="6">
        <v>-14.571</v>
      </c>
      <c r="AG79" s="8">
        <v>5003300</v>
      </c>
      <c r="AH79" s="8">
        <v>574500</v>
      </c>
      <c r="AI79" s="8">
        <v>363800</v>
      </c>
      <c r="AJ79" s="8">
        <v>-1487800</v>
      </c>
    </row>
    <row r="80" spans="1:36" ht="15">
      <c r="A80" s="2" t="s">
        <v>110</v>
      </c>
      <c r="B80" s="5">
        <v>4641383</v>
      </c>
      <c r="C80" s="2" t="s">
        <v>34</v>
      </c>
      <c r="D80" s="2" t="s">
        <v>35</v>
      </c>
      <c r="E80" s="6">
        <v>24771.772526199999</v>
      </c>
      <c r="F80" s="6">
        <v>1.3012701586348101</v>
      </c>
      <c r="G80" s="6">
        <v>1.06466554750104</v>
      </c>
      <c r="H80" s="6">
        <v>-0.74099999999999999</v>
      </c>
      <c r="I80" s="6">
        <v>2.1859999999999999</v>
      </c>
      <c r="J80" s="7" t="s">
        <v>36</v>
      </c>
      <c r="K80" s="7" t="s">
        <v>36</v>
      </c>
      <c r="L80" s="6">
        <v>10.1</v>
      </c>
      <c r="M80" s="6">
        <v>0.38</v>
      </c>
      <c r="N80" s="6">
        <v>83.189999999999998</v>
      </c>
      <c r="O80" s="6">
        <v>0.64300000000000002</v>
      </c>
      <c r="P80" s="7" t="s">
        <v>36</v>
      </c>
      <c r="Q80" s="7" t="s">
        <v>36</v>
      </c>
      <c r="R80" s="7" t="s">
        <v>36</v>
      </c>
      <c r="S80" s="8">
        <v>1299673270</v>
      </c>
      <c r="T80" s="6">
        <v>34.979404000000002</v>
      </c>
      <c r="U80" s="6">
        <v>9.0564269999999993</v>
      </c>
      <c r="V80" s="6">
        <v>66.849992</v>
      </c>
      <c r="W80" s="8">
        <v>24399895</v>
      </c>
      <c r="X80" s="6">
        <v>2.4666700000000001</v>
      </c>
      <c r="Y80" s="8">
        <v>2</v>
      </c>
      <c r="Z80" s="6">
        <v>2.0409899999999999</v>
      </c>
      <c r="AA80" s="6">
        <v>9.6384596731288994</v>
      </c>
      <c r="AB80" s="6">
        <v>5.6314461666318003</v>
      </c>
      <c r="AC80" s="9">
        <v>8.5742690952</v>
      </c>
      <c r="AD80" s="9">
        <v>2.5462730951660002</v>
      </c>
      <c r="AE80" s="7" t="s">
        <v>36</v>
      </c>
      <c r="AF80" s="6">
        <v>2.242</v>
      </c>
      <c r="AG80" s="8">
        <v>29135000</v>
      </c>
      <c r="AH80" s="8">
        <v>5116000</v>
      </c>
      <c r="AI80" s="8">
        <v>2500000</v>
      </c>
      <c r="AJ80" s="8">
        <v>2025000</v>
      </c>
    </row>
    <row r="81" spans="1:36" ht="15">
      <c r="A81" s="2" t="s">
        <v>111</v>
      </c>
      <c r="B81" s="5">
        <v>4019144</v>
      </c>
      <c r="C81" s="2" t="s">
        <v>34</v>
      </c>
      <c r="D81" s="2" t="s">
        <v>35</v>
      </c>
      <c r="E81" s="6">
        <v>53142.003468050003</v>
      </c>
      <c r="F81" s="6">
        <v>0.92496256216828998</v>
      </c>
      <c r="G81" s="6">
        <v>1.05768005610579</v>
      </c>
      <c r="H81" s="7" t="s">
        <v>36</v>
      </c>
      <c r="I81" s="7" t="s">
        <v>36</v>
      </c>
      <c r="J81" s="7" t="s">
        <v>36</v>
      </c>
      <c r="K81" s="7" t="s">
        <v>36</v>
      </c>
      <c r="L81" s="7" t="s">
        <v>36</v>
      </c>
      <c r="M81" s="6">
        <v>1.75</v>
      </c>
      <c r="N81" s="6">
        <v>97.219999999999999</v>
      </c>
      <c r="O81" s="6">
        <v>-4.3120000000000003</v>
      </c>
      <c r="P81" s="6">
        <v>34.855956257487399</v>
      </c>
      <c r="Q81" s="6">
        <v>0.32950738645724598</v>
      </c>
      <c r="R81" s="7" t="s">
        <v>36</v>
      </c>
      <c r="S81" s="8">
        <v>246427097</v>
      </c>
      <c r="T81" s="6">
        <v>76.878900000000002</v>
      </c>
      <c r="U81" s="6">
        <v>43.251806000000002</v>
      </c>
      <c r="V81" s="6">
        <v>139.15662800000001</v>
      </c>
      <c r="W81" s="8">
        <v>4049432</v>
      </c>
      <c r="X81" s="6">
        <v>2.30769</v>
      </c>
      <c r="Y81" s="8">
        <v>8</v>
      </c>
      <c r="Z81" s="6">
        <v>9.0273199999999996</v>
      </c>
      <c r="AA81" s="6">
        <v>17.837363857838699</v>
      </c>
      <c r="AB81" s="6">
        <v>15.939376386512199</v>
      </c>
      <c r="AC81" s="9">
        <v>22.958415086799999</v>
      </c>
      <c r="AD81" s="9">
        <v>1.6025161160871</v>
      </c>
      <c r="AE81" s="6">
        <v>1.2743629999999999</v>
      </c>
      <c r="AF81" s="6">
        <v>17.986999999999998</v>
      </c>
      <c r="AG81" s="8">
        <v>4408000</v>
      </c>
      <c r="AH81" s="8">
        <v>2413000</v>
      </c>
      <c r="AI81" s="8">
        <v>2266000</v>
      </c>
      <c r="AJ81" s="8">
        <v>1151000</v>
      </c>
    </row>
    <row r="82" spans="1:36" ht="15">
      <c r="A82" s="2" t="s">
        <v>112</v>
      </c>
      <c r="B82" s="5">
        <v>4121346</v>
      </c>
      <c r="C82" s="2" t="s">
        <v>34</v>
      </c>
      <c r="D82" s="2" t="s">
        <v>35</v>
      </c>
      <c r="E82" s="6">
        <v>133091.642032</v>
      </c>
      <c r="F82" s="6">
        <v>0.63201760599407297</v>
      </c>
      <c r="G82" s="6">
        <v>0.77178807388736104</v>
      </c>
      <c r="H82" s="6">
        <v>-3.3039999999999998</v>
      </c>
      <c r="I82" s="6">
        <v>2.0369999999999999</v>
      </c>
      <c r="J82" s="7" t="s">
        <v>36</v>
      </c>
      <c r="K82" s="7" t="s">
        <v>36</v>
      </c>
      <c r="L82" s="6">
        <v>1.2170000000000001</v>
      </c>
      <c r="M82" s="6">
        <v>0.080000000000000002</v>
      </c>
      <c r="N82" s="6">
        <v>78.25</v>
      </c>
      <c r="O82" s="6">
        <v>1.3100000000000001</v>
      </c>
      <c r="P82" s="7" t="s">
        <v>36</v>
      </c>
      <c r="Q82" s="6">
        <v>1.6241676140977701</v>
      </c>
      <c r="R82" s="7" t="s">
        <v>36</v>
      </c>
      <c r="S82" s="8">
        <v>649671200</v>
      </c>
      <c r="T82" s="6">
        <v>-4.5009699999999997</v>
      </c>
      <c r="U82" s="6">
        <v>11.152654999999999</v>
      </c>
      <c r="V82" s="6">
        <v>38.900086999999999</v>
      </c>
      <c r="W82" s="8">
        <v>5529246</v>
      </c>
      <c r="X82" s="6">
        <v>2.04</v>
      </c>
      <c r="Y82" s="8">
        <v>10</v>
      </c>
      <c r="Z82" s="6">
        <v>12.137320000000001</v>
      </c>
      <c r="AA82" s="6">
        <v>14.164567295826799</v>
      </c>
      <c r="AB82" s="6">
        <v>12.7495734647622</v>
      </c>
      <c r="AC82" s="9">
        <v>16.661475035799999</v>
      </c>
      <c r="AD82" s="9">
        <v>2.0808870133171999</v>
      </c>
      <c r="AE82" s="6">
        <v>1.4200379999999999</v>
      </c>
      <c r="AF82" s="6">
        <v>3.3719999999999999</v>
      </c>
      <c r="AG82" s="8">
        <v>36662000</v>
      </c>
      <c r="AH82" s="8">
        <v>8730000</v>
      </c>
      <c r="AI82" s="8">
        <v>7554000</v>
      </c>
      <c r="AJ82" s="8">
        <v>5672000</v>
      </c>
    </row>
    <row r="83" spans="1:36" ht="15">
      <c r="A83" s="2" t="s">
        <v>113</v>
      </c>
      <c r="B83" s="5">
        <v>4068867</v>
      </c>
      <c r="C83" s="2" t="s">
        <v>34</v>
      </c>
      <c r="D83" s="2" t="s">
        <v>35</v>
      </c>
      <c r="E83" s="6">
        <v>18170.840425760001</v>
      </c>
      <c r="F83" s="6">
        <v>0.249740701510583</v>
      </c>
      <c r="G83" s="6">
        <v>0.22470841730538099</v>
      </c>
      <c r="H83" s="7" t="s">
        <v>36</v>
      </c>
      <c r="I83" s="7" t="s">
        <v>36</v>
      </c>
      <c r="J83" s="7" t="s">
        <v>36</v>
      </c>
      <c r="K83" s="7" t="s">
        <v>36</v>
      </c>
      <c r="L83" s="7" t="s">
        <v>36</v>
      </c>
      <c r="M83" s="6">
        <v>0.35999999999999999</v>
      </c>
      <c r="N83" s="6">
        <v>41.530000000000001</v>
      </c>
      <c r="O83" s="6">
        <v>0.44500000000000001</v>
      </c>
      <c r="P83" s="7" t="s">
        <v>36</v>
      </c>
      <c r="Q83" s="7" t="s">
        <v>36</v>
      </c>
      <c r="R83" s="7" t="s">
        <v>36</v>
      </c>
      <c r="S83" s="8">
        <v>548305384</v>
      </c>
      <c r="T83" s="6">
        <v>-15.989229999999999</v>
      </c>
      <c r="U83" s="6">
        <v>-10.633737</v>
      </c>
      <c r="V83" s="6">
        <v>-12.580780000000001</v>
      </c>
      <c r="W83" s="8">
        <v>9116371</v>
      </c>
      <c r="X83" s="6">
        <v>3</v>
      </c>
      <c r="Y83" s="8">
        <v>1</v>
      </c>
      <c r="Z83" s="6">
        <v>1.8766700000000001</v>
      </c>
      <c r="AA83" s="6">
        <v>15.1538444433228</v>
      </c>
      <c r="AB83" s="6">
        <v>12.670326455195999</v>
      </c>
      <c r="AC83" s="9">
        <v>17.960015391199999</v>
      </c>
      <c r="AD83" s="9">
        <v>3.0979270799647001</v>
      </c>
      <c r="AE83" s="7" t="s">
        <v>36</v>
      </c>
      <c r="AF83" s="6">
        <v>-2.7999999999999998</v>
      </c>
      <c r="AG83" s="8">
        <v>12110010</v>
      </c>
      <c r="AH83" s="8">
        <v>1310985</v>
      </c>
      <c r="AI83" s="8">
        <v>1057674</v>
      </c>
      <c r="AJ83" s="8">
        <v>792919</v>
      </c>
    </row>
    <row r="84" spans="1:36" ht="15">
      <c r="A84" s="2" t="s">
        <v>114</v>
      </c>
      <c r="B84" s="5">
        <v>105223</v>
      </c>
      <c r="C84" s="2" t="s">
        <v>34</v>
      </c>
      <c r="D84" s="2" t="s">
        <v>35</v>
      </c>
      <c r="E84" s="6">
        <v>34096.335728619997</v>
      </c>
      <c r="F84" s="6">
        <v>0.79541295360128395</v>
      </c>
      <c r="G84" s="6">
        <v>1.13802684295112</v>
      </c>
      <c r="H84" s="7" t="s">
        <v>36</v>
      </c>
      <c r="I84" s="7" t="s">
        <v>36</v>
      </c>
      <c r="J84" s="7" t="s">
        <v>36</v>
      </c>
      <c r="K84" s="7" t="s">
        <v>36</v>
      </c>
      <c r="L84" s="6">
        <v>76.384</v>
      </c>
      <c r="M84" s="6">
        <v>0.20999999999999999</v>
      </c>
      <c r="N84" s="6">
        <v>80.530000000000001</v>
      </c>
      <c r="O84" s="6">
        <v>-10.1</v>
      </c>
      <c r="P84" s="7" t="s">
        <v>36</v>
      </c>
      <c r="Q84" s="6">
        <v>0.76117982873453904</v>
      </c>
      <c r="R84" s="7" t="s">
        <v>36</v>
      </c>
      <c r="S84" s="8">
        <v>963717799</v>
      </c>
      <c r="T84" s="6">
        <v>30.633728999999999</v>
      </c>
      <c r="U84" s="6">
        <v>20.605605000000001</v>
      </c>
      <c r="V84" s="6">
        <v>129.569872</v>
      </c>
      <c r="W84" s="8">
        <v>27304218</v>
      </c>
      <c r="X84" s="6">
        <v>2.2941199999999999</v>
      </c>
      <c r="Y84" s="8">
        <v>6</v>
      </c>
      <c r="Z84" s="6">
        <v>3.36775</v>
      </c>
      <c r="AA84" s="6">
        <v>9.1351787295942</v>
      </c>
      <c r="AB84" s="6">
        <v>8.0590709179609004</v>
      </c>
      <c r="AC84" s="9">
        <v>9.1955337464000007</v>
      </c>
      <c r="AD84" s="7" t="s">
        <v>37</v>
      </c>
      <c r="AE84" s="6">
        <v>1.728953</v>
      </c>
      <c r="AF84" s="6">
        <v>-14.611000000000001</v>
      </c>
      <c r="AG84" s="8">
        <v>53718000</v>
      </c>
      <c r="AH84" s="8">
        <v>5074000</v>
      </c>
      <c r="AI84" s="8">
        <v>4224000</v>
      </c>
      <c r="AJ84" s="8">
        <v>3263000</v>
      </c>
    </row>
    <row r="85" spans="1:36" ht="15">
      <c r="A85" s="2" t="s">
        <v>115</v>
      </c>
      <c r="B85" s="5">
        <v>4992234</v>
      </c>
      <c r="C85" s="2" t="s">
        <v>34</v>
      </c>
      <c r="D85" s="2" t="s">
        <v>35</v>
      </c>
      <c r="E85" s="6">
        <v>74159.682000000001</v>
      </c>
      <c r="F85" s="6">
        <v>0.58109017427628495</v>
      </c>
      <c r="G85" s="6">
        <v>0.83392664550201301</v>
      </c>
      <c r="H85" s="6">
        <v>0.040000000000000001</v>
      </c>
      <c r="I85" s="6">
        <v>-0.76900000000000002</v>
      </c>
      <c r="J85" s="7" t="s">
        <v>36</v>
      </c>
      <c r="K85" s="7" t="s">
        <v>36</v>
      </c>
      <c r="L85" s="7" t="s">
        <v>36</v>
      </c>
      <c r="M85" s="6">
        <v>0.32000000000000001</v>
      </c>
      <c r="N85" s="6">
        <v>83.379999999999995</v>
      </c>
      <c r="O85" s="6">
        <v>2.778</v>
      </c>
      <c r="P85" s="7" t="s">
        <v>36</v>
      </c>
      <c r="Q85" s="7" t="s">
        <v>36</v>
      </c>
      <c r="R85" s="7" t="s">
        <v>36</v>
      </c>
      <c r="S85" s="8">
        <v>296900000</v>
      </c>
      <c r="T85" s="6">
        <v>17.128340999999999</v>
      </c>
      <c r="U85" s="6">
        <v>3.2661150000000001</v>
      </c>
      <c r="V85" s="6">
        <v>93.641203000000004</v>
      </c>
      <c r="W85" s="8">
        <v>5650761</v>
      </c>
      <c r="X85" s="6">
        <v>3.2000000000000002</v>
      </c>
      <c r="Y85" s="8">
        <v>2</v>
      </c>
      <c r="Z85" s="6">
        <v>11.61557</v>
      </c>
      <c r="AA85" s="6">
        <v>17.704762801254599</v>
      </c>
      <c r="AB85" s="6">
        <v>16.1884777109933</v>
      </c>
      <c r="AC85" s="9">
        <v>21.320964249100001</v>
      </c>
      <c r="AD85" s="9">
        <v>3.6552313130636001</v>
      </c>
      <c r="AE85" s="6">
        <v>1.38978</v>
      </c>
      <c r="AF85" s="6">
        <v>1.0980000000000001</v>
      </c>
      <c r="AG85" s="8">
        <v>16107000</v>
      </c>
      <c r="AH85" s="8">
        <v>4468000</v>
      </c>
      <c r="AI85" s="8">
        <v>4073000</v>
      </c>
      <c r="AJ85" s="8">
        <v>2957000</v>
      </c>
    </row>
    <row r="86" spans="1:36" ht="15">
      <c r="A86" s="2" t="s">
        <v>116</v>
      </c>
      <c r="B86" s="5">
        <v>4985791</v>
      </c>
      <c r="C86" s="2" t="s">
        <v>34</v>
      </c>
      <c r="D86" s="2" t="s">
        <v>35</v>
      </c>
      <c r="E86" s="6">
        <v>26481.177346500001</v>
      </c>
      <c r="F86" s="6">
        <v>0.74904859252887701</v>
      </c>
      <c r="G86" s="6">
        <v>0.93713586787066605</v>
      </c>
      <c r="H86" s="7" t="s">
        <v>36</v>
      </c>
      <c r="I86" s="7" t="s">
        <v>36</v>
      </c>
      <c r="J86" s="7" t="s">
        <v>36</v>
      </c>
      <c r="K86" s="6">
        <v>15.375</v>
      </c>
      <c r="L86" s="6">
        <v>6.8419999999999996</v>
      </c>
      <c r="M86" s="6">
        <v>0.13</v>
      </c>
      <c r="N86" s="6">
        <v>93.480000000000004</v>
      </c>
      <c r="O86" s="6">
        <v>0.73899999999999999</v>
      </c>
      <c r="P86" s="7" t="s">
        <v>36</v>
      </c>
      <c r="Q86" s="7" t="s">
        <v>36</v>
      </c>
      <c r="R86" s="7" t="s">
        <v>36</v>
      </c>
      <c r="S86" s="8">
        <v>255659175</v>
      </c>
      <c r="T86" s="6">
        <v>-24.824791999999999</v>
      </c>
      <c r="U86" s="6">
        <v>52.026234000000002</v>
      </c>
      <c r="V86" s="6">
        <v>9.2305650000000004</v>
      </c>
      <c r="W86" s="8">
        <v>2872961</v>
      </c>
      <c r="X86" s="6">
        <v>2.2608700000000002</v>
      </c>
      <c r="Y86" s="8">
        <v>8</v>
      </c>
      <c r="Z86" s="6">
        <v>2.9613299999999998</v>
      </c>
      <c r="AA86" s="6">
        <v>27.337695489367899</v>
      </c>
      <c r="AB86" s="6">
        <v>14.586385498766299</v>
      </c>
      <c r="AC86" s="9">
        <v>19.340395060799999</v>
      </c>
      <c r="AD86" s="9">
        <v>2.7263301245995</v>
      </c>
      <c r="AE86" s="6">
        <v>2.5797430000000001</v>
      </c>
      <c r="AF86" s="6">
        <v>-7.7249999999999996</v>
      </c>
      <c r="AG86" s="8">
        <v>11479000</v>
      </c>
      <c r="AH86" s="8">
        <v>1754000</v>
      </c>
      <c r="AI86" s="8">
        <v>612000</v>
      </c>
      <c r="AJ86" s="8">
        <v>-2563000</v>
      </c>
    </row>
    <row r="87" spans="1:36" ht="15">
      <c r="A87" s="2" t="s">
        <v>117</v>
      </c>
      <c r="B87" s="5">
        <v>4060689</v>
      </c>
      <c r="C87" s="2" t="s">
        <v>34</v>
      </c>
      <c r="D87" s="2" t="s">
        <v>35</v>
      </c>
      <c r="E87" s="6">
        <v>16593.852432029998</v>
      </c>
      <c r="F87" s="6">
        <v>0.55218740272211597</v>
      </c>
      <c r="G87" s="6">
        <v>0.73982217927165606</v>
      </c>
      <c r="H87" s="6">
        <v>0</v>
      </c>
      <c r="I87" s="6">
        <v>0.080000000000000002</v>
      </c>
      <c r="J87" s="6">
        <v>9.3179999999999996</v>
      </c>
      <c r="K87" s="7" t="s">
        <v>36</v>
      </c>
      <c r="L87" s="6">
        <v>0.27200000000000002</v>
      </c>
      <c r="M87" s="6">
        <v>0.5</v>
      </c>
      <c r="N87" s="6">
        <v>105.28</v>
      </c>
      <c r="O87" s="6">
        <v>0.72499999999999998</v>
      </c>
      <c r="P87" s="7" t="s">
        <v>36</v>
      </c>
      <c r="Q87" s="7" t="s">
        <v>36</v>
      </c>
      <c r="R87" s="7" t="s">
        <v>36</v>
      </c>
      <c r="S87" s="8">
        <v>347369739</v>
      </c>
      <c r="T87" s="6">
        <v>-3.269266</v>
      </c>
      <c r="U87" s="6">
        <v>42.305289999999999</v>
      </c>
      <c r="V87" s="6">
        <v>66.573065</v>
      </c>
      <c r="W87" s="8">
        <v>38713520</v>
      </c>
      <c r="X87" s="6">
        <v>2.1818200000000001</v>
      </c>
      <c r="Y87" s="8">
        <v>4</v>
      </c>
      <c r="Z87" s="6">
        <v>3.3620000000000001</v>
      </c>
      <c r="AA87" s="6">
        <v>11.7760191796069</v>
      </c>
      <c r="AB87" s="6">
        <v>7.5664350394323003</v>
      </c>
      <c r="AC87" s="9">
        <v>13.750719631500001</v>
      </c>
      <c r="AD87" s="9">
        <v>0.91671464209999998</v>
      </c>
      <c r="AE87" s="6">
        <v>1.158803</v>
      </c>
      <c r="AF87" s="6">
        <v>-10.609</v>
      </c>
      <c r="AG87" s="8">
        <v>18916000</v>
      </c>
      <c r="AH87" s="8">
        <v>2149000</v>
      </c>
      <c r="AI87" s="8">
        <v>1134000</v>
      </c>
      <c r="AJ87" s="8">
        <v>288000</v>
      </c>
    </row>
    <row r="88" spans="1:36" ht="15">
      <c r="A88" s="2" t="s">
        <v>118</v>
      </c>
      <c r="B88" s="5">
        <v>5234450</v>
      </c>
      <c r="C88" s="2" t="s">
        <v>40</v>
      </c>
      <c r="D88" s="2" t="s">
        <v>35</v>
      </c>
      <c r="E88" s="6">
        <v>47268.638727240002</v>
      </c>
      <c r="F88" s="6">
        <v>1.08088041214942</v>
      </c>
      <c r="G88" s="6">
        <v>1.02322983267967</v>
      </c>
      <c r="H88" s="7" t="s">
        <v>36</v>
      </c>
      <c r="I88" s="6">
        <v>36.825000000000003</v>
      </c>
      <c r="J88" s="7" t="s">
        <v>36</v>
      </c>
      <c r="K88" s="6">
        <v>91.902000000000001</v>
      </c>
      <c r="L88" s="7" t="s">
        <v>36</v>
      </c>
      <c r="M88" s="6">
        <v>0.32000000000000001</v>
      </c>
      <c r="N88" s="6">
        <v>95.640000000000001</v>
      </c>
      <c r="O88" s="6">
        <v>0.57899999999999996</v>
      </c>
      <c r="P88" s="7" t="s">
        <v>36</v>
      </c>
      <c r="Q88" s="7" t="s">
        <v>36</v>
      </c>
      <c r="R88" s="7" t="s">
        <v>36</v>
      </c>
      <c r="S88" s="8">
        <v>668013549</v>
      </c>
      <c r="T88" s="6">
        <v>1.1537440000000001</v>
      </c>
      <c r="U88" s="6">
        <v>21.348109000000001</v>
      </c>
      <c r="V88" s="6">
        <v>89.597438999999994</v>
      </c>
      <c r="W88" s="8">
        <v>9186543</v>
      </c>
      <c r="X88" s="6">
        <v>2.2727300000000001</v>
      </c>
      <c r="Y88" s="8">
        <v>7</v>
      </c>
      <c r="Z88" s="6">
        <v>4.57843</v>
      </c>
      <c r="AA88" s="6">
        <v>14.2730371314992</v>
      </c>
      <c r="AB88" s="6">
        <v>11.802442126092901</v>
      </c>
      <c r="AC88" s="9">
        <v>15.3223187024</v>
      </c>
      <c r="AD88" s="9">
        <v>1.4106546032581999</v>
      </c>
      <c r="AE88" s="6">
        <v>1.392053</v>
      </c>
      <c r="AF88" s="6">
        <v>5.9050000000000002</v>
      </c>
      <c r="AG88" s="8">
        <v>26793000</v>
      </c>
      <c r="AH88" s="8">
        <v>3678000</v>
      </c>
      <c r="AI88" s="8">
        <v>2830000</v>
      </c>
      <c r="AJ88" s="8">
        <v>2033000</v>
      </c>
    </row>
    <row r="89" spans="1:36" ht="15">
      <c r="A89" s="2" t="s">
        <v>119</v>
      </c>
      <c r="B89" s="5">
        <v>4133514</v>
      </c>
      <c r="C89" s="2" t="s">
        <v>34</v>
      </c>
      <c r="D89" s="2" t="s">
        <v>35</v>
      </c>
      <c r="E89" s="6">
        <v>27570.787912799999</v>
      </c>
      <c r="F89" s="6">
        <v>-0.237167254873591</v>
      </c>
      <c r="G89" s="6">
        <v>0.107534213936455</v>
      </c>
      <c r="H89" s="6">
        <v>-10.801</v>
      </c>
      <c r="I89" s="6">
        <v>-14.904999999999999</v>
      </c>
      <c r="J89" s="7" t="s">
        <v>36</v>
      </c>
      <c r="K89" s="7" t="s">
        <v>36</v>
      </c>
      <c r="L89" s="7" t="s">
        <v>36</v>
      </c>
      <c r="M89" s="6">
        <v>1.21</v>
      </c>
      <c r="N89" s="6">
        <v>87.400000000000006</v>
      </c>
      <c r="O89" s="6">
        <v>1.9370000000000001</v>
      </c>
      <c r="P89" s="7" t="s">
        <v>36</v>
      </c>
      <c r="Q89" s="7" t="s">
        <v>36</v>
      </c>
      <c r="R89" s="7" t="s">
        <v>36</v>
      </c>
      <c r="S89" s="8">
        <v>343946955</v>
      </c>
      <c r="T89" s="6">
        <v>50.526491</v>
      </c>
      <c r="U89" s="6">
        <v>48.614041999999998</v>
      </c>
      <c r="V89" s="6">
        <v>60.975740999999999</v>
      </c>
      <c r="W89" s="8">
        <v>9830134</v>
      </c>
      <c r="X89" s="6">
        <v>2.7894700000000001</v>
      </c>
      <c r="Y89" s="8">
        <v>1</v>
      </c>
      <c r="Z89" s="6">
        <v>3.9842900000000001</v>
      </c>
      <c r="AA89" s="6">
        <v>16.808781319237202</v>
      </c>
      <c r="AB89" s="6">
        <v>13.944587449220601</v>
      </c>
      <c r="AC89" s="9">
        <v>19.478484002399998</v>
      </c>
      <c r="AD89" s="9">
        <v>3.3282501238622002</v>
      </c>
      <c r="AE89" s="6">
        <v>1.7267269999999999</v>
      </c>
      <c r="AF89" s="6">
        <v>3.7069999999999999</v>
      </c>
      <c r="AG89" s="8">
        <v>13122000</v>
      </c>
      <c r="AH89" s="8">
        <v>1820000</v>
      </c>
      <c r="AI89" s="8">
        <v>1401000</v>
      </c>
      <c r="AJ89" s="8">
        <v>964000</v>
      </c>
    </row>
    <row r="90" spans="1:36" ht="15">
      <c r="A90" s="2" t="s">
        <v>120</v>
      </c>
      <c r="B90" s="5">
        <v>4547508</v>
      </c>
      <c r="C90" s="2" t="s">
        <v>34</v>
      </c>
      <c r="D90" s="2" t="s">
        <v>35</v>
      </c>
      <c r="E90" s="6">
        <v>50378.608905549998</v>
      </c>
      <c r="F90" s="6">
        <v>0.17223778078172999</v>
      </c>
      <c r="G90" s="6">
        <v>0.39711785902929098</v>
      </c>
      <c r="H90" s="6">
        <v>1.913</v>
      </c>
      <c r="I90" s="7" t="s">
        <v>36</v>
      </c>
      <c r="J90" s="7" t="s">
        <v>36</v>
      </c>
      <c r="K90" s="7" t="s">
        <v>36</v>
      </c>
      <c r="L90" s="7" t="s">
        <v>36</v>
      </c>
      <c r="M90" s="6">
        <v>1.23</v>
      </c>
      <c r="N90" s="6">
        <v>72.25</v>
      </c>
      <c r="O90" s="6">
        <v>0.58799999999999997</v>
      </c>
      <c r="P90" s="7" t="s">
        <v>36</v>
      </c>
      <c r="Q90" s="7" t="s">
        <v>36</v>
      </c>
      <c r="R90" s="7" t="s">
        <v>36</v>
      </c>
      <c r="S90" s="8">
        <v>1356086377</v>
      </c>
      <c r="T90" s="6">
        <v>13.168526</v>
      </c>
      <c r="U90" s="6">
        <v>13.743767999999999</v>
      </c>
      <c r="V90" s="6">
        <v>56.340961999999998</v>
      </c>
      <c r="W90" s="8">
        <v>21557869</v>
      </c>
      <c r="X90" s="6">
        <v>2.25</v>
      </c>
      <c r="Y90" s="8">
        <v>6</v>
      </c>
      <c r="Z90" s="6">
        <v>2.0184700000000002</v>
      </c>
      <c r="AA90" s="6">
        <v>15.152778449595401</v>
      </c>
      <c r="AB90" s="6">
        <v>13.6198222700886</v>
      </c>
      <c r="AC90" s="9">
        <v>16.799084755100001</v>
      </c>
      <c r="AD90" s="9">
        <v>2.3002235658557</v>
      </c>
      <c r="AE90" s="6">
        <v>2.4057849999999998</v>
      </c>
      <c r="AF90" s="6">
        <v>5.3849999999999998</v>
      </c>
      <c r="AG90" s="8">
        <v>14814000</v>
      </c>
      <c r="AH90" s="8">
        <v>3941000</v>
      </c>
      <c r="AI90" s="8">
        <v>3221000</v>
      </c>
      <c r="AJ90" s="8">
        <v>2181000</v>
      </c>
    </row>
    <row r="91" spans="1:36" ht="15">
      <c r="A91" s="2" t="s">
        <v>121</v>
      </c>
      <c r="B91" s="5">
        <v>4972803</v>
      </c>
      <c r="C91" s="2" t="s">
        <v>34</v>
      </c>
      <c r="D91" s="2" t="s">
        <v>35</v>
      </c>
      <c r="E91" s="6">
        <v>25693.093707749998</v>
      </c>
      <c r="F91" s="6">
        <v>1.3905793921037799</v>
      </c>
      <c r="G91" s="6">
        <v>1.2039445589677999</v>
      </c>
      <c r="H91" s="7" t="s">
        <v>36</v>
      </c>
      <c r="I91" s="7" t="s">
        <v>36</v>
      </c>
      <c r="J91" s="7" t="s">
        <v>36</v>
      </c>
      <c r="K91" s="7" t="s">
        <v>36</v>
      </c>
      <c r="L91" s="7" t="s">
        <v>36</v>
      </c>
      <c r="M91" s="6">
        <v>0.52000000000000002</v>
      </c>
      <c r="N91" s="6">
        <v>90.510000000000005</v>
      </c>
      <c r="O91" s="6">
        <v>0.435</v>
      </c>
      <c r="P91" s="7" t="s">
        <v>36</v>
      </c>
      <c r="Q91" s="7" t="s">
        <v>36</v>
      </c>
      <c r="R91" s="7" t="s">
        <v>36</v>
      </c>
      <c r="S91" s="8">
        <v>173543355</v>
      </c>
      <c r="T91" s="6">
        <v>-18.330759</v>
      </c>
      <c r="U91" s="6">
        <v>10.584104999999999</v>
      </c>
      <c r="V91" s="6">
        <v>56.187362</v>
      </c>
      <c r="W91" s="8">
        <v>2455959</v>
      </c>
      <c r="X91" s="6">
        <v>1.9166700000000001</v>
      </c>
      <c r="Y91" s="8">
        <v>5</v>
      </c>
      <c r="Z91" s="6">
        <v>7.3350799999999996</v>
      </c>
      <c r="AA91" s="6">
        <v>15.8898460788553</v>
      </c>
      <c r="AB91" s="6">
        <v>15.2361400993163</v>
      </c>
      <c r="AC91" s="9">
        <v>17.8989389997</v>
      </c>
      <c r="AD91" s="7" t="s">
        <v>37</v>
      </c>
      <c r="AE91" s="6">
        <v>1.4124829999999999</v>
      </c>
      <c r="AF91" s="6">
        <v>0.81200000000000006</v>
      </c>
      <c r="AG91" s="8">
        <v>5464000</v>
      </c>
      <c r="AH91" s="8">
        <v>1591000</v>
      </c>
      <c r="AI91" s="8">
        <v>1379000</v>
      </c>
      <c r="AJ91" s="8">
        <v>1057000</v>
      </c>
    </row>
    <row r="92" spans="1:36" ht="15">
      <c r="A92" s="2" t="s">
        <v>122</v>
      </c>
      <c r="B92" s="5">
        <v>4060881</v>
      </c>
      <c r="C92" s="2" t="s">
        <v>34</v>
      </c>
      <c r="D92" s="2" t="s">
        <v>35</v>
      </c>
      <c r="E92" s="6">
        <v>49628.13231845</v>
      </c>
      <c r="F92" s="6">
        <v>0.17058946781209799</v>
      </c>
      <c r="G92" s="6">
        <v>0.29461616677760699</v>
      </c>
      <c r="H92" s="6">
        <v>1.014</v>
      </c>
      <c r="I92" s="7" t="s">
        <v>36</v>
      </c>
      <c r="J92" s="7" t="s">
        <v>36</v>
      </c>
      <c r="K92" s="7" t="s">
        <v>36</v>
      </c>
      <c r="L92" s="6">
        <v>10.678000000000001</v>
      </c>
      <c r="M92" s="6">
        <v>0.19</v>
      </c>
      <c r="N92" s="6">
        <v>78.870000000000005</v>
      </c>
      <c r="O92" s="6">
        <v>7.9459999999999997</v>
      </c>
      <c r="P92" s="7" t="s">
        <v>36</v>
      </c>
      <c r="Q92" s="7" t="s">
        <v>36</v>
      </c>
      <c r="R92" s="7" t="s">
        <v>36</v>
      </c>
      <c r="S92" s="8">
        <v>336804427</v>
      </c>
      <c r="T92" s="6">
        <v>16.641469000000001</v>
      </c>
      <c r="U92" s="6">
        <v>20.031938</v>
      </c>
      <c r="V92" s="6">
        <v>23.480915</v>
      </c>
      <c r="W92" s="8">
        <v>6027382</v>
      </c>
      <c r="X92" s="6">
        <v>2.6190500000000001</v>
      </c>
      <c r="Y92" s="8">
        <v>4</v>
      </c>
      <c r="Z92" s="6">
        <v>7.3904899999999998</v>
      </c>
      <c r="AA92" s="6">
        <v>16.0313429524581</v>
      </c>
      <c r="AB92" s="6">
        <v>12.9922515596929</v>
      </c>
      <c r="AC92" s="9">
        <v>18.395410822500001</v>
      </c>
      <c r="AD92" s="9">
        <v>2.5646746194899999</v>
      </c>
      <c r="AE92" s="6">
        <v>2.0043730000000002</v>
      </c>
      <c r="AF92" s="6">
        <v>1.2689999999999999</v>
      </c>
      <c r="AG92" s="8">
        <v>20431000</v>
      </c>
      <c r="AH92" s="8">
        <v>3619000</v>
      </c>
      <c r="AI92" s="8">
        <v>2866000</v>
      </c>
      <c r="AJ92" s="8">
        <v>1764000</v>
      </c>
    </row>
    <row r="93" spans="1:36" ht="15">
      <c r="A93" s="2" t="s">
        <v>123</v>
      </c>
      <c r="B93" s="5">
        <v>4104164</v>
      </c>
      <c r="C93" s="2" t="s">
        <v>34</v>
      </c>
      <c r="D93" s="2" t="s">
        <v>35</v>
      </c>
      <c r="E93" s="6">
        <v>44633.8371032</v>
      </c>
      <c r="F93" s="6">
        <v>0.31989346014586001</v>
      </c>
      <c r="G93" s="6">
        <v>0.41537919552312402</v>
      </c>
      <c r="H93" s="7" t="s">
        <v>36</v>
      </c>
      <c r="I93" s="6">
        <v>0.115</v>
      </c>
      <c r="J93" s="6">
        <v>0.051999999999999998</v>
      </c>
      <c r="K93" s="6">
        <v>-18.004000000000001</v>
      </c>
      <c r="L93" s="7" t="s">
        <v>36</v>
      </c>
      <c r="M93" s="6">
        <v>0.5</v>
      </c>
      <c r="N93" s="6">
        <v>85.659999999999997</v>
      </c>
      <c r="O93" s="6">
        <v>0.74099999999999999</v>
      </c>
      <c r="P93" s="7" t="s">
        <v>36</v>
      </c>
      <c r="Q93" s="7" t="s">
        <v>36</v>
      </c>
      <c r="R93" s="7" t="s">
        <v>36</v>
      </c>
      <c r="S93" s="8">
        <v>189705190</v>
      </c>
      <c r="T93" s="6">
        <v>7.6608330000000002</v>
      </c>
      <c r="U93" s="6">
        <v>34.958255999999999</v>
      </c>
      <c r="V93" s="6">
        <v>22.932623</v>
      </c>
      <c r="W93" s="8">
        <v>1143423</v>
      </c>
      <c r="X93" s="6">
        <v>2.0833300000000001</v>
      </c>
      <c r="Y93" s="8">
        <v>10</v>
      </c>
      <c r="Z93" s="6">
        <v>12.359909999999999</v>
      </c>
      <c r="AA93" s="6">
        <v>15.520102704748099</v>
      </c>
      <c r="AB93" s="6">
        <v>12.9514173802872</v>
      </c>
      <c r="AC93" s="9">
        <v>14.8884630863</v>
      </c>
      <c r="AD93" s="9">
        <v>1.623777333731</v>
      </c>
      <c r="AE93" s="6">
        <v>1.786187</v>
      </c>
      <c r="AF93" s="6">
        <v>13.814</v>
      </c>
      <c r="AG93" s="8">
        <v>19419000</v>
      </c>
      <c r="AH93" s="8">
        <v>3478000</v>
      </c>
      <c r="AI93" s="8">
        <v>2312000</v>
      </c>
      <c r="AJ93" s="8">
        <v>1198000</v>
      </c>
    </row>
    <row r="94" spans="1:36" ht="15">
      <c r="A94" s="2" t="s">
        <v>124</v>
      </c>
      <c r="B94" s="5">
        <v>4916646</v>
      </c>
      <c r="C94" s="2" t="s">
        <v>34</v>
      </c>
      <c r="D94" s="2" t="s">
        <v>35</v>
      </c>
      <c r="E94" s="6">
        <v>8867.3926977200008</v>
      </c>
      <c r="F94" s="6">
        <v>1.2207704768762799</v>
      </c>
      <c r="G94" s="6">
        <v>0.71588801848039596</v>
      </c>
      <c r="H94" s="6">
        <v>0.097000000000000003</v>
      </c>
      <c r="I94" s="6">
        <v>-25.948</v>
      </c>
      <c r="J94" s="6">
        <v>6.9939999999999998</v>
      </c>
      <c r="K94" s="6">
        <v>31.437000000000001</v>
      </c>
      <c r="L94" s="6">
        <v>4.3620000000000001</v>
      </c>
      <c r="M94" s="6">
        <v>0.54000000000000004</v>
      </c>
      <c r="N94" s="6">
        <v>98.599999999999994</v>
      </c>
      <c r="O94" s="6">
        <v>2.2200000000000002</v>
      </c>
      <c r="P94" s="7" t="s">
        <v>36</v>
      </c>
      <c r="Q94" s="7" t="s">
        <v>36</v>
      </c>
      <c r="R94" s="7" t="s">
        <v>36</v>
      </c>
      <c r="S94" s="8">
        <v>143671301</v>
      </c>
      <c r="T94" s="6">
        <v>1.3245400000000001</v>
      </c>
      <c r="U94" s="6">
        <v>-35.469912999999998</v>
      </c>
      <c r="V94" s="6">
        <v>-7.3608200000000004</v>
      </c>
      <c r="W94" s="8">
        <v>6998208</v>
      </c>
      <c r="X94" s="6">
        <v>2.0769199999999999</v>
      </c>
      <c r="Y94" s="8">
        <v>4</v>
      </c>
      <c r="Z94" s="6">
        <v>5.032</v>
      </c>
      <c r="AA94" s="6">
        <v>11.764465043455701</v>
      </c>
      <c r="AB94" s="6">
        <v>8.3701373615863996</v>
      </c>
      <c r="AC94" s="9">
        <v>12.1693935414</v>
      </c>
      <c r="AD94" s="9">
        <v>5.6490163822212001</v>
      </c>
      <c r="AE94" s="6">
        <v>-0.37434499999999998</v>
      </c>
      <c r="AF94" s="6">
        <v>20.876000000000001</v>
      </c>
      <c r="AG94" s="8">
        <v>6467600</v>
      </c>
      <c r="AH94" s="8">
        <v>1411700</v>
      </c>
      <c r="AI94" s="8">
        <v>1109400</v>
      </c>
      <c r="AJ94" s="8">
        <v>725500</v>
      </c>
    </row>
    <row r="95" spans="1:36" ht="15">
      <c r="A95" s="2" t="s">
        <v>125</v>
      </c>
      <c r="B95" s="5">
        <v>4107929</v>
      </c>
      <c r="C95" s="2" t="s">
        <v>34</v>
      </c>
      <c r="D95" s="2" t="s">
        <v>35</v>
      </c>
      <c r="E95" s="6">
        <v>28484.515258160001</v>
      </c>
      <c r="F95" s="6">
        <v>0.88059196385997296</v>
      </c>
      <c r="G95" s="6">
        <v>1.12894891593043</v>
      </c>
      <c r="H95" s="6">
        <v>1.9279999999999999</v>
      </c>
      <c r="I95" s="6">
        <v>8.0809999999999995</v>
      </c>
      <c r="J95" s="6">
        <v>3.4460000000000002</v>
      </c>
      <c r="K95" s="6">
        <v>17.899999999999999</v>
      </c>
      <c r="L95" s="6">
        <v>7.9660000000000002</v>
      </c>
      <c r="M95" s="6">
        <v>23.59</v>
      </c>
      <c r="N95" s="6">
        <v>47.090000000000003</v>
      </c>
      <c r="O95" s="6">
        <v>3.484</v>
      </c>
      <c r="P95" s="6">
        <v>14.7884297831714</v>
      </c>
      <c r="Q95" s="6">
        <v>1.62568583621215</v>
      </c>
      <c r="R95" s="7" t="s">
        <v>37</v>
      </c>
      <c r="S95" s="8">
        <v>736414562</v>
      </c>
      <c r="T95" s="6">
        <v>-8.4306070000000002</v>
      </c>
      <c r="U95" s="6">
        <v>-28.347920999999999</v>
      </c>
      <c r="V95" s="6">
        <v>-24.018056000000001</v>
      </c>
      <c r="W95" s="8">
        <v>11868896</v>
      </c>
      <c r="X95" s="6">
        <v>1.6000000000000001</v>
      </c>
      <c r="Y95" s="8">
        <v>12</v>
      </c>
      <c r="Z95" s="6">
        <v>3.2827199999999999</v>
      </c>
      <c r="AA95" s="6">
        <v>10.027150822580399</v>
      </c>
      <c r="AB95" s="6">
        <v>6.8772830214112997</v>
      </c>
      <c r="AC95" s="9">
        <v>12.0941139685</v>
      </c>
      <c r="AD95" s="9">
        <v>0.83823911619769997</v>
      </c>
      <c r="AE95" s="6">
        <v>1.1414329999999999</v>
      </c>
      <c r="AF95" s="6">
        <v>152.36000000000001</v>
      </c>
      <c r="AG95" s="8">
        <v>10372000</v>
      </c>
      <c r="AH95" s="8">
        <v>3550000</v>
      </c>
      <c r="AI95" s="8">
        <v>2340000</v>
      </c>
      <c r="AJ95" s="8">
        <v>1431000</v>
      </c>
    </row>
    <row r="96" spans="1:36" ht="15">
      <c r="A96" s="2" t="s">
        <v>126</v>
      </c>
      <c r="B96" s="5">
        <v>4121693</v>
      </c>
      <c r="C96" s="2" t="s">
        <v>34</v>
      </c>
      <c r="D96" s="2" t="s">
        <v>35</v>
      </c>
      <c r="E96" s="6">
        <v>21958.602972600002</v>
      </c>
      <c r="F96" s="6">
        <v>1.15392252662267</v>
      </c>
      <c r="G96" s="6">
        <v>1.2036309318749601</v>
      </c>
      <c r="H96" s="6">
        <v>4.8470000000000004</v>
      </c>
      <c r="I96" s="6">
        <v>25.623000000000001</v>
      </c>
      <c r="J96" s="6">
        <v>7.2030000000000003</v>
      </c>
      <c r="K96" s="6">
        <v>1.554</v>
      </c>
      <c r="L96" s="6">
        <v>3.7360000000000002</v>
      </c>
      <c r="M96" s="6">
        <v>2.1699999999999999</v>
      </c>
      <c r="N96" s="6">
        <v>69.540000000000006</v>
      </c>
      <c r="O96" s="6">
        <v>5.6980000000000004</v>
      </c>
      <c r="P96" s="7" t="s">
        <v>37</v>
      </c>
      <c r="Q96" s="7" t="s">
        <v>36</v>
      </c>
      <c r="R96" s="7" t="s">
        <v>36</v>
      </c>
      <c r="S96" s="8">
        <v>230318890</v>
      </c>
      <c r="T96" s="6">
        <v>10.757434999999999</v>
      </c>
      <c r="U96" s="6">
        <v>13.432480999999999</v>
      </c>
      <c r="V96" s="6">
        <v>39.263804</v>
      </c>
      <c r="W96" s="8">
        <v>12704942</v>
      </c>
      <c r="X96" s="6">
        <v>1.6666700000000001</v>
      </c>
      <c r="Y96" s="8">
        <v>13</v>
      </c>
      <c r="Z96" s="6">
        <v>3.2875999999999999</v>
      </c>
      <c r="AA96" s="6">
        <v>15.280818612492601</v>
      </c>
      <c r="AB96" s="6">
        <v>9.6715074255132993</v>
      </c>
      <c r="AC96" s="9">
        <v>28.999878330600001</v>
      </c>
      <c r="AD96" s="9">
        <v>0.95819852405749995</v>
      </c>
      <c r="AE96" s="6">
        <v>0.77635100000000001</v>
      </c>
      <c r="AF96" s="6">
        <v>36.375</v>
      </c>
      <c r="AG96" s="8">
        <v>22749073</v>
      </c>
      <c r="AH96" s="8">
        <v>1609524</v>
      </c>
      <c r="AI96" s="8">
        <v>1092727</v>
      </c>
      <c r="AJ96" s="8">
        <v>734317</v>
      </c>
    </row>
    <row r="97" spans="1:36" ht="15">
      <c r="A97" s="2" t="s">
        <v>127</v>
      </c>
      <c r="B97" s="5">
        <v>4286513</v>
      </c>
      <c r="C97" s="2" t="s">
        <v>34</v>
      </c>
      <c r="D97" s="2" t="s">
        <v>35</v>
      </c>
      <c r="E97" s="6">
        <v>10875.108499559999</v>
      </c>
      <c r="F97" s="6">
        <v>0.80523094152405095</v>
      </c>
      <c r="G97" s="6">
        <v>0.98718926778985505</v>
      </c>
      <c r="H97" s="6">
        <v>9.8109999999999999</v>
      </c>
      <c r="I97" s="7" t="s">
        <v>36</v>
      </c>
      <c r="J97" s="6">
        <v>39.598999999999997</v>
      </c>
      <c r="K97" s="7" t="s">
        <v>36</v>
      </c>
      <c r="L97" s="7" t="s">
        <v>36</v>
      </c>
      <c r="M97" s="6">
        <v>0.65000000000000002</v>
      </c>
      <c r="N97" s="6">
        <v>101.08</v>
      </c>
      <c r="O97" s="6">
        <v>0.91200000000000003</v>
      </c>
      <c r="P97" s="7" t="s">
        <v>36</v>
      </c>
      <c r="Q97" s="7" t="s">
        <v>36</v>
      </c>
      <c r="R97" s="7" t="s">
        <v>36</v>
      </c>
      <c r="S97" s="8">
        <v>263256076</v>
      </c>
      <c r="T97" s="6">
        <v>-13.202820000000001</v>
      </c>
      <c r="U97" s="6">
        <v>-19.761865</v>
      </c>
      <c r="V97" s="6">
        <v>69.721869999999996</v>
      </c>
      <c r="W97" s="8">
        <v>5232162</v>
      </c>
      <c r="X97" s="6">
        <v>1.8</v>
      </c>
      <c r="Y97" s="8">
        <v>3</v>
      </c>
      <c r="Z97" s="6">
        <v>4.1866700000000003</v>
      </c>
      <c r="AA97" s="6">
        <v>9.9794910499498002</v>
      </c>
      <c r="AB97" s="6">
        <v>8.1952353904725008</v>
      </c>
      <c r="AC97" s="9">
        <v>9.7200000000000006</v>
      </c>
      <c r="AD97" s="7" t="s">
        <v>36</v>
      </c>
      <c r="AE97" s="6">
        <v>-0.51042100000000001</v>
      </c>
      <c r="AF97" s="6">
        <v>8.3789999999999996</v>
      </c>
      <c r="AG97" s="8">
        <v>13866000</v>
      </c>
      <c r="AH97" s="8">
        <v>1744000</v>
      </c>
      <c r="AI97" s="8">
        <v>1425000</v>
      </c>
      <c r="AJ97" s="8">
        <v>938000</v>
      </c>
    </row>
    <row r="98" spans="1:36" ht="15">
      <c r="A98" s="2" t="s">
        <v>128</v>
      </c>
      <c r="B98" s="5">
        <v>4004271</v>
      </c>
      <c r="C98" s="2" t="s">
        <v>34</v>
      </c>
      <c r="D98" s="2" t="s">
        <v>35</v>
      </c>
      <c r="E98" s="6">
        <v>135201.42646166001</v>
      </c>
      <c r="F98" s="6">
        <v>0.023592461598272899</v>
      </c>
      <c r="G98" s="6">
        <v>0.25106863149912001</v>
      </c>
      <c r="H98" s="7" t="s">
        <v>36</v>
      </c>
      <c r="I98" s="6">
        <v>-19.387</v>
      </c>
      <c r="J98" s="6">
        <v>-30.744</v>
      </c>
      <c r="K98" s="7" t="s">
        <v>36</v>
      </c>
      <c r="L98" s="7" t="s">
        <v>36</v>
      </c>
      <c r="M98" s="6">
        <v>0.050000000000000003</v>
      </c>
      <c r="N98" s="6">
        <v>73.629999999999995</v>
      </c>
      <c r="O98" s="6">
        <v>2.7269999999999999</v>
      </c>
      <c r="P98" s="7" t="s">
        <v>36</v>
      </c>
      <c r="Q98" s="7" t="s">
        <v>36</v>
      </c>
      <c r="R98" s="7" t="s">
        <v>36</v>
      </c>
      <c r="S98" s="8">
        <v>238358003</v>
      </c>
      <c r="T98" s="6">
        <v>72.644417000000004</v>
      </c>
      <c r="U98" s="6">
        <v>29.971274000000001</v>
      </c>
      <c r="V98" s="6">
        <v>68.599170000000001</v>
      </c>
      <c r="W98" s="8">
        <v>2548711</v>
      </c>
      <c r="X98" s="6">
        <v>2.1818200000000001</v>
      </c>
      <c r="Y98" s="8">
        <v>8</v>
      </c>
      <c r="Z98" s="6">
        <v>30.407</v>
      </c>
      <c r="AA98" s="6">
        <v>16.552512658540302</v>
      </c>
      <c r="AB98" s="6">
        <v>14.0446251606093</v>
      </c>
      <c r="AC98" s="9">
        <v>18.755867201699999</v>
      </c>
      <c r="AD98" s="9">
        <v>6.2378581744258002</v>
      </c>
      <c r="AE98" s="6">
        <v>1.0968469999999999</v>
      </c>
      <c r="AF98" s="6">
        <v>2.4049999999999998</v>
      </c>
      <c r="AG98" s="8">
        <v>67571000</v>
      </c>
      <c r="AH98" s="8">
        <v>10225000</v>
      </c>
      <c r="AI98" s="8">
        <v>9058000</v>
      </c>
      <c r="AJ98" s="8">
        <v>6920000</v>
      </c>
    </row>
    <row r="99" spans="1:36" ht="15">
      <c r="A99" s="2" t="s">
        <v>129</v>
      </c>
      <c r="B99" s="5">
        <v>4011154</v>
      </c>
      <c r="C99" s="2" t="s">
        <v>34</v>
      </c>
      <c r="D99" s="2" t="s">
        <v>35</v>
      </c>
      <c r="E99" s="6">
        <v>15500.514651330001</v>
      </c>
      <c r="F99" s="6">
        <v>0.45726868736425103</v>
      </c>
      <c r="G99" s="6">
        <v>0.85924000072809503</v>
      </c>
      <c r="H99" s="6">
        <v>27.417000000000002</v>
      </c>
      <c r="I99" s="6">
        <v>45.822000000000003</v>
      </c>
      <c r="J99" s="6">
        <v>86.953000000000003</v>
      </c>
      <c r="K99" s="6">
        <v>421.73399999999998</v>
      </c>
      <c r="L99" s="6">
        <v>67.677999999999997</v>
      </c>
      <c r="M99" s="6">
        <v>0.34999999999999998</v>
      </c>
      <c r="N99" s="6">
        <v>76.540000000000006</v>
      </c>
      <c r="O99" s="6">
        <v>0.50700000000000001</v>
      </c>
      <c r="P99" s="7" t="s">
        <v>36</v>
      </c>
      <c r="Q99" s="7" t="s">
        <v>36</v>
      </c>
      <c r="R99" s="7" t="s">
        <v>36</v>
      </c>
      <c r="S99" s="8">
        <v>559383423</v>
      </c>
      <c r="T99" s="6">
        <v>149.27947399999999</v>
      </c>
      <c r="U99" s="6">
        <v>3.9790640000000002</v>
      </c>
      <c r="V99" s="6">
        <v>152.66650300000001</v>
      </c>
      <c r="W99" s="8">
        <v>10022384</v>
      </c>
      <c r="X99" s="6">
        <v>2.2727300000000001</v>
      </c>
      <c r="Y99" s="8">
        <v>6</v>
      </c>
      <c r="Z99" s="6">
        <v>2.8312900000000001</v>
      </c>
      <c r="AA99" s="6">
        <v>9.4886633620136003</v>
      </c>
      <c r="AB99" s="6">
        <v>4.3017597931456999</v>
      </c>
      <c r="AC99" s="9">
        <v>9.9392739414999998</v>
      </c>
      <c r="AD99" s="7" t="s">
        <v>37</v>
      </c>
      <c r="AE99" s="7" t="s">
        <v>36</v>
      </c>
      <c r="AF99" s="6">
        <v>-14.811999999999999</v>
      </c>
      <c r="AG99" s="8">
        <v>6453000</v>
      </c>
      <c r="AH99" s="8">
        <v>4313000</v>
      </c>
      <c r="AI99" s="8">
        <v>2063000</v>
      </c>
      <c r="AJ99" s="8">
        <v>1554000</v>
      </c>
    </row>
    <row r="100" spans="1:36" ht="15">
      <c r="A100" s="2" t="s">
        <v>130</v>
      </c>
      <c r="B100" s="5">
        <v>4089955</v>
      </c>
      <c r="C100" s="2" t="s">
        <v>34</v>
      </c>
      <c r="D100" s="2" t="s">
        <v>35</v>
      </c>
      <c r="E100" s="6">
        <v>9500.85224208</v>
      </c>
      <c r="F100" s="6">
        <v>1.06139563542009</v>
      </c>
      <c r="G100" s="6">
        <v>1.54794948098536</v>
      </c>
      <c r="H100" s="6">
        <v>1.978</v>
      </c>
      <c r="I100" s="6">
        <v>1.8340000000000001</v>
      </c>
      <c r="J100" s="6">
        <v>2.2879999999999998</v>
      </c>
      <c r="K100" s="7" t="s">
        <v>36</v>
      </c>
      <c r="L100" s="7" t="s">
        <v>36</v>
      </c>
      <c r="M100" s="6">
        <v>0.63</v>
      </c>
      <c r="N100" s="6">
        <v>109.97</v>
      </c>
      <c r="O100" s="7" t="s">
        <v>37</v>
      </c>
      <c r="P100" s="6">
        <v>12.165366059481</v>
      </c>
      <c r="Q100" s="7" t="s">
        <v>36</v>
      </c>
      <c r="R100" s="7" t="s">
        <v>36</v>
      </c>
      <c r="S100" s="8">
        <v>257895012</v>
      </c>
      <c r="T100" s="6">
        <v>-75.140022999999999</v>
      </c>
      <c r="U100" s="6">
        <v>-20.705984000000001</v>
      </c>
      <c r="V100" s="6">
        <v>-65.136746000000002</v>
      </c>
      <c r="W100" s="8">
        <v>15530380</v>
      </c>
      <c r="X100" s="6">
        <v>1.9259299999999999</v>
      </c>
      <c r="Y100" s="8">
        <v>12</v>
      </c>
      <c r="Z100" s="6">
        <v>2.8525499999999999</v>
      </c>
      <c r="AA100" s="6">
        <v>11.662741454040299</v>
      </c>
      <c r="AB100" s="6">
        <v>8.4992817782345007</v>
      </c>
      <c r="AC100" s="9">
        <v>9.0141231048999995</v>
      </c>
      <c r="AD100" s="9">
        <v>0.37926879224690002</v>
      </c>
      <c r="AE100" s="6">
        <v>1.9738469999999999</v>
      </c>
      <c r="AF100" s="6">
        <v>5.5090000000000003</v>
      </c>
      <c r="AG100" s="8">
        <v>3364504</v>
      </c>
      <c r="AH100" s="8">
        <v>1026434</v>
      </c>
      <c r="AI100" s="8">
        <v>916896</v>
      </c>
      <c r="AJ100" s="8">
        <v>651472</v>
      </c>
    </row>
    <row r="101" spans="1:36" ht="15">
      <c r="A101" s="2" t="s">
        <v>131</v>
      </c>
      <c r="B101" s="5">
        <v>4219024</v>
      </c>
      <c r="C101" s="2" t="s">
        <v>34</v>
      </c>
      <c r="D101" s="2" t="s">
        <v>35</v>
      </c>
      <c r="E101" s="6">
        <v>21810.191851635002</v>
      </c>
      <c r="F101" s="6">
        <v>0.29216667954248698</v>
      </c>
      <c r="G101" s="6">
        <v>0.39932949237749599</v>
      </c>
      <c r="H101" s="6">
        <v>-9.0020000000000007</v>
      </c>
      <c r="I101" s="6">
        <v>0.495</v>
      </c>
      <c r="J101" s="7" t="s">
        <v>36</v>
      </c>
      <c r="K101" s="7" t="s">
        <v>36</v>
      </c>
      <c r="L101" s="6">
        <v>0.049000000000000002</v>
      </c>
      <c r="M101" s="6">
        <v>0.38</v>
      </c>
      <c r="N101" s="6">
        <v>81.950000000000003</v>
      </c>
      <c r="O101" s="6">
        <v>0.92400000000000004</v>
      </c>
      <c r="P101" s="7" t="s">
        <v>36</v>
      </c>
      <c r="Q101" s="7" t="s">
        <v>36</v>
      </c>
      <c r="R101" s="7" t="s">
        <v>36</v>
      </c>
      <c r="S101" s="8">
        <v>268630137</v>
      </c>
      <c r="T101" s="6">
        <v>-2.2300239999999998</v>
      </c>
      <c r="U101" s="6">
        <v>3.3442409999999998</v>
      </c>
      <c r="V101" s="6">
        <v>8.0331499999999991</v>
      </c>
      <c r="W101" s="8">
        <v>6948637</v>
      </c>
      <c r="X101" s="6">
        <v>2.7058800000000001</v>
      </c>
      <c r="Y101" s="8">
        <v>3</v>
      </c>
      <c r="Z101" s="6">
        <v>3.3330500000000001</v>
      </c>
      <c r="AA101" s="6">
        <v>21.5987335976195</v>
      </c>
      <c r="AB101" s="6">
        <v>18.376329483725801</v>
      </c>
      <c r="AC101" s="9">
        <v>24.630616584399998</v>
      </c>
      <c r="AD101" s="9">
        <v>4.2442797715763003</v>
      </c>
      <c r="AE101" s="7" t="s">
        <v>36</v>
      </c>
      <c r="AF101" s="6">
        <v>4.9080000000000004</v>
      </c>
      <c r="AG101" s="8">
        <v>6662200</v>
      </c>
      <c r="AH101" s="8">
        <v>1215100</v>
      </c>
      <c r="AI101" s="8">
        <v>1034900</v>
      </c>
      <c r="AJ101" s="8">
        <v>680600</v>
      </c>
    </row>
    <row r="102" spans="1:36" ht="15">
      <c r="A102" s="2" t="s">
        <v>132</v>
      </c>
      <c r="B102" s="5">
        <v>4094582</v>
      </c>
      <c r="C102" s="2" t="s">
        <v>34</v>
      </c>
      <c r="D102" s="2" t="s">
        <v>35</v>
      </c>
      <c r="E102" s="6">
        <v>11023.80321138</v>
      </c>
      <c r="F102" s="6">
        <v>1.42829267061458</v>
      </c>
      <c r="G102" s="6">
        <v>1.4287332532644701</v>
      </c>
      <c r="H102" s="6">
        <v>9.4860000000000007</v>
      </c>
      <c r="I102" s="6">
        <v>16.716000000000001</v>
      </c>
      <c r="J102" s="6">
        <v>4.524</v>
      </c>
      <c r="K102" s="6">
        <v>7.476</v>
      </c>
      <c r="L102" s="6">
        <v>8.5519999999999996</v>
      </c>
      <c r="M102" s="6">
        <v>0.92000000000000004</v>
      </c>
      <c r="N102" s="6">
        <v>66.730000000000004</v>
      </c>
      <c r="O102" s="6">
        <v>7.2450000000000001</v>
      </c>
      <c r="P102" s="6">
        <v>25.680773838311399</v>
      </c>
      <c r="Q102" s="7" t="s">
        <v>36</v>
      </c>
      <c r="R102" s="6">
        <v>-65.937824530696901</v>
      </c>
      <c r="S102" s="8">
        <v>303769722</v>
      </c>
      <c r="T102" s="6">
        <v>-14.658476</v>
      </c>
      <c r="U102" s="6">
        <v>-18.173618999999999</v>
      </c>
      <c r="V102" s="6">
        <v>36.368903000000003</v>
      </c>
      <c r="W102" s="8">
        <v>14978249</v>
      </c>
      <c r="X102" s="6">
        <v>1.5652200000000001</v>
      </c>
      <c r="Y102" s="8">
        <v>14</v>
      </c>
      <c r="Z102" s="6">
        <v>3.5485099999999998</v>
      </c>
      <c r="AA102" s="6">
        <v>20.893374718784401</v>
      </c>
      <c r="AB102" s="6">
        <v>7.9309583273855999</v>
      </c>
      <c r="AC102" s="9">
        <v>10.6589517277</v>
      </c>
      <c r="AD102" s="7" t="s">
        <v>37</v>
      </c>
      <c r="AE102" s="6">
        <v>1.3468389999999999</v>
      </c>
      <c r="AF102" s="6">
        <v>23.213000000000001</v>
      </c>
      <c r="AG102" s="8">
        <v>16118509</v>
      </c>
      <c r="AH102" s="8">
        <v>2397216</v>
      </c>
      <c r="AI102" s="8">
        <v>1583088</v>
      </c>
      <c r="AJ102" s="8">
        <v>1314924</v>
      </c>
    </row>
    <row r="103" spans="1:36" ht="15">
      <c r="A103" s="2" t="s">
        <v>133</v>
      </c>
      <c r="B103" s="5">
        <v>4133448</v>
      </c>
      <c r="C103" s="2" t="s">
        <v>34</v>
      </c>
      <c r="D103" s="2" t="s">
        <v>35</v>
      </c>
      <c r="E103" s="6">
        <v>40988.9878828</v>
      </c>
      <c r="F103" s="6">
        <v>1.95053060577009</v>
      </c>
      <c r="G103" s="6">
        <v>1.6539882159875301</v>
      </c>
      <c r="H103" s="6">
        <v>0.073999999999999996</v>
      </c>
      <c r="I103" s="6">
        <v>0.89100000000000001</v>
      </c>
      <c r="J103" s="6">
        <v>1.742</v>
      </c>
      <c r="K103" s="6">
        <v>-13.766999999999999</v>
      </c>
      <c r="L103" s="6">
        <v>6.984</v>
      </c>
      <c r="M103" s="6">
        <v>2.1000000000000001</v>
      </c>
      <c r="N103" s="6">
        <v>95</v>
      </c>
      <c r="O103" s="6">
        <v>0.92500000000000004</v>
      </c>
      <c r="P103" s="7" t="s">
        <v>36</v>
      </c>
      <c r="Q103" s="7" t="s">
        <v>36</v>
      </c>
      <c r="R103" s="7" t="s">
        <v>36</v>
      </c>
      <c r="S103" s="8">
        <v>536505077</v>
      </c>
      <c r="T103" s="6">
        <v>2.8822350000000001</v>
      </c>
      <c r="U103" s="6">
        <v>-5.1836830000000003</v>
      </c>
      <c r="V103" s="6">
        <v>95.068208999999996</v>
      </c>
      <c r="W103" s="8">
        <v>21894599</v>
      </c>
      <c r="X103" s="6">
        <v>1.76</v>
      </c>
      <c r="Y103" s="8">
        <v>14</v>
      </c>
      <c r="Z103" s="6">
        <v>2.2026300000000001</v>
      </c>
      <c r="AA103" s="6">
        <v>19.8610907448878</v>
      </c>
      <c r="AB103" s="6">
        <v>17.732157718344901</v>
      </c>
      <c r="AC103" s="9">
        <v>22.409160771</v>
      </c>
      <c r="AD103" s="9">
        <v>2.6977406955159</v>
      </c>
      <c r="AE103" s="6">
        <v>0.077800999999999995</v>
      </c>
      <c r="AF103" s="6">
        <v>-9.5310000000000006</v>
      </c>
      <c r="AG103" s="8">
        <v>7634400</v>
      </c>
      <c r="AH103" s="8">
        <v>3438200</v>
      </c>
      <c r="AI103" s="8">
        <v>2558700</v>
      </c>
      <c r="AJ103" s="8">
        <v>1906900</v>
      </c>
    </row>
    <row r="104" spans="1:36" ht="15">
      <c r="A104" s="2" t="s">
        <v>134</v>
      </c>
      <c r="B104" s="5">
        <v>4209632</v>
      </c>
      <c r="C104" s="2" t="s">
        <v>34</v>
      </c>
      <c r="D104" s="2" t="s">
        <v>35</v>
      </c>
      <c r="E104" s="6">
        <v>11791.6209721</v>
      </c>
      <c r="F104" s="6">
        <v>0.42537540773274102</v>
      </c>
      <c r="G104" s="6">
        <v>0.48666394344630498</v>
      </c>
      <c r="H104" s="6">
        <v>0.72899999999999998</v>
      </c>
      <c r="I104" s="7" t="s">
        <v>36</v>
      </c>
      <c r="J104" s="7" t="s">
        <v>36</v>
      </c>
      <c r="K104" s="7" t="s">
        <v>36</v>
      </c>
      <c r="L104" s="7" t="s">
        <v>36</v>
      </c>
      <c r="M104" s="6">
        <v>0.53000000000000003</v>
      </c>
      <c r="N104" s="6">
        <v>82.829999999999998</v>
      </c>
      <c r="O104" s="6">
        <v>0.47899999999999998</v>
      </c>
      <c r="P104" s="7" t="s">
        <v>36</v>
      </c>
      <c r="Q104" s="7" t="s">
        <v>36</v>
      </c>
      <c r="R104" s="7" t="s">
        <v>36</v>
      </c>
      <c r="S104" s="8">
        <v>207184563</v>
      </c>
      <c r="T104" s="6">
        <v>32.132227</v>
      </c>
      <c r="U104" s="6">
        <v>-6.7783319999999998</v>
      </c>
      <c r="V104" s="6">
        <v>22.115081</v>
      </c>
      <c r="W104" s="8">
        <v>7787068</v>
      </c>
      <c r="X104" s="6">
        <v>3</v>
      </c>
      <c r="Y104" s="8">
        <v>1</v>
      </c>
      <c r="Z104" s="6">
        <v>5.7447499999999998</v>
      </c>
      <c r="AA104" s="6">
        <v>10.0205862218557</v>
      </c>
      <c r="AB104" s="6">
        <v>7.1332874483357003</v>
      </c>
      <c r="AC104" s="9">
        <v>9.3130290748999993</v>
      </c>
      <c r="AD104" s="9">
        <v>2.3181270535012</v>
      </c>
      <c r="AE104" s="6">
        <v>1.229671</v>
      </c>
      <c r="AF104" s="6">
        <v>9.3550000000000004</v>
      </c>
      <c r="AG104" s="8">
        <v>11702100</v>
      </c>
      <c r="AH104" s="8">
        <v>2281900</v>
      </c>
      <c r="AI104" s="8">
        <v>1599100</v>
      </c>
      <c r="AJ104" s="8">
        <v>956400</v>
      </c>
    </row>
    <row r="105" spans="1:36" ht="15">
      <c r="A105" s="2" t="s">
        <v>135</v>
      </c>
      <c r="B105" s="5">
        <v>4967353</v>
      </c>
      <c r="C105" s="2" t="s">
        <v>34</v>
      </c>
      <c r="D105" s="2" t="s">
        <v>35</v>
      </c>
      <c r="E105" s="6">
        <v>40884.889759999998</v>
      </c>
      <c r="F105" s="6">
        <v>2.6042038612900198</v>
      </c>
      <c r="G105" s="6">
        <v>2.06876126964384</v>
      </c>
      <c r="H105" s="6">
        <v>-1.8839999999999999</v>
      </c>
      <c r="I105" s="6">
        <v>-6.1210000000000004</v>
      </c>
      <c r="J105" s="6">
        <v>-11.087</v>
      </c>
      <c r="K105" s="6">
        <v>-21.135000000000002</v>
      </c>
      <c r="L105" s="6">
        <v>-9.9920000000000009</v>
      </c>
      <c r="M105" s="6">
        <v>3.5600000000000001</v>
      </c>
      <c r="N105" s="6">
        <v>97.370000000000005</v>
      </c>
      <c r="O105" s="6">
        <v>0.0040000000000000001</v>
      </c>
      <c r="P105" s="7" t="s">
        <v>36</v>
      </c>
      <c r="Q105" s="7" t="s">
        <v>36</v>
      </c>
      <c r="R105" s="7" t="s">
        <v>36</v>
      </c>
      <c r="S105" s="8">
        <v>48752000</v>
      </c>
      <c r="T105" s="6">
        <v>70.577539999999999</v>
      </c>
      <c r="U105" s="6">
        <v>60.912398000000003</v>
      </c>
      <c r="V105" s="6">
        <v>495.32591400000001</v>
      </c>
      <c r="W105" s="8">
        <v>1462942</v>
      </c>
      <c r="X105" s="6">
        <v>1.64286</v>
      </c>
      <c r="Y105" s="8">
        <v>8</v>
      </c>
      <c r="Z105" s="6">
        <v>17.296669999999999</v>
      </c>
      <c r="AA105" s="6">
        <v>32.0817543983324</v>
      </c>
      <c r="AB105" s="6">
        <v>30.3716382202816</v>
      </c>
      <c r="AC105" s="9">
        <v>38.285216025700002</v>
      </c>
      <c r="AD105" s="9">
        <v>1.2218231031514999</v>
      </c>
      <c r="AE105" s="6">
        <v>0.75131499999999996</v>
      </c>
      <c r="AF105" s="6">
        <v>1.5009999999999999</v>
      </c>
      <c r="AG105" s="8">
        <v>1821072</v>
      </c>
      <c r="AH105" s="8">
        <v>521904</v>
      </c>
      <c r="AI105" s="8">
        <v>481736</v>
      </c>
      <c r="AJ105" s="8">
        <v>427374</v>
      </c>
    </row>
    <row r="106" spans="1:36" ht="15">
      <c r="A106" s="2" t="s">
        <v>136</v>
      </c>
      <c r="B106" s="5">
        <v>4280272</v>
      </c>
      <c r="C106" s="2" t="s">
        <v>34</v>
      </c>
      <c r="D106" s="2" t="s">
        <v>35</v>
      </c>
      <c r="E106" s="6">
        <v>73471.770729630007</v>
      </c>
      <c r="F106" s="6">
        <v>0.69685365328178195</v>
      </c>
      <c r="G106" s="6">
        <v>0.86981132143172302</v>
      </c>
      <c r="H106" s="6">
        <v>-2.1640000000000001</v>
      </c>
      <c r="I106" s="6">
        <v>0.251</v>
      </c>
      <c r="J106" s="7" t="s">
        <v>36</v>
      </c>
      <c r="K106" s="6">
        <v>-1.798</v>
      </c>
      <c r="L106" s="6">
        <v>-1.3520000000000001</v>
      </c>
      <c r="M106" s="6">
        <v>0.34000000000000002</v>
      </c>
      <c r="N106" s="6">
        <v>87.400000000000006</v>
      </c>
      <c r="O106" s="6">
        <v>8.8629999999999995</v>
      </c>
      <c r="P106" s="7" t="s">
        <v>36</v>
      </c>
      <c r="Q106" s="7" t="s">
        <v>36</v>
      </c>
      <c r="R106" s="7" t="s">
        <v>36</v>
      </c>
      <c r="S106" s="8">
        <v>166840999</v>
      </c>
      <c r="T106" s="6">
        <v>86.842961000000003</v>
      </c>
      <c r="U106" s="6">
        <v>57.053165</v>
      </c>
      <c r="V106" s="6">
        <v>164.506542</v>
      </c>
      <c r="W106" s="8">
        <v>1547986</v>
      </c>
      <c r="X106" s="6">
        <v>1.7857099999999999</v>
      </c>
      <c r="Y106" s="8">
        <v>7</v>
      </c>
      <c r="Z106" s="6">
        <v>14.577999999999999</v>
      </c>
      <c r="AA106" s="6">
        <v>22.243259857607399</v>
      </c>
      <c r="AB106" s="6">
        <v>20.120210651695299</v>
      </c>
      <c r="AC106" s="9">
        <v>27.2935182774</v>
      </c>
      <c r="AD106" s="9">
        <v>3.1300731874120999</v>
      </c>
      <c r="AE106" s="6">
        <v>1.690178</v>
      </c>
      <c r="AF106" s="6">
        <v>9.5039999999999996</v>
      </c>
      <c r="AG106" s="8">
        <v>9978000</v>
      </c>
      <c r="AH106" s="8">
        <v>2822000</v>
      </c>
      <c r="AI106" s="8">
        <v>2466000</v>
      </c>
      <c r="AJ106" s="8">
        <v>1714000</v>
      </c>
    </row>
    <row r="107" spans="1:36" ht="15">
      <c r="A107" s="2" t="s">
        <v>137</v>
      </c>
      <c r="B107" s="5">
        <v>4382367</v>
      </c>
      <c r="C107" s="2" t="s">
        <v>34</v>
      </c>
      <c r="D107" s="2" t="s">
        <v>35</v>
      </c>
      <c r="E107" s="6">
        <v>15556.964434039999</v>
      </c>
      <c r="F107" s="6">
        <v>1.0661266224096899</v>
      </c>
      <c r="G107" s="6">
        <v>1.06056200601868</v>
      </c>
      <c r="H107" s="7" t="s">
        <v>36</v>
      </c>
      <c r="I107" s="7" t="s">
        <v>36</v>
      </c>
      <c r="J107" s="7" t="s">
        <v>36</v>
      </c>
      <c r="K107" s="7" t="s">
        <v>36</v>
      </c>
      <c r="L107" s="7" t="s">
        <v>36</v>
      </c>
      <c r="M107" s="6">
        <v>13.710000000000001</v>
      </c>
      <c r="N107" s="6">
        <v>81.810000000000002</v>
      </c>
      <c r="O107" s="6">
        <v>0.45000000000000001</v>
      </c>
      <c r="P107" s="7" t="s">
        <v>36</v>
      </c>
      <c r="Q107" s="6">
        <v>0.72542618788538304</v>
      </c>
      <c r="R107" s="7" t="s">
        <v>36</v>
      </c>
      <c r="S107" s="8">
        <v>569705215</v>
      </c>
      <c r="T107" s="6">
        <v>23.192767</v>
      </c>
      <c r="U107" s="6">
        <v>27.831116000000002</v>
      </c>
      <c r="V107" s="6">
        <v>110.587777</v>
      </c>
      <c r="W107" s="8">
        <v>4883219</v>
      </c>
      <c r="X107" s="6">
        <v>1.75</v>
      </c>
      <c r="Y107" s="8">
        <v>4</v>
      </c>
      <c r="Z107" s="6">
        <v>1.0053300000000001</v>
      </c>
      <c r="AA107" s="6">
        <v>16.514803010769899</v>
      </c>
      <c r="AB107" s="6">
        <v>10.069262088080499</v>
      </c>
      <c r="AC107" s="9">
        <v>26.791302015500001</v>
      </c>
      <c r="AD107" s="9">
        <v>1.3496877589673</v>
      </c>
      <c r="AE107" s="6">
        <v>1.4536340000000001</v>
      </c>
      <c r="AF107" s="6">
        <v>2.085</v>
      </c>
      <c r="AG107" s="8">
        <v>10085000</v>
      </c>
      <c r="AH107" s="8">
        <v>1220000</v>
      </c>
      <c r="AI107" s="8">
        <v>786000</v>
      </c>
      <c r="AJ107" s="8">
        <v>354000</v>
      </c>
    </row>
    <row r="108" spans="1:36" ht="15">
      <c r="A108" s="2" t="s">
        <v>138</v>
      </c>
      <c r="B108" s="5">
        <v>4021829</v>
      </c>
      <c r="C108" s="2" t="s">
        <v>34</v>
      </c>
      <c r="D108" s="2" t="s">
        <v>35</v>
      </c>
      <c r="E108" s="6">
        <v>57555.107984479997</v>
      </c>
      <c r="F108" s="6">
        <v>0.849384849591722</v>
      </c>
      <c r="G108" s="6">
        <v>0.81521023799201797</v>
      </c>
      <c r="H108" s="7" t="s">
        <v>36</v>
      </c>
      <c r="I108" s="6">
        <v>-1.1619999999999999</v>
      </c>
      <c r="J108" s="6">
        <v>39.372999999999998</v>
      </c>
      <c r="K108" s="7" t="s">
        <v>36</v>
      </c>
      <c r="L108" s="7" t="s">
        <v>36</v>
      </c>
      <c r="M108" s="6">
        <v>0.12</v>
      </c>
      <c r="N108" s="6">
        <v>76.900000000000006</v>
      </c>
      <c r="O108" s="6">
        <v>1.417</v>
      </c>
      <c r="P108" s="7" t="s">
        <v>36</v>
      </c>
      <c r="Q108" s="7" t="s">
        <v>36</v>
      </c>
      <c r="R108" s="7" t="s">
        <v>36</v>
      </c>
      <c r="S108" s="8">
        <v>226096433</v>
      </c>
      <c r="T108" s="6">
        <v>8.4751899999999996</v>
      </c>
      <c r="U108" s="6">
        <v>26.287770999999999</v>
      </c>
      <c r="V108" s="6">
        <v>64.759432000000004</v>
      </c>
      <c r="W108" s="7" t="s">
        <v>36</v>
      </c>
      <c r="X108" s="6">
        <v>2.1071399999999998</v>
      </c>
      <c r="Y108" s="8">
        <v>11</v>
      </c>
      <c r="Z108" s="6">
        <v>15.556660000000001</v>
      </c>
      <c r="AA108" s="6">
        <v>14.7933217270021</v>
      </c>
      <c r="AB108" s="6">
        <v>11.5254248017427</v>
      </c>
      <c r="AC108" s="9">
        <v>16.470298983500001</v>
      </c>
      <c r="AD108" s="9">
        <v>1.3004660892844</v>
      </c>
      <c r="AE108" s="6">
        <v>1.580408</v>
      </c>
      <c r="AF108" s="6">
        <v>-4.6219999999999999</v>
      </c>
      <c r="AG108" s="8">
        <v>12156000</v>
      </c>
      <c r="AH108" s="8">
        <v>5382000</v>
      </c>
      <c r="AI108" s="8">
        <v>4084000</v>
      </c>
      <c r="AJ108" s="8">
        <v>1827000</v>
      </c>
    </row>
    <row r="109" spans="1:36" ht="15">
      <c r="A109" s="2" t="s">
        <v>139</v>
      </c>
      <c r="B109" s="5">
        <v>4069910</v>
      </c>
      <c r="C109" s="2" t="s">
        <v>34</v>
      </c>
      <c r="D109" s="2" t="s">
        <v>35</v>
      </c>
      <c r="E109" s="6">
        <v>76440.937040160003</v>
      </c>
      <c r="F109" s="6">
        <v>0.0026902080540408299</v>
      </c>
      <c r="G109" s="6">
        <v>0.27259590302848302</v>
      </c>
      <c r="H109" s="7" t="s">
        <v>36</v>
      </c>
      <c r="I109" s="7" t="s">
        <v>36</v>
      </c>
      <c r="J109" s="7" t="s">
        <v>36</v>
      </c>
      <c r="K109" s="7" t="s">
        <v>36</v>
      </c>
      <c r="L109" s="7" t="s">
        <v>36</v>
      </c>
      <c r="M109" s="6">
        <v>0.23000000000000001</v>
      </c>
      <c r="N109" s="6">
        <v>83.129999999999995</v>
      </c>
      <c r="O109" s="6">
        <v>1.085</v>
      </c>
      <c r="P109" s="7" t="s">
        <v>36</v>
      </c>
      <c r="Q109" s="7" t="s">
        <v>36</v>
      </c>
      <c r="R109" s="7" t="s">
        <v>36</v>
      </c>
      <c r="S109" s="8">
        <v>146245264</v>
      </c>
      <c r="T109" s="6">
        <v>49.767024999999997</v>
      </c>
      <c r="U109" s="6">
        <v>21.964987000000001</v>
      </c>
      <c r="V109" s="6">
        <v>55.395757000000003</v>
      </c>
      <c r="W109" s="8">
        <v>1636734</v>
      </c>
      <c r="X109" s="6">
        <v>2.4347799999999999</v>
      </c>
      <c r="Y109" s="8">
        <v>7</v>
      </c>
      <c r="Z109" s="6">
        <v>29.189859999999999</v>
      </c>
      <c r="AA109" s="6">
        <v>18.757575306051798</v>
      </c>
      <c r="AB109" s="6">
        <v>14.3588786977817</v>
      </c>
      <c r="AC109" s="9">
        <v>17.849294705399998</v>
      </c>
      <c r="AD109" s="9">
        <v>0.60705692294659996</v>
      </c>
      <c r="AE109" s="6">
        <v>1.2187129999999999</v>
      </c>
      <c r="AF109" s="6">
        <v>7.3440000000000003</v>
      </c>
      <c r="AG109" s="8">
        <v>39290000</v>
      </c>
      <c r="AH109" s="8">
        <v>3983000</v>
      </c>
      <c r="AI109" s="8">
        <v>2645000</v>
      </c>
      <c r="AJ109" s="8">
        <v>2056000</v>
      </c>
    </row>
    <row r="110" spans="1:36" ht="15">
      <c r="A110" s="2" t="s">
        <v>140</v>
      </c>
      <c r="B110" s="5">
        <v>4094401</v>
      </c>
      <c r="C110" s="2" t="s">
        <v>34</v>
      </c>
      <c r="D110" s="2" t="s">
        <v>35</v>
      </c>
      <c r="E110" s="6">
        <v>27863.511416310001</v>
      </c>
      <c r="F110" s="6">
        <v>1.0184923763345599</v>
      </c>
      <c r="G110" s="6">
        <v>1.0316882697857099</v>
      </c>
      <c r="H110" s="6">
        <v>-0.19700000000000001</v>
      </c>
      <c r="I110" s="7" t="s">
        <v>36</v>
      </c>
      <c r="J110" s="7" t="s">
        <v>36</v>
      </c>
      <c r="K110" s="6">
        <v>-26.076000000000001</v>
      </c>
      <c r="L110" s="7" t="s">
        <v>36</v>
      </c>
      <c r="M110" s="6">
        <v>1.02</v>
      </c>
      <c r="N110" s="6">
        <v>85.319999999999993</v>
      </c>
      <c r="O110" s="6">
        <v>0.23599999999999999</v>
      </c>
      <c r="P110" s="6">
        <v>10.303955205876001</v>
      </c>
      <c r="Q110" s="7" t="s">
        <v>36</v>
      </c>
      <c r="R110" s="6">
        <v>-20.347386235731399</v>
      </c>
      <c r="S110" s="8">
        <v>3077593</v>
      </c>
      <c r="T110" s="6">
        <v>77.500667000000007</v>
      </c>
      <c r="U110" s="6">
        <v>39.087159</v>
      </c>
      <c r="V110" s="6">
        <v>151.544636</v>
      </c>
      <c r="W110" s="8">
        <v>49168</v>
      </c>
      <c r="X110" s="6">
        <v>2.3333300000000001</v>
      </c>
      <c r="Y110" s="8">
        <v>2</v>
      </c>
      <c r="Z110" s="6">
        <v>532.99863000000005</v>
      </c>
      <c r="AA110" s="6">
        <v>14.0485981976229</v>
      </c>
      <c r="AB110" s="6">
        <v>13.8929850718048</v>
      </c>
      <c r="AC110" s="9">
        <v>16.986291315599999</v>
      </c>
      <c r="AD110" s="9">
        <v>2.2343415692212001</v>
      </c>
      <c r="AE110" s="7" t="s">
        <v>36</v>
      </c>
      <c r="AF110" s="6">
        <v>-8.4390000000000001</v>
      </c>
      <c r="AG110" s="8">
        <v>9682899</v>
      </c>
      <c r="AH110" s="8">
        <v>1972164</v>
      </c>
      <c r="AI110" s="8">
        <v>1955248</v>
      </c>
      <c r="AJ110" s="8">
        <v>1591611</v>
      </c>
    </row>
    <row r="111" spans="1:36" ht="15">
      <c r="A111" s="2" t="s">
        <v>141</v>
      </c>
      <c r="B111" s="5">
        <v>4298644</v>
      </c>
      <c r="C111" s="2" t="s">
        <v>34</v>
      </c>
      <c r="D111" s="2" t="s">
        <v>35</v>
      </c>
      <c r="E111" s="6">
        <v>41740.682398559999</v>
      </c>
      <c r="F111" s="6">
        <v>1.00093134740992</v>
      </c>
      <c r="G111" s="6">
        <v>1.2027450988194399</v>
      </c>
      <c r="H111" s="6">
        <v>0.0080000000000000002</v>
      </c>
      <c r="I111" s="6">
        <v>-1.089</v>
      </c>
      <c r="J111" s="7" t="s">
        <v>36</v>
      </c>
      <c r="K111" s="6">
        <v>-16.135999999999999</v>
      </c>
      <c r="L111" s="7" t="s">
        <v>36</v>
      </c>
      <c r="M111" s="6">
        <v>10.529999999999999</v>
      </c>
      <c r="N111" s="6">
        <v>78.030000000000001</v>
      </c>
      <c r="O111" s="6">
        <v>0.047</v>
      </c>
      <c r="P111" s="7" t="s">
        <v>36</v>
      </c>
      <c r="Q111" s="7" t="s">
        <v>36</v>
      </c>
      <c r="R111" s="7" t="s">
        <v>36</v>
      </c>
      <c r="S111" s="8">
        <v>214296552</v>
      </c>
      <c r="T111" s="6">
        <v>30.913820999999999</v>
      </c>
      <c r="U111" s="6">
        <v>-10.20871</v>
      </c>
      <c r="V111" s="6">
        <v>273.48473899999999</v>
      </c>
      <c r="W111" s="8">
        <v>5760891</v>
      </c>
      <c r="X111" s="6">
        <v>2.5833300000000001</v>
      </c>
      <c r="Y111" s="8">
        <v>6</v>
      </c>
      <c r="Z111" s="6">
        <v>7.5688800000000001</v>
      </c>
      <c r="AA111" s="6">
        <v>19.365846624666499</v>
      </c>
      <c r="AB111" s="6">
        <v>16.141531689678398</v>
      </c>
      <c r="AC111" s="9">
        <v>25.763493824899999</v>
      </c>
      <c r="AD111" s="9">
        <v>8.5242404412748005</v>
      </c>
      <c r="AE111" s="6">
        <v>0.91138699999999995</v>
      </c>
      <c r="AF111" s="6">
        <v>-6.2930000000000001</v>
      </c>
      <c r="AG111" s="8">
        <v>5866152</v>
      </c>
      <c r="AH111" s="8">
        <v>1965122</v>
      </c>
      <c r="AI111" s="8">
        <v>1640673</v>
      </c>
      <c r="AJ111" s="8">
        <v>1239502</v>
      </c>
    </row>
    <row r="112" spans="1:36" ht="15">
      <c r="A112" s="2" t="s">
        <v>142</v>
      </c>
      <c r="B112" s="5">
        <v>4070013</v>
      </c>
      <c r="C112" s="2" t="s">
        <v>34</v>
      </c>
      <c r="D112" s="2" t="s">
        <v>35</v>
      </c>
      <c r="E112" s="6">
        <v>19433.799575190002</v>
      </c>
      <c r="F112" s="6">
        <v>0.78305088656806798</v>
      </c>
      <c r="G112" s="6">
        <v>0.83771325726611001</v>
      </c>
      <c r="H112" s="6">
        <v>5.0919999999999996</v>
      </c>
      <c r="I112" s="6">
        <v>7.5170000000000003</v>
      </c>
      <c r="J112" s="6">
        <v>-8.3320000000000007</v>
      </c>
      <c r="K112" s="7" t="s">
        <v>36</v>
      </c>
      <c r="L112" s="7" t="s">
        <v>36</v>
      </c>
      <c r="M112" s="6">
        <v>1.05</v>
      </c>
      <c r="N112" s="6">
        <v>97.950000000000003</v>
      </c>
      <c r="O112" s="6">
        <v>1.478</v>
      </c>
      <c r="P112" s="6">
        <v>7.6265120071153296</v>
      </c>
      <c r="Q112" s="6">
        <v>3.2366200439255599</v>
      </c>
      <c r="R112" s="7" t="s">
        <v>36</v>
      </c>
      <c r="S112" s="8">
        <v>195648843</v>
      </c>
      <c r="T112" s="6">
        <v>49.811568999999999</v>
      </c>
      <c r="U112" s="6">
        <v>27.957882999999999</v>
      </c>
      <c r="V112" s="6">
        <v>58.865552999999998</v>
      </c>
      <c r="W112" s="8">
        <v>11519069</v>
      </c>
      <c r="X112" s="6">
        <v>1.7692300000000001</v>
      </c>
      <c r="Y112" s="8">
        <v>6</v>
      </c>
      <c r="Z112" s="6">
        <v>9.1384100000000004</v>
      </c>
      <c r="AA112" s="6">
        <v>9.4984438886632994</v>
      </c>
      <c r="AB112" s="6">
        <v>8.7109392040903</v>
      </c>
      <c r="AC112" s="9">
        <v>10.672944574300001</v>
      </c>
      <c r="AD112" s="9">
        <v>1.7874455413779</v>
      </c>
      <c r="AE112" s="6">
        <v>1.361059</v>
      </c>
      <c r="AF112" s="6">
        <v>2.8210000000000002</v>
      </c>
      <c r="AG112" s="8">
        <v>14692200</v>
      </c>
      <c r="AH112" s="8">
        <v>2320200</v>
      </c>
      <c r="AI112" s="8">
        <v>2109100</v>
      </c>
      <c r="AJ112" s="8">
        <v>1473200</v>
      </c>
    </row>
    <row r="113" spans="1:36" ht="15">
      <c r="A113" s="2" t="s">
        <v>143</v>
      </c>
      <c r="B113" s="5">
        <v>4133677</v>
      </c>
      <c r="C113" s="2" t="s">
        <v>34</v>
      </c>
      <c r="D113" s="2" t="s">
        <v>35</v>
      </c>
      <c r="E113" s="6">
        <v>30310.47883892</v>
      </c>
      <c r="F113" s="6">
        <v>2.0745385374971099</v>
      </c>
      <c r="G113" s="6">
        <v>1.9717959251219399</v>
      </c>
      <c r="H113" s="7" t="s">
        <v>36</v>
      </c>
      <c r="I113" s="7" t="s">
        <v>36</v>
      </c>
      <c r="J113" s="6">
        <v>1.631</v>
      </c>
      <c r="K113" s="6">
        <v>-23.449999999999999</v>
      </c>
      <c r="L113" s="6">
        <v>3.3540000000000001</v>
      </c>
      <c r="M113" s="6">
        <v>0.34000000000000002</v>
      </c>
      <c r="N113" s="6">
        <v>98.930000000000007</v>
      </c>
      <c r="O113" s="6">
        <v>0.46500000000000002</v>
      </c>
      <c r="P113" s="7" t="s">
        <v>36</v>
      </c>
      <c r="Q113" s="7" t="s">
        <v>36</v>
      </c>
      <c r="R113" s="7" t="s">
        <v>36</v>
      </c>
      <c r="S113" s="8">
        <v>428356117</v>
      </c>
      <c r="T113" s="6">
        <v>54.802013000000002</v>
      </c>
      <c r="U113" s="6">
        <v>-28.812877</v>
      </c>
      <c r="V113" s="6">
        <v>305.50143300000002</v>
      </c>
      <c r="W113" s="8">
        <v>24014990</v>
      </c>
      <c r="X113" s="6">
        <v>2.1290300000000002</v>
      </c>
      <c r="Y113" s="8">
        <v>12</v>
      </c>
      <c r="Z113" s="6">
        <v>5.9561500000000001</v>
      </c>
      <c r="AA113" s="6">
        <v>10.6504996788389</v>
      </c>
      <c r="AB113" s="6">
        <v>8.5137232876507003</v>
      </c>
      <c r="AC113" s="9">
        <v>11.887602017300001</v>
      </c>
      <c r="AD113" s="9">
        <v>1.1770916917893</v>
      </c>
      <c r="AE113" s="6">
        <v>0.69267199999999995</v>
      </c>
      <c r="AF113" s="6">
        <v>-0.879</v>
      </c>
      <c r="AG113" s="8">
        <v>8253000</v>
      </c>
      <c r="AH113" s="8">
        <v>3217500</v>
      </c>
      <c r="AI113" s="8">
        <v>2608000</v>
      </c>
      <c r="AJ113" s="8">
        <v>2185600</v>
      </c>
    </row>
    <row r="114" spans="1:36" ht="15">
      <c r="A114" s="2" t="s">
        <v>144</v>
      </c>
      <c r="B114" s="5">
        <v>4010846</v>
      </c>
      <c r="C114" s="2" t="s">
        <v>34</v>
      </c>
      <c r="D114" s="2" t="s">
        <v>35</v>
      </c>
      <c r="E114" s="6">
        <v>53874.978749759997</v>
      </c>
      <c r="F114" s="6">
        <v>0.65817930529623503</v>
      </c>
      <c r="G114" s="6">
        <v>0.89433267082895795</v>
      </c>
      <c r="H114" s="7" t="s">
        <v>36</v>
      </c>
      <c r="I114" s="6">
        <v>0.0030000000000000001</v>
      </c>
      <c r="J114" s="6">
        <v>0.0040000000000000001</v>
      </c>
      <c r="K114" s="6">
        <v>0.0040000000000000001</v>
      </c>
      <c r="L114" s="6">
        <v>0.0050000000000000001</v>
      </c>
      <c r="M114" s="6">
        <v>0.26000000000000001</v>
      </c>
      <c r="N114" s="6">
        <v>69.969999999999999</v>
      </c>
      <c r="O114" s="6">
        <v>1.3200000000000001</v>
      </c>
      <c r="P114" s="6">
        <v>12.8334974242798</v>
      </c>
      <c r="Q114" s="6">
        <v>5.4400455710623801</v>
      </c>
      <c r="R114" s="7" t="s">
        <v>36</v>
      </c>
      <c r="S114" s="8">
        <v>584073924</v>
      </c>
      <c r="T114" s="6">
        <v>105.974091</v>
      </c>
      <c r="U114" s="6">
        <v>48.388356000000002</v>
      </c>
      <c r="V114" s="6">
        <v>86.177903999999998</v>
      </c>
      <c r="W114" s="8">
        <v>9477838</v>
      </c>
      <c r="X114" s="6">
        <v>2.25</v>
      </c>
      <c r="Y114" s="8">
        <v>6</v>
      </c>
      <c r="Z114" s="6">
        <v>6.3194800000000004</v>
      </c>
      <c r="AA114" s="6">
        <v>12.1852179248668</v>
      </c>
      <c r="AB114" s="6">
        <v>10.206594907709301</v>
      </c>
      <c r="AC114" s="9">
        <v>14.3474656284</v>
      </c>
      <c r="AD114" s="9">
        <v>3.2049630143143002</v>
      </c>
      <c r="AE114" s="6">
        <v>1.3770180000000001</v>
      </c>
      <c r="AF114" s="6">
        <v>-21.039000000000001</v>
      </c>
      <c r="AG114" s="8">
        <v>17677000</v>
      </c>
      <c r="AH114" s="8">
        <v>4220000</v>
      </c>
      <c r="AI114" s="8">
        <v>3451000</v>
      </c>
      <c r="AJ114" s="8">
        <v>2659000</v>
      </c>
    </row>
    <row r="115" spans="1:36" ht="15">
      <c r="A115" s="2" t="s">
        <v>145</v>
      </c>
      <c r="B115" s="5">
        <v>6331068</v>
      </c>
      <c r="C115" s="2" t="s">
        <v>34</v>
      </c>
      <c r="D115" s="2" t="s">
        <v>35</v>
      </c>
      <c r="E115" s="6">
        <v>38064.719508009999</v>
      </c>
      <c r="F115" s="6">
        <v>0.73885915101342003</v>
      </c>
      <c r="G115" s="6">
        <v>0.85387059970980494</v>
      </c>
      <c r="H115" s="7" t="s">
        <v>36</v>
      </c>
      <c r="I115" s="7" t="s">
        <v>36</v>
      </c>
      <c r="J115" s="7" t="s">
        <v>36</v>
      </c>
      <c r="K115" s="7" t="s">
        <v>36</v>
      </c>
      <c r="L115" s="6">
        <v>4.2389999999999999</v>
      </c>
      <c r="M115" s="6">
        <v>0.11</v>
      </c>
      <c r="N115" s="6">
        <v>90.650000000000006</v>
      </c>
      <c r="O115" s="6">
        <v>-1.548</v>
      </c>
      <c r="P115" s="7" t="s">
        <v>36</v>
      </c>
      <c r="Q115" s="7" t="s">
        <v>36</v>
      </c>
      <c r="R115" s="7" t="s">
        <v>36</v>
      </c>
      <c r="S115" s="8">
        <v>400554767</v>
      </c>
      <c r="T115" s="6">
        <v>8.2329899999999991</v>
      </c>
      <c r="U115" s="6">
        <v>12.058332</v>
      </c>
      <c r="V115" s="6">
        <v>123.820114</v>
      </c>
      <c r="W115" s="8">
        <v>6912680</v>
      </c>
      <c r="X115" s="6">
        <v>2.1875</v>
      </c>
      <c r="Y115" s="8">
        <v>5</v>
      </c>
      <c r="Z115" s="6">
        <v>4.56609</v>
      </c>
      <c r="AA115" s="6">
        <v>16.441396194444401</v>
      </c>
      <c r="AB115" s="6">
        <v>15.5088148582581</v>
      </c>
      <c r="AC115" s="9">
        <v>20.501679528299999</v>
      </c>
      <c r="AD115" s="9">
        <v>1.9525409074571001</v>
      </c>
      <c r="AE115" s="6">
        <v>0.85094700000000001</v>
      </c>
      <c r="AF115" s="6">
        <v>3.8290000000000002</v>
      </c>
      <c r="AG115" s="8">
        <v>14209000</v>
      </c>
      <c r="AH115" s="8">
        <v>2437000</v>
      </c>
      <c r="AI115" s="8">
        <v>2244000</v>
      </c>
      <c r="AJ115" s="8">
        <v>1498000</v>
      </c>
    </row>
    <row r="116" spans="1:36" ht="15">
      <c r="A116" s="2" t="s">
        <v>146</v>
      </c>
      <c r="B116" s="5">
        <v>4001586</v>
      </c>
      <c r="C116" s="2" t="s">
        <v>34</v>
      </c>
      <c r="D116" s="2" t="s">
        <v>35</v>
      </c>
      <c r="E116" s="6">
        <v>50094.637692559998</v>
      </c>
      <c r="F116" s="6">
        <v>0.85101863135525602</v>
      </c>
      <c r="G116" s="6">
        <v>0.78853593568520897</v>
      </c>
      <c r="H116" s="6">
        <v>0.0080000000000000002</v>
      </c>
      <c r="I116" s="7" t="s">
        <v>36</v>
      </c>
      <c r="J116" s="6">
        <v>4.8920000000000003</v>
      </c>
      <c r="K116" s="6">
        <v>0.0070000000000000001</v>
      </c>
      <c r="L116" s="7" t="s">
        <v>36</v>
      </c>
      <c r="M116" s="6">
        <v>1.8</v>
      </c>
      <c r="N116" s="6">
        <v>68.760000000000005</v>
      </c>
      <c r="O116" s="6">
        <v>0.90900000000000003</v>
      </c>
      <c r="P116" s="7" t="s">
        <v>36</v>
      </c>
      <c r="Q116" s="7" t="s">
        <v>36</v>
      </c>
      <c r="R116" s="7" t="s">
        <v>36</v>
      </c>
      <c r="S116" s="8">
        <v>524221826</v>
      </c>
      <c r="T116" s="6">
        <v>91.145267000000004</v>
      </c>
      <c r="U116" s="6">
        <v>19.595713</v>
      </c>
      <c r="V116" s="6">
        <v>168.75720000000001</v>
      </c>
      <c r="W116" s="8">
        <v>14776889</v>
      </c>
      <c r="X116" s="6">
        <v>2.7618999999999998</v>
      </c>
      <c r="Y116" s="8">
        <v>3</v>
      </c>
      <c r="Z116" s="6">
        <v>9.2500599999999995</v>
      </c>
      <c r="AA116" s="6">
        <v>10.4715388882396</v>
      </c>
      <c r="AB116" s="6">
        <v>9.6155109896631998</v>
      </c>
      <c r="AC116" s="9">
        <v>10.201303879499999</v>
      </c>
      <c r="AD116" s="7" t="s">
        <v>37</v>
      </c>
      <c r="AE116" s="6">
        <v>1.768111</v>
      </c>
      <c r="AF116" s="6">
        <v>21.887</v>
      </c>
      <c r="AG116" s="8">
        <v>35127400</v>
      </c>
      <c r="AH116" s="8">
        <v>6478400</v>
      </c>
      <c r="AI116" s="8">
        <v>6043100</v>
      </c>
      <c r="AJ116" s="8">
        <v>4600800</v>
      </c>
    </row>
    <row r="117" spans="1:36" ht="15">
      <c r="A117" s="2" t="s">
        <v>147</v>
      </c>
      <c r="B117" s="5">
        <v>4062146</v>
      </c>
      <c r="C117" s="2" t="s">
        <v>34</v>
      </c>
      <c r="D117" s="2" t="s">
        <v>35</v>
      </c>
      <c r="E117" s="6">
        <v>18375.06879488</v>
      </c>
      <c r="F117" s="6">
        <v>0.55707206574953105</v>
      </c>
      <c r="G117" s="6">
        <v>0.71739134955105299</v>
      </c>
      <c r="H117" s="7" t="s">
        <v>36</v>
      </c>
      <c r="I117" s="6">
        <v>0.192</v>
      </c>
      <c r="J117" s="7" t="s">
        <v>36</v>
      </c>
      <c r="K117" s="7" t="s">
        <v>36</v>
      </c>
      <c r="L117" s="7" t="s">
        <v>36</v>
      </c>
      <c r="M117" s="6">
        <v>1.73</v>
      </c>
      <c r="N117" s="6">
        <v>92.310000000000002</v>
      </c>
      <c r="O117" s="6">
        <v>0.79400000000000004</v>
      </c>
      <c r="P117" s="7" t="s">
        <v>36</v>
      </c>
      <c r="Q117" s="7" t="s">
        <v>36</v>
      </c>
      <c r="R117" s="7" t="s">
        <v>36</v>
      </c>
      <c r="S117" s="8">
        <v>89164736</v>
      </c>
      <c r="T117" s="6">
        <v>49.174047000000002</v>
      </c>
      <c r="U117" s="6">
        <v>41.921250000000001</v>
      </c>
      <c r="V117" s="6">
        <v>145.58888099999999</v>
      </c>
      <c r="W117" s="8">
        <v>1406314</v>
      </c>
      <c r="X117" s="6">
        <v>2.3999999999999999</v>
      </c>
      <c r="Y117" s="8">
        <v>4</v>
      </c>
      <c r="Z117" s="6">
        <v>11.223280000000001</v>
      </c>
      <c r="AA117" s="6">
        <v>14.4083358279394</v>
      </c>
      <c r="AB117" s="6">
        <v>10.489191249590499</v>
      </c>
      <c r="AC117" s="9">
        <v>17.5656324582</v>
      </c>
      <c r="AD117" s="9">
        <v>2.0875084921279998</v>
      </c>
      <c r="AE117" s="6">
        <v>1.201479</v>
      </c>
      <c r="AF117" s="6">
        <v>-7.9690000000000003</v>
      </c>
      <c r="AG117" s="8">
        <v>7802400</v>
      </c>
      <c r="AH117" s="8">
        <v>1623200</v>
      </c>
      <c r="AI117" s="8">
        <v>1123800</v>
      </c>
      <c r="AJ117" s="8">
        <v>765200</v>
      </c>
    </row>
    <row r="118" spans="1:36" ht="15">
      <c r="A118" s="2" t="s">
        <v>148</v>
      </c>
      <c r="B118" s="5">
        <v>4074329</v>
      </c>
      <c r="C118" s="2" t="s">
        <v>34</v>
      </c>
      <c r="D118" s="2" t="s">
        <v>35</v>
      </c>
      <c r="E118" s="6">
        <v>7421.3509764500004</v>
      </c>
      <c r="F118" s="6">
        <v>1.04462756200782</v>
      </c>
      <c r="G118" s="6">
        <v>1.2495783766135999</v>
      </c>
      <c r="H118" s="7" t="s">
        <v>36</v>
      </c>
      <c r="I118" s="7" t="s">
        <v>36</v>
      </c>
      <c r="J118" s="6">
        <v>21.654</v>
      </c>
      <c r="K118" s="7" t="s">
        <v>36</v>
      </c>
      <c r="L118" s="7" t="s">
        <v>36</v>
      </c>
      <c r="M118" s="6">
        <v>0.39000000000000001</v>
      </c>
      <c r="N118" s="6">
        <v>69.069999999999993</v>
      </c>
      <c r="O118" s="6">
        <v>0.69899999999999995</v>
      </c>
      <c r="P118" s="6">
        <v>20.425879934210499</v>
      </c>
      <c r="Q118" s="6">
        <v>1.3522650439486099</v>
      </c>
      <c r="R118" s="7" t="s">
        <v>36</v>
      </c>
      <c r="S118" s="8">
        <v>666714375</v>
      </c>
      <c r="T118" s="6">
        <v>-72.525239999999997</v>
      </c>
      <c r="U118" s="6">
        <v>-22.423158000000001</v>
      </c>
      <c r="V118" s="6">
        <v>-70.896450999999999</v>
      </c>
      <c r="W118" s="8">
        <v>53621665</v>
      </c>
      <c r="X118" s="6">
        <v>3.3571399999999998</v>
      </c>
      <c r="Y118" s="8">
        <v>4</v>
      </c>
      <c r="Z118" s="6">
        <v>1.7855300000000001</v>
      </c>
      <c r="AA118" s="6">
        <v>7.2740036408493003</v>
      </c>
      <c r="AB118" s="6">
        <v>6.6024308034506998</v>
      </c>
      <c r="AC118" s="9">
        <v>5.8173291648000003</v>
      </c>
      <c r="AD118" s="9">
        <v>0.18850300932549999</v>
      </c>
      <c r="AE118" s="6">
        <v>1.3073030000000001</v>
      </c>
      <c r="AF118" s="6">
        <v>-1.665</v>
      </c>
      <c r="AG118" s="8">
        <v>29652000</v>
      </c>
      <c r="AH118" s="8">
        <v>2273000</v>
      </c>
      <c r="AI118" s="8">
        <v>1855000</v>
      </c>
      <c r="AJ118" s="8">
        <v>-576000</v>
      </c>
    </row>
    <row r="119" spans="1:36" ht="15">
      <c r="A119" s="2" t="s">
        <v>149</v>
      </c>
      <c r="B119" s="5">
        <v>4004412</v>
      </c>
      <c r="C119" s="2" t="s">
        <v>34</v>
      </c>
      <c r="D119" s="2" t="s">
        <v>35</v>
      </c>
      <c r="E119" s="6">
        <v>73956.058596500006</v>
      </c>
      <c r="F119" s="6">
        <v>1.39474585007539</v>
      </c>
      <c r="G119" s="6">
        <v>1.15630461235202</v>
      </c>
      <c r="H119" s="7" t="s">
        <v>36</v>
      </c>
      <c r="I119" s="7" t="s">
        <v>36</v>
      </c>
      <c r="J119" s="7" t="s">
        <v>36</v>
      </c>
      <c r="K119" s="6">
        <v>0.010999999999999999</v>
      </c>
      <c r="L119" s="7" t="s">
        <v>36</v>
      </c>
      <c r="M119" s="6">
        <v>0.53000000000000003</v>
      </c>
      <c r="N119" s="6">
        <v>83.400000000000006</v>
      </c>
      <c r="O119" s="6">
        <v>0.874</v>
      </c>
      <c r="P119" s="7" t="s">
        <v>36</v>
      </c>
      <c r="Q119" s="7" t="s">
        <v>36</v>
      </c>
      <c r="R119" s="7" t="s">
        <v>36</v>
      </c>
      <c r="S119" s="8">
        <v>128540990</v>
      </c>
      <c r="T119" s="6">
        <v>107.56079099999999</v>
      </c>
      <c r="U119" s="6">
        <v>37.842835000000001</v>
      </c>
      <c r="V119" s="6">
        <v>285.96034800000001</v>
      </c>
      <c r="W119" s="8">
        <v>1010514</v>
      </c>
      <c r="X119" s="6">
        <v>1.6000000000000001</v>
      </c>
      <c r="Y119" s="8">
        <v>13</v>
      </c>
      <c r="Z119" s="6">
        <v>25.992920000000002</v>
      </c>
      <c r="AA119" s="6">
        <v>17.6279340823999</v>
      </c>
      <c r="AB119" s="6">
        <v>15.3266494170632</v>
      </c>
      <c r="AC119" s="9">
        <v>19.560792467900001</v>
      </c>
      <c r="AD119" s="9">
        <v>1.541871016829</v>
      </c>
      <c r="AE119" s="6">
        <v>1.394347</v>
      </c>
      <c r="AF119" s="6">
        <v>4.5339999999999998</v>
      </c>
      <c r="AG119" s="8">
        <v>19929606</v>
      </c>
      <c r="AH119" s="8">
        <v>4828411</v>
      </c>
      <c r="AI119" s="8">
        <v>3901280</v>
      </c>
      <c r="AJ119" s="8">
        <v>2844936</v>
      </c>
    </row>
    <row r="120" spans="1:36" ht="15">
      <c r="A120" s="2" t="s">
        <v>150</v>
      </c>
      <c r="B120" s="5">
        <v>4050911</v>
      </c>
      <c r="C120" s="2" t="s">
        <v>34</v>
      </c>
      <c r="D120" s="2" t="s">
        <v>35</v>
      </c>
      <c r="E120" s="6">
        <v>39972.492240320003</v>
      </c>
      <c r="F120" s="6">
        <v>0.42015436999942302</v>
      </c>
      <c r="G120" s="6">
        <v>0.519069585340732</v>
      </c>
      <c r="H120" s="7" t="s">
        <v>36</v>
      </c>
      <c r="I120" s="6">
        <v>-0.255</v>
      </c>
      <c r="J120" s="7" t="s">
        <v>36</v>
      </c>
      <c r="K120" s="7" t="s">
        <v>36</v>
      </c>
      <c r="L120" s="6">
        <v>-21.702000000000002</v>
      </c>
      <c r="M120" s="6">
        <v>0.14000000000000001</v>
      </c>
      <c r="N120" s="6">
        <v>76.180000000000007</v>
      </c>
      <c r="O120" s="6">
        <v>1.3200000000000001</v>
      </c>
      <c r="P120" s="6">
        <v>14.359237288135599</v>
      </c>
      <c r="Q120" s="6">
        <v>3.7285363859362199</v>
      </c>
      <c r="R120" s="7" t="s">
        <v>36</v>
      </c>
      <c r="S120" s="8">
        <v>498161668</v>
      </c>
      <c r="T120" s="6">
        <v>38.798909000000002</v>
      </c>
      <c r="U120" s="6">
        <v>37.472009999999997</v>
      </c>
      <c r="V120" s="6">
        <v>55.975163999999999</v>
      </c>
      <c r="W120" s="8">
        <v>5872801</v>
      </c>
      <c r="X120" s="6">
        <v>2.19048</v>
      </c>
      <c r="Y120" s="8">
        <v>7</v>
      </c>
      <c r="Z120" s="6">
        <v>4.1980000000000004</v>
      </c>
      <c r="AA120" s="6">
        <v>17.1847270355806</v>
      </c>
      <c r="AB120" s="6">
        <v>12.3111143942624</v>
      </c>
      <c r="AC120" s="9">
        <v>18.499476647400002</v>
      </c>
      <c r="AD120" s="9">
        <v>2.8483914828221999</v>
      </c>
      <c r="AE120" s="6">
        <v>0.43103399999999997</v>
      </c>
      <c r="AF120" s="6">
        <v>14.663</v>
      </c>
      <c r="AG120" s="8">
        <v>11237000</v>
      </c>
      <c r="AH120" s="8">
        <v>4798000</v>
      </c>
      <c r="AI120" s="8">
        <v>3474000</v>
      </c>
      <c r="AJ120" s="8">
        <v>2563000</v>
      </c>
    </row>
    <row r="121" spans="1:36" ht="15">
      <c r="A121" s="2" t="s">
        <v>151</v>
      </c>
      <c r="B121" s="5">
        <v>4097102</v>
      </c>
      <c r="C121" s="2" t="s">
        <v>34</v>
      </c>
      <c r="D121" s="2" t="s">
        <v>35</v>
      </c>
      <c r="E121" s="6">
        <v>37952.151070400003</v>
      </c>
      <c r="F121" s="6">
        <v>1.6389663779347401</v>
      </c>
      <c r="G121" s="6">
        <v>1.1295353410964499</v>
      </c>
      <c r="H121" s="6">
        <v>-13.523</v>
      </c>
      <c r="I121" s="7" t="s">
        <v>36</v>
      </c>
      <c r="J121" s="7" t="s">
        <v>36</v>
      </c>
      <c r="K121" s="6">
        <v>0.54500000000000004</v>
      </c>
      <c r="L121" s="6">
        <v>-30.206</v>
      </c>
      <c r="M121" s="6">
        <v>1.1000000000000001</v>
      </c>
      <c r="N121" s="6">
        <v>92.439999999999998</v>
      </c>
      <c r="O121" s="6">
        <v>0.70999999999999996</v>
      </c>
      <c r="P121" s="6">
        <v>25.5122377055493</v>
      </c>
      <c r="Q121" s="6">
        <v>0.16682113067655199</v>
      </c>
      <c r="R121" s="7" t="s">
        <v>36</v>
      </c>
      <c r="S121" s="8">
        <v>147329779</v>
      </c>
      <c r="T121" s="6">
        <v>123.36122400000001</v>
      </c>
      <c r="U121" s="6">
        <v>21.49174</v>
      </c>
      <c r="V121" s="6">
        <v>694.32948499999998</v>
      </c>
      <c r="W121" s="8">
        <v>4198960</v>
      </c>
      <c r="X121" s="6">
        <v>1.6000000000000001</v>
      </c>
      <c r="Y121" s="8">
        <v>14</v>
      </c>
      <c r="Z121" s="6">
        <v>8.68018</v>
      </c>
      <c r="AA121" s="6">
        <v>20.621282949009601</v>
      </c>
      <c r="AB121" s="6">
        <v>13.6272714906861</v>
      </c>
      <c r="AC121" s="9">
        <v>21.456707178399999</v>
      </c>
      <c r="AD121" s="9">
        <v>2.1456707178399999</v>
      </c>
      <c r="AE121" s="6">
        <v>0.75273400000000001</v>
      </c>
      <c r="AF121" s="6">
        <v>22.305</v>
      </c>
      <c r="AG121" s="8">
        <v>20882206</v>
      </c>
      <c r="AH121" s="8">
        <v>1706735</v>
      </c>
      <c r="AI121" s="8">
        <v>1092935</v>
      </c>
      <c r="AJ121" s="8">
        <v>750689</v>
      </c>
    </row>
    <row r="122" spans="1:36" ht="15">
      <c r="A122" s="2" t="s">
        <v>152</v>
      </c>
      <c r="B122" s="5">
        <v>4102003</v>
      </c>
      <c r="C122" s="2" t="s">
        <v>34</v>
      </c>
      <c r="D122" s="2" t="s">
        <v>35</v>
      </c>
      <c r="E122" s="6">
        <v>64644.675513210001</v>
      </c>
      <c r="F122" s="6">
        <v>0.28959327838286097</v>
      </c>
      <c r="G122" s="6">
        <v>0.49201628191583802</v>
      </c>
      <c r="H122" s="6">
        <v>0.69899999999999995</v>
      </c>
      <c r="I122" s="7" t="s">
        <v>36</v>
      </c>
      <c r="J122" s="7" t="s">
        <v>36</v>
      </c>
      <c r="K122" s="7" t="s">
        <v>36</v>
      </c>
      <c r="L122" s="6">
        <v>-15.468999999999999</v>
      </c>
      <c r="M122" s="6">
        <v>0.11</v>
      </c>
      <c r="N122" s="6">
        <v>60.009999999999998</v>
      </c>
      <c r="O122" s="6">
        <v>1.24</v>
      </c>
      <c r="P122" s="7" t="s">
        <v>36</v>
      </c>
      <c r="Q122" s="7" t="s">
        <v>36</v>
      </c>
      <c r="R122" s="7" t="s">
        <v>36</v>
      </c>
      <c r="S122" s="8">
        <v>314068287</v>
      </c>
      <c r="T122" s="6">
        <v>70.913037000000003</v>
      </c>
      <c r="U122" s="6">
        <v>43.845987999999998</v>
      </c>
      <c r="V122" s="6">
        <v>148.05183500000001</v>
      </c>
      <c r="W122" s="8">
        <v>2471492</v>
      </c>
      <c r="X122" s="6">
        <v>2.2381000000000002</v>
      </c>
      <c r="Y122" s="8">
        <v>7</v>
      </c>
      <c r="Z122" s="6">
        <v>7.6196299999999999</v>
      </c>
      <c r="AA122" s="6">
        <v>21.056151533448499</v>
      </c>
      <c r="AB122" s="6">
        <v>13.7588584548095</v>
      </c>
      <c r="AC122" s="9">
        <v>26.912179451099998</v>
      </c>
      <c r="AD122" s="9">
        <v>2.6567230529899999</v>
      </c>
      <c r="AE122" s="6">
        <v>0.99234500000000003</v>
      </c>
      <c r="AF122" s="6">
        <v>10.755000000000001</v>
      </c>
      <c r="AG122" s="8">
        <v>14964500</v>
      </c>
      <c r="AH122" s="8">
        <v>4381000</v>
      </c>
      <c r="AI122" s="8">
        <v>2848400</v>
      </c>
      <c r="AJ122" s="8">
        <v>1731400</v>
      </c>
    </row>
    <row r="123" spans="1:36" ht="15">
      <c r="A123" s="2" t="s">
        <v>153</v>
      </c>
      <c r="B123" s="5">
        <v>4095448</v>
      </c>
      <c r="C123" s="2" t="s">
        <v>34</v>
      </c>
      <c r="D123" s="2" t="s">
        <v>35</v>
      </c>
      <c r="E123" s="6">
        <v>29669.451306840001</v>
      </c>
      <c r="F123" s="6">
        <v>1.34834035879757</v>
      </c>
      <c r="G123" s="6">
        <v>1.1651926824635399</v>
      </c>
      <c r="H123" s="6">
        <v>1.163</v>
      </c>
      <c r="I123" s="7" t="s">
        <v>36</v>
      </c>
      <c r="J123" s="7" t="s">
        <v>36</v>
      </c>
      <c r="K123" s="7" t="s">
        <v>36</v>
      </c>
      <c r="L123" s="7" t="s">
        <v>36</v>
      </c>
      <c r="M123" s="6">
        <v>0.20999999999999999</v>
      </c>
      <c r="N123" s="6">
        <v>84.5</v>
      </c>
      <c r="O123" s="6">
        <v>0.89300000000000002</v>
      </c>
      <c r="P123" s="7" t="s">
        <v>36</v>
      </c>
      <c r="Q123" s="7" t="s">
        <v>36</v>
      </c>
      <c r="R123" s="7" t="s">
        <v>36</v>
      </c>
      <c r="S123" s="8">
        <v>113467383</v>
      </c>
      <c r="T123" s="6">
        <v>-14.921374</v>
      </c>
      <c r="U123" s="6">
        <v>-15.161738</v>
      </c>
      <c r="V123" s="6">
        <v>92.862243000000007</v>
      </c>
      <c r="W123" s="8">
        <v>2725478</v>
      </c>
      <c r="X123" s="6">
        <v>2.69231</v>
      </c>
      <c r="Y123" s="8">
        <v>6</v>
      </c>
      <c r="Z123" s="6">
        <v>11.86314</v>
      </c>
      <c r="AA123" s="6">
        <v>18.440463499209901</v>
      </c>
      <c r="AB123" s="6">
        <v>16.210324196889101</v>
      </c>
      <c r="AC123" s="9">
        <v>20.868599174900002</v>
      </c>
      <c r="AD123" s="9">
        <v>6.6180189562997001</v>
      </c>
      <c r="AE123" s="6">
        <v>0.70405700000000004</v>
      </c>
      <c r="AF123" s="6">
        <v>16.721</v>
      </c>
      <c r="AG123" s="8">
        <v>9058000</v>
      </c>
      <c r="AH123" s="8">
        <v>1849700</v>
      </c>
      <c r="AI123" s="8">
        <v>1610600</v>
      </c>
      <c r="AJ123" s="8">
        <v>1278000</v>
      </c>
    </row>
    <row r="124" spans="1:36" ht="15">
      <c r="A124" s="2" t="s">
        <v>154</v>
      </c>
      <c r="B124" s="5">
        <v>4070608</v>
      </c>
      <c r="C124" s="2" t="s">
        <v>34</v>
      </c>
      <c r="D124" s="2" t="s">
        <v>35</v>
      </c>
      <c r="E124" s="6">
        <v>50596.641742079999</v>
      </c>
      <c r="F124" s="6">
        <v>0.77294797972427898</v>
      </c>
      <c r="G124" s="6">
        <v>1.0239098992348501</v>
      </c>
      <c r="H124" s="6">
        <v>0.023</v>
      </c>
      <c r="I124" s="6">
        <v>-13.529999999999999</v>
      </c>
      <c r="J124" s="6">
        <v>0.60499999999999998</v>
      </c>
      <c r="K124" s="7" t="s">
        <v>36</v>
      </c>
      <c r="L124" s="7" t="s">
        <v>36</v>
      </c>
      <c r="M124" s="6">
        <v>2.0499999999999998</v>
      </c>
      <c r="N124" s="6">
        <v>89.260000000000005</v>
      </c>
      <c r="O124" s="6">
        <v>1.1799999999999999</v>
      </c>
      <c r="P124" s="7" t="s">
        <v>36</v>
      </c>
      <c r="Q124" s="7" t="s">
        <v>36</v>
      </c>
      <c r="R124" s="7" t="s">
        <v>36</v>
      </c>
      <c r="S124" s="8">
        <v>333574906</v>
      </c>
      <c r="T124" s="6">
        <v>35.860987000000002</v>
      </c>
      <c r="U124" s="6">
        <v>25.581973999999999</v>
      </c>
      <c r="V124" s="6">
        <v>51.605722</v>
      </c>
      <c r="W124" s="8">
        <v>3378861</v>
      </c>
      <c r="X124" s="6">
        <v>1.6521699999999999</v>
      </c>
      <c r="Y124" s="8">
        <v>13</v>
      </c>
      <c r="Z124" s="6">
        <v>6.6723499999999998</v>
      </c>
      <c r="AA124" s="6">
        <v>18.7657184309709</v>
      </c>
      <c r="AB124" s="6">
        <v>15.9163541601764</v>
      </c>
      <c r="AC124" s="9">
        <v>22.545628588700001</v>
      </c>
      <c r="AD124" s="9">
        <v>2.3079598172007998</v>
      </c>
      <c r="AE124" s="6">
        <v>1.1733</v>
      </c>
      <c r="AF124" s="6">
        <v>8.9920000000000009</v>
      </c>
      <c r="AG124" s="8">
        <v>20376941</v>
      </c>
      <c r="AH124" s="8">
        <v>2727095</v>
      </c>
      <c r="AI124" s="8">
        <v>2307663</v>
      </c>
      <c r="AJ124" s="8">
        <v>1874520</v>
      </c>
    </row>
    <row r="125" spans="1:36" ht="15">
      <c r="A125" s="2" t="s">
        <v>155</v>
      </c>
      <c r="B125" s="5">
        <v>4980858</v>
      </c>
      <c r="C125" s="2" t="s">
        <v>34</v>
      </c>
      <c r="D125" s="2" t="s">
        <v>35</v>
      </c>
      <c r="E125" s="6">
        <v>42917.167440650002</v>
      </c>
      <c r="F125" s="6">
        <v>1.42502102594337</v>
      </c>
      <c r="G125" s="6">
        <v>1.6493670886345</v>
      </c>
      <c r="H125" s="6">
        <v>-2.3079999999999998</v>
      </c>
      <c r="I125" s="6">
        <v>29.664000000000001</v>
      </c>
      <c r="J125" s="6">
        <v>-51.423000000000002</v>
      </c>
      <c r="K125" s="7" t="s">
        <v>36</v>
      </c>
      <c r="L125" s="7" t="s">
        <v>36</v>
      </c>
      <c r="M125" s="6">
        <v>0.48999999999999999</v>
      </c>
      <c r="N125" s="6">
        <v>81.540000000000006</v>
      </c>
      <c r="O125" s="6">
        <v>4.5170000000000003</v>
      </c>
      <c r="P125" s="7" t="s">
        <v>36</v>
      </c>
      <c r="Q125" s="7" t="s">
        <v>36</v>
      </c>
      <c r="R125" s="7" t="s">
        <v>36</v>
      </c>
      <c r="S125" s="8">
        <v>268820341</v>
      </c>
      <c r="T125" s="6">
        <v>100.994586</v>
      </c>
      <c r="U125" s="6">
        <v>63.408392999999997</v>
      </c>
      <c r="V125" s="6">
        <v>59.128565999999999</v>
      </c>
      <c r="W125" s="8">
        <v>15480513</v>
      </c>
      <c r="X125" s="6">
        <v>1.625</v>
      </c>
      <c r="Y125" s="8">
        <v>14</v>
      </c>
      <c r="Z125" s="6">
        <v>15.17662</v>
      </c>
      <c r="AA125" s="6">
        <v>13.016853902724201</v>
      </c>
      <c r="AB125" s="6">
        <v>9.4615454298036994</v>
      </c>
      <c r="AC125" s="9">
        <v>10.2903668888</v>
      </c>
      <c r="AD125" s="7" t="s">
        <v>36</v>
      </c>
      <c r="AE125" s="6">
        <v>2.0056569999999998</v>
      </c>
      <c r="AF125" s="6">
        <v>57.240000000000002</v>
      </c>
      <c r="AG125" s="8">
        <v>13900000</v>
      </c>
      <c r="AH125" s="8">
        <v>4349000</v>
      </c>
      <c r="AI125" s="8">
        <v>2894000</v>
      </c>
      <c r="AJ125" s="8">
        <v>1704000</v>
      </c>
    </row>
    <row r="126" spans="1:36" ht="15">
      <c r="A126" s="2" t="s">
        <v>156</v>
      </c>
      <c r="B126" s="5">
        <v>4001600</v>
      </c>
      <c r="C126" s="2" t="s">
        <v>34</v>
      </c>
      <c r="D126" s="2" t="s">
        <v>35</v>
      </c>
      <c r="E126" s="6">
        <v>160684.12890834</v>
      </c>
      <c r="F126" s="6">
        <v>0.21920802013909399</v>
      </c>
      <c r="G126" s="6">
        <v>0.58785863273051497</v>
      </c>
      <c r="H126" s="6">
        <v>0.01</v>
      </c>
      <c r="I126" s="6">
        <v>-7.0220000000000002</v>
      </c>
      <c r="J126" s="6">
        <v>0.105</v>
      </c>
      <c r="K126" s="7" t="s">
        <v>36</v>
      </c>
      <c r="L126" s="6">
        <v>0.0070000000000000001</v>
      </c>
      <c r="M126" s="6">
        <v>0.089999999999999997</v>
      </c>
      <c r="N126" s="6">
        <v>83.299999999999997</v>
      </c>
      <c r="O126" s="6">
        <v>0.74199999999999999</v>
      </c>
      <c r="P126" s="7" t="s">
        <v>36</v>
      </c>
      <c r="Q126" s="7" t="s">
        <v>36</v>
      </c>
      <c r="R126" s="7" t="s">
        <v>36</v>
      </c>
      <c r="S126" s="8">
        <v>1328077766</v>
      </c>
      <c r="T126" s="6">
        <v>55.543913000000003</v>
      </c>
      <c r="U126" s="6">
        <v>43.815057000000003</v>
      </c>
      <c r="V126" s="6">
        <v>81.345307000000005</v>
      </c>
      <c r="W126" s="8">
        <v>18225555</v>
      </c>
      <c r="X126" s="6">
        <v>2.5217399999999999</v>
      </c>
      <c r="Y126" s="8">
        <v>6</v>
      </c>
      <c r="Z126" s="6">
        <v>5.7569499999999998</v>
      </c>
      <c r="AA126" s="6">
        <v>16.613597666493799</v>
      </c>
      <c r="AB126" s="6">
        <v>13.8419196753501</v>
      </c>
      <c r="AC126" s="9">
        <v>17.708453777799999</v>
      </c>
      <c r="AD126" s="9">
        <v>1.6462888125140001</v>
      </c>
      <c r="AE126" s="6">
        <v>1.048797</v>
      </c>
      <c r="AF126" s="6">
        <v>2.7519999999999998</v>
      </c>
      <c r="AG126" s="8">
        <v>68920000</v>
      </c>
      <c r="AH126" s="8">
        <v>9611000</v>
      </c>
      <c r="AI126" s="8">
        <v>5400000</v>
      </c>
      <c r="AJ126" s="8">
        <v>3380000</v>
      </c>
    </row>
    <row r="127" spans="1:36" ht="15">
      <c r="A127" s="2" t="s">
        <v>157</v>
      </c>
      <c r="B127" s="5">
        <v>4766281</v>
      </c>
      <c r="C127" s="2" t="s">
        <v>34</v>
      </c>
      <c r="D127" s="2" t="s">
        <v>35</v>
      </c>
      <c r="E127" s="6">
        <v>5117.4783326099996</v>
      </c>
      <c r="F127" s="6">
        <v>1.13320278148183</v>
      </c>
      <c r="G127" s="6">
        <v>1.0139300011955199</v>
      </c>
      <c r="H127" s="7" t="s">
        <v>36</v>
      </c>
      <c r="I127" s="6">
        <v>0.033000000000000002</v>
      </c>
      <c r="J127" s="7" t="s">
        <v>36</v>
      </c>
      <c r="K127" s="6">
        <v>137.10599999999999</v>
      </c>
      <c r="L127" s="7" t="s">
        <v>36</v>
      </c>
      <c r="M127" s="6">
        <v>1.04</v>
      </c>
      <c r="N127" s="6">
        <v>97.150000000000006</v>
      </c>
      <c r="O127" s="6">
        <v>8.7100000000000009</v>
      </c>
      <c r="P127" s="7" t="s">
        <v>36</v>
      </c>
      <c r="Q127" s="7" t="s">
        <v>36</v>
      </c>
      <c r="R127" s="7" t="s">
        <v>36</v>
      </c>
      <c r="S127" s="8">
        <v>145672597</v>
      </c>
      <c r="T127" s="6">
        <v>-39.718229999999998</v>
      </c>
      <c r="U127" s="6">
        <v>-3.6082969999999999</v>
      </c>
      <c r="V127" s="6">
        <v>-2.718143</v>
      </c>
      <c r="W127" s="8">
        <v>4334265</v>
      </c>
      <c r="X127" s="6">
        <v>2</v>
      </c>
      <c r="Y127" s="8">
        <v>7</v>
      </c>
      <c r="Z127" s="6">
        <v>3.5049600000000001</v>
      </c>
      <c r="AA127" s="6">
        <v>9.9338088316464006</v>
      </c>
      <c r="AB127" s="6">
        <v>7.7791793490321997</v>
      </c>
      <c r="AC127" s="9">
        <v>9.8621599617999998</v>
      </c>
      <c r="AD127" s="9">
        <v>7.3122909756730001</v>
      </c>
      <c r="AE127" s="6">
        <v>0.46787600000000001</v>
      </c>
      <c r="AF127" s="6">
        <v>-2.7120000000000002</v>
      </c>
      <c r="AG127" s="8">
        <v>5488900</v>
      </c>
      <c r="AH127" s="8">
        <v>1056200</v>
      </c>
      <c r="AI127" s="8">
        <v>822800</v>
      </c>
      <c r="AJ127" s="8">
        <v>341600</v>
      </c>
    </row>
    <row r="128" spans="1:36" ht="15">
      <c r="A128" s="2" t="s">
        <v>158</v>
      </c>
      <c r="B128" s="5">
        <v>4120616</v>
      </c>
      <c r="C128" s="2" t="s">
        <v>34</v>
      </c>
      <c r="D128" s="2" t="s">
        <v>35</v>
      </c>
      <c r="E128" s="6">
        <v>17584.316090879998</v>
      </c>
      <c r="F128" s="6">
        <v>0.90938003514055799</v>
      </c>
      <c r="G128" s="6">
        <v>1.08510636664896</v>
      </c>
      <c r="H128" s="6">
        <v>0.001</v>
      </c>
      <c r="I128" s="6">
        <v>-0.019</v>
      </c>
      <c r="J128" s="7" t="s">
        <v>36</v>
      </c>
      <c r="K128" s="7" t="s">
        <v>36</v>
      </c>
      <c r="L128" s="7" t="s">
        <v>36</v>
      </c>
      <c r="M128" s="6">
        <v>6.5800000000000001</v>
      </c>
      <c r="N128" s="6">
        <v>86.099999999999994</v>
      </c>
      <c r="O128" s="6">
        <v>0.36199999999999999</v>
      </c>
      <c r="P128" s="7" t="s">
        <v>36</v>
      </c>
      <c r="Q128" s="7" t="s">
        <v>36</v>
      </c>
      <c r="R128" s="7" t="s">
        <v>36</v>
      </c>
      <c r="S128" s="8">
        <v>154302528</v>
      </c>
      <c r="T128" s="6">
        <v>79.042456999999999</v>
      </c>
      <c r="U128" s="6">
        <v>7.7297130000000003</v>
      </c>
      <c r="V128" s="6">
        <v>376.70129300000002</v>
      </c>
      <c r="W128" s="8">
        <v>5200739</v>
      </c>
      <c r="X128" s="6">
        <v>2.7692299999999999</v>
      </c>
      <c r="Y128" s="8">
        <v>3</v>
      </c>
      <c r="Z128" s="6">
        <v>11.744</v>
      </c>
      <c r="AA128" s="6">
        <v>7.3936412358211001</v>
      </c>
      <c r="AB128" s="6">
        <v>6.0695880287752999</v>
      </c>
      <c r="AC128" s="9">
        <v>9.4335717939000006</v>
      </c>
      <c r="AD128" s="9">
        <v>4.7167858969500003</v>
      </c>
      <c r="AE128" s="6">
        <v>1.478718</v>
      </c>
      <c r="AF128" s="6">
        <v>-15.568</v>
      </c>
      <c r="AG128" s="8">
        <v>18795316</v>
      </c>
      <c r="AH128" s="8">
        <v>3588985</v>
      </c>
      <c r="AI128" s="8">
        <v>3151181</v>
      </c>
      <c r="AJ128" s="8">
        <v>2467332</v>
      </c>
    </row>
    <row r="129" spans="1:36" ht="15">
      <c r="A129" s="2" t="s">
        <v>159</v>
      </c>
      <c r="B129" s="5">
        <v>4064204</v>
      </c>
      <c r="C129" s="2" t="s">
        <v>34</v>
      </c>
      <c r="D129" s="2" t="s">
        <v>35</v>
      </c>
      <c r="E129" s="6">
        <v>38471.316109680003</v>
      </c>
      <c r="F129" s="6">
        <v>0.42472604594741398</v>
      </c>
      <c r="G129" s="6">
        <v>0.72387896913991701</v>
      </c>
      <c r="H129" s="6">
        <v>262.93400000000003</v>
      </c>
      <c r="I129" s="7" t="s">
        <v>36</v>
      </c>
      <c r="J129" s="6">
        <v>1.0529999999999999</v>
      </c>
      <c r="K129" s="6">
        <v>124.352</v>
      </c>
      <c r="L129" s="7" t="s">
        <v>36</v>
      </c>
      <c r="M129" s="6">
        <v>0.20999999999999999</v>
      </c>
      <c r="N129" s="6">
        <v>85.879999999999995</v>
      </c>
      <c r="O129" s="6">
        <v>6.8460000000000001</v>
      </c>
      <c r="P129" s="7" t="s">
        <v>36</v>
      </c>
      <c r="Q129" s="7" t="s">
        <v>36</v>
      </c>
      <c r="R129" s="7" t="s">
        <v>36</v>
      </c>
      <c r="S129" s="8">
        <v>491520584</v>
      </c>
      <c r="T129" s="6">
        <v>9.3661200000000004</v>
      </c>
      <c r="U129" s="6">
        <v>14.544046</v>
      </c>
      <c r="V129" s="6">
        <v>19.942955999999999</v>
      </c>
      <c r="W129" s="8">
        <v>10968568</v>
      </c>
      <c r="X129" s="6">
        <v>2.0526300000000002</v>
      </c>
      <c r="Y129" s="8">
        <v>7</v>
      </c>
      <c r="Z129" s="6">
        <v>4.9112499999999999</v>
      </c>
      <c r="AA129" s="6">
        <v>12.9974726992642</v>
      </c>
      <c r="AB129" s="6">
        <v>10.787698342542599</v>
      </c>
      <c r="AC129" s="9">
        <v>15.755465195799999</v>
      </c>
      <c r="AD129" s="9">
        <v>1.9635156043224999</v>
      </c>
      <c r="AE129" s="6">
        <v>2.8587509999999998</v>
      </c>
      <c r="AF129" s="6">
        <v>3.2999999999999998</v>
      </c>
      <c r="AG129" s="8">
        <v>78844000</v>
      </c>
      <c r="AH129" s="8">
        <v>4363000</v>
      </c>
      <c r="AI129" s="8">
        <v>3490000</v>
      </c>
      <c r="AJ129" s="8">
        <v>1955000</v>
      </c>
    </row>
    <row r="130" spans="1:36" ht="15">
      <c r="A130" s="2" t="s">
        <v>160</v>
      </c>
      <c r="B130" s="5">
        <v>4965854</v>
      </c>
      <c r="C130" s="2" t="s">
        <v>34</v>
      </c>
      <c r="D130" s="2" t="s">
        <v>35</v>
      </c>
      <c r="E130" s="6">
        <v>27326.584466600001</v>
      </c>
      <c r="F130" s="6">
        <v>0.81586982762355098</v>
      </c>
      <c r="G130" s="6">
        <v>0.89757158986980101</v>
      </c>
      <c r="H130" s="7" t="s">
        <v>36</v>
      </c>
      <c r="I130" s="7" t="s">
        <v>36</v>
      </c>
      <c r="J130" s="6">
        <v>0.60699999999999998</v>
      </c>
      <c r="K130" s="6">
        <v>0.31900000000000001</v>
      </c>
      <c r="L130" s="6">
        <v>0.85799999999999998</v>
      </c>
      <c r="M130" s="6">
        <v>0.44</v>
      </c>
      <c r="N130" s="6">
        <v>90.689999999999998</v>
      </c>
      <c r="O130" s="6">
        <v>0.624</v>
      </c>
      <c r="P130" s="7" t="s">
        <v>36</v>
      </c>
      <c r="Q130" s="7" t="s">
        <v>36</v>
      </c>
      <c r="R130" s="7" t="s">
        <v>36</v>
      </c>
      <c r="S130" s="8">
        <v>175282774</v>
      </c>
      <c r="T130" s="6">
        <v>-2.902342</v>
      </c>
      <c r="U130" s="6">
        <v>9.9203270000000003</v>
      </c>
      <c r="V130" s="6">
        <v>18.411059000000002</v>
      </c>
      <c r="W130" s="8">
        <v>6205866</v>
      </c>
      <c r="X130" s="6">
        <v>1.5</v>
      </c>
      <c r="Y130" s="8">
        <v>16</v>
      </c>
      <c r="Z130" s="6">
        <v>1.86137</v>
      </c>
      <c r="AA130" s="6">
        <v>16.794504655591101</v>
      </c>
      <c r="AB130" s="6">
        <v>15.8000529798966</v>
      </c>
      <c r="AC130" s="9">
        <v>19.677982874200001</v>
      </c>
      <c r="AD130" s="9">
        <v>0.47044202114290001</v>
      </c>
      <c r="AE130" s="6">
        <v>1.8775219999999999</v>
      </c>
      <c r="AF130" s="6">
        <v>-0.0060000000000000001</v>
      </c>
      <c r="AG130" s="8">
        <v>5349600</v>
      </c>
      <c r="AH130" s="8">
        <v>507500</v>
      </c>
      <c r="AI130" s="8">
        <v>-469500</v>
      </c>
      <c r="AJ130" s="8">
        <v>-3744200</v>
      </c>
    </row>
    <row r="131" spans="1:36" ht="15">
      <c r="A131" s="2" t="s">
        <v>161</v>
      </c>
      <c r="B131" s="5">
        <v>4112718</v>
      </c>
      <c r="C131" s="2" t="s">
        <v>34</v>
      </c>
      <c r="D131" s="2" t="s">
        <v>35</v>
      </c>
      <c r="E131" s="6">
        <v>9570.2753719699995</v>
      </c>
      <c r="F131" s="6">
        <v>1.03388252177531</v>
      </c>
      <c r="G131" s="6">
        <v>1.27381975992588</v>
      </c>
      <c r="H131" s="6">
        <v>28.434000000000001</v>
      </c>
      <c r="I131" s="6">
        <v>40.645000000000003</v>
      </c>
      <c r="J131" s="6">
        <v>142.96600000000001</v>
      </c>
      <c r="K131" s="6">
        <v>32.923000000000002</v>
      </c>
      <c r="L131" s="6">
        <v>8.3689999999999998</v>
      </c>
      <c r="M131" s="6">
        <v>0.39000000000000001</v>
      </c>
      <c r="N131" s="6">
        <v>93.590000000000003</v>
      </c>
      <c r="O131" s="6">
        <v>3.0259999999999998</v>
      </c>
      <c r="P131" s="7" t="s">
        <v>36</v>
      </c>
      <c r="Q131" s="7" t="s">
        <v>36</v>
      </c>
      <c r="R131" s="7" t="s">
        <v>36</v>
      </c>
      <c r="S131" s="8">
        <v>230220721</v>
      </c>
      <c r="T131" s="6">
        <v>11.811776999999999</v>
      </c>
      <c r="U131" s="6">
        <v>27.992628</v>
      </c>
      <c r="V131" s="6">
        <v>133.075402</v>
      </c>
      <c r="W131" s="8">
        <v>4453773</v>
      </c>
      <c r="X131" s="6">
        <v>1.8</v>
      </c>
      <c r="Y131" s="8">
        <v>10</v>
      </c>
      <c r="Z131" s="6">
        <v>4.61571</v>
      </c>
      <c r="AA131" s="6">
        <v>8.1253932929485</v>
      </c>
      <c r="AB131" s="6">
        <v>7.2369002541579004</v>
      </c>
      <c r="AC131" s="9">
        <v>8.8256400022000001</v>
      </c>
      <c r="AD131" s="9">
        <v>1.2608057146</v>
      </c>
      <c r="AE131" s="6">
        <v>2.4539879999999998</v>
      </c>
      <c r="AF131" s="6">
        <v>0.155</v>
      </c>
      <c r="AG131" s="8">
        <v>6671200</v>
      </c>
      <c r="AH131" s="8">
        <v>1430300</v>
      </c>
      <c r="AI131" s="8">
        <v>1256300</v>
      </c>
      <c r="AJ131" s="8">
        <v>816000</v>
      </c>
    </row>
    <row r="132" spans="1:36" ht="15">
      <c r="A132" s="2" t="s">
        <v>162</v>
      </c>
      <c r="B132" s="5">
        <v>4276678</v>
      </c>
      <c r="C132" s="2" t="s">
        <v>34</v>
      </c>
      <c r="D132" s="2" t="s">
        <v>35</v>
      </c>
      <c r="E132" s="6">
        <v>32835.667534319997</v>
      </c>
      <c r="F132" s="6">
        <v>0.60744543932807504</v>
      </c>
      <c r="G132" s="6">
        <v>0.89939275618230796</v>
      </c>
      <c r="H132" s="6">
        <v>-0.63900000000000001</v>
      </c>
      <c r="I132" s="6">
        <v>28.728000000000002</v>
      </c>
      <c r="J132" s="6">
        <v>-1.2270000000000001</v>
      </c>
      <c r="K132" s="6">
        <v>-12.109</v>
      </c>
      <c r="L132" s="7" t="s">
        <v>36</v>
      </c>
      <c r="M132" s="6">
        <v>1.6799999999999999</v>
      </c>
      <c r="N132" s="6">
        <v>92.439999999999998</v>
      </c>
      <c r="O132" s="6">
        <v>2.827</v>
      </c>
      <c r="P132" s="6">
        <v>13.3595988361268</v>
      </c>
      <c r="Q132" s="6">
        <v>2.3022907793254301</v>
      </c>
      <c r="R132" s="7" t="s">
        <v>36</v>
      </c>
      <c r="S132" s="8">
        <v>219079714</v>
      </c>
      <c r="T132" s="6">
        <v>254.68883600000001</v>
      </c>
      <c r="U132" s="6">
        <v>75.321658999999997</v>
      </c>
      <c r="V132" s="6">
        <v>389.82640500000002</v>
      </c>
      <c r="W132" s="8">
        <v>3297001</v>
      </c>
      <c r="X132" s="6">
        <v>1.4782599999999999</v>
      </c>
      <c r="Y132" s="8">
        <v>14</v>
      </c>
      <c r="Z132" s="6">
        <v>8.3386399999999998</v>
      </c>
      <c r="AA132" s="6">
        <v>14.449301423810001</v>
      </c>
      <c r="AB132" s="6">
        <v>10.097669208740401</v>
      </c>
      <c r="AC132" s="9">
        <v>17.9741540586</v>
      </c>
      <c r="AD132" s="9">
        <v>1.0739237289223</v>
      </c>
      <c r="AE132" s="6">
        <v>1.2379640000000001</v>
      </c>
      <c r="AF132" s="6">
        <v>-23.265999999999998</v>
      </c>
      <c r="AG132" s="8">
        <v>16060300</v>
      </c>
      <c r="AH132" s="8">
        <v>3961700</v>
      </c>
      <c r="AI132" s="8">
        <v>2626200</v>
      </c>
      <c r="AJ132" s="8">
        <v>1579300</v>
      </c>
    </row>
    <row r="133" spans="1:36" ht="15">
      <c r="A133" s="2" t="s">
        <v>163</v>
      </c>
      <c r="B133" s="5">
        <v>4558889</v>
      </c>
      <c r="C133" s="2" t="s">
        <v>40</v>
      </c>
      <c r="D133" s="2" t="s">
        <v>35</v>
      </c>
      <c r="E133" s="6">
        <v>45101.529440799997</v>
      </c>
      <c r="F133" s="6">
        <v>1.0350013227238399</v>
      </c>
      <c r="G133" s="6">
        <v>1.15853276976534</v>
      </c>
      <c r="H133" s="7" t="s">
        <v>36</v>
      </c>
      <c r="I133" s="7" t="s">
        <v>36</v>
      </c>
      <c r="J133" s="6">
        <v>-0.025999999999999999</v>
      </c>
      <c r="K133" s="7" t="s">
        <v>36</v>
      </c>
      <c r="L133" s="7" t="s">
        <v>36</v>
      </c>
      <c r="M133" s="6">
        <v>0.16</v>
      </c>
      <c r="N133" s="6">
        <v>94.489999999999995</v>
      </c>
      <c r="O133" s="6">
        <v>0.39700000000000002</v>
      </c>
      <c r="P133" s="7" t="s">
        <v>36</v>
      </c>
      <c r="Q133" s="7" t="s">
        <v>36</v>
      </c>
      <c r="R133" s="7" t="s">
        <v>36</v>
      </c>
      <c r="S133" s="8">
        <v>303918662</v>
      </c>
      <c r="T133" s="6">
        <v>4.2768199999999998</v>
      </c>
      <c r="U133" s="6">
        <v>13.279714</v>
      </c>
      <c r="V133" s="6">
        <v>81.796492999999998</v>
      </c>
      <c r="W133" s="8">
        <v>2320341</v>
      </c>
      <c r="X133" s="6">
        <v>2.2000000000000002</v>
      </c>
      <c r="Y133" s="8">
        <v>7</v>
      </c>
      <c r="Z133" s="6">
        <v>9.0209499999999991</v>
      </c>
      <c r="AA133" s="6">
        <v>13.867245842193901</v>
      </c>
      <c r="AB133" s="6">
        <v>11.3513134376963</v>
      </c>
      <c r="AC133" s="9">
        <v>16.112535856899999</v>
      </c>
      <c r="AD133" s="9">
        <v>2.2163261347633001</v>
      </c>
      <c r="AE133" s="6">
        <v>0.86590500000000004</v>
      </c>
      <c r="AF133" s="6">
        <v>-1.5169999999999999</v>
      </c>
      <c r="AG133" s="8">
        <v>16034000</v>
      </c>
      <c r="AH133" s="8">
        <v>3452000</v>
      </c>
      <c r="AI133" s="8">
        <v>2658000</v>
      </c>
      <c r="AJ133" s="8">
        <v>1910000</v>
      </c>
    </row>
    <row r="134" spans="1:36" ht="15">
      <c r="A134" s="2" t="s">
        <v>164</v>
      </c>
      <c r="B134" s="5">
        <v>4091914</v>
      </c>
      <c r="C134" s="2" t="s">
        <v>34</v>
      </c>
      <c r="D134" s="2" t="s">
        <v>35</v>
      </c>
      <c r="E134" s="6">
        <v>19956.5721304</v>
      </c>
      <c r="F134" s="6">
        <v>0.383880099376672</v>
      </c>
      <c r="G134" s="6">
        <v>0.35705778722112202</v>
      </c>
      <c r="H134" s="7" t="s">
        <v>36</v>
      </c>
      <c r="I134" s="7" t="s">
        <v>36</v>
      </c>
      <c r="J134" s="7" t="s">
        <v>36</v>
      </c>
      <c r="K134" s="7" t="s">
        <v>36</v>
      </c>
      <c r="L134" s="6">
        <v>-5.5609999999999999</v>
      </c>
      <c r="M134" s="6">
        <v>0.13</v>
      </c>
      <c r="N134" s="6">
        <v>83.180000000000007</v>
      </c>
      <c r="O134" s="6">
        <v>5.9699999999999998</v>
      </c>
      <c r="P134" s="7" t="s">
        <v>36</v>
      </c>
      <c r="Q134" s="7" t="s">
        <v>36</v>
      </c>
      <c r="R134" s="7" t="s">
        <v>36</v>
      </c>
      <c r="S134" s="8">
        <v>123861545</v>
      </c>
      <c r="T134" s="6">
        <v>4.5996769999999998</v>
      </c>
      <c r="U134" s="6">
        <v>7.4566480000000004</v>
      </c>
      <c r="V134" s="6">
        <v>14.428502</v>
      </c>
      <c r="W134" s="8">
        <v>3585762</v>
      </c>
      <c r="X134" s="6">
        <v>3.21739</v>
      </c>
      <c r="Y134" s="8">
        <v>1</v>
      </c>
      <c r="Z134" s="6">
        <v>6.7488599999999996</v>
      </c>
      <c r="AA134" s="6">
        <v>18.217964104534001</v>
      </c>
      <c r="AB134" s="6">
        <v>15.346572409790999</v>
      </c>
      <c r="AC134" s="9">
        <v>22.570409957199999</v>
      </c>
      <c r="AD134" s="9">
        <v>2.6113790141500002</v>
      </c>
      <c r="AE134" s="6">
        <v>1.251125</v>
      </c>
      <c r="AF134" s="6">
        <v>-4.0060000000000002</v>
      </c>
      <c r="AG134" s="8">
        <v>7093000</v>
      </c>
      <c r="AH134" s="8">
        <v>1146000</v>
      </c>
      <c r="AI134" s="8">
        <v>921000</v>
      </c>
      <c r="AJ134" s="8">
        <v>292000</v>
      </c>
    </row>
    <row r="135" spans="1:36" ht="15">
      <c r="A135" s="2" t="s">
        <v>165</v>
      </c>
      <c r="B135" s="5">
        <v>4021612</v>
      </c>
      <c r="C135" s="2" t="s">
        <v>34</v>
      </c>
      <c r="D135" s="2" t="s">
        <v>35</v>
      </c>
      <c r="E135" s="6">
        <v>12000.118583699999</v>
      </c>
      <c r="F135" s="6">
        <v>0.83866204905435005</v>
      </c>
      <c r="G135" s="6">
        <v>1.00732573803472</v>
      </c>
      <c r="H135" s="7" t="s">
        <v>36</v>
      </c>
      <c r="I135" s="6">
        <v>8.4570000000000007</v>
      </c>
      <c r="J135" s="7" t="s">
        <v>36</v>
      </c>
      <c r="K135" s="6">
        <v>6.7469999999999999</v>
      </c>
      <c r="L135" s="7" t="s">
        <v>36</v>
      </c>
      <c r="M135" s="6">
        <v>0.37</v>
      </c>
      <c r="N135" s="6">
        <v>106.33</v>
      </c>
      <c r="O135" s="6">
        <v>1.1539999999999999</v>
      </c>
      <c r="P135" s="6">
        <v>5.3571727444428303</v>
      </c>
      <c r="Q135" s="6">
        <v>3.7990196078431402</v>
      </c>
      <c r="R135" s="7" t="s">
        <v>36</v>
      </c>
      <c r="S135" s="8">
        <v>375590566</v>
      </c>
      <c r="T135" s="6">
        <v>-4.2194570000000002</v>
      </c>
      <c r="U135" s="6">
        <v>2.143637</v>
      </c>
      <c r="V135" s="6">
        <v>95.789664999999999</v>
      </c>
      <c r="W135" s="8">
        <v>24634334</v>
      </c>
      <c r="X135" s="6">
        <v>2.30769</v>
      </c>
      <c r="Y135" s="8">
        <v>4</v>
      </c>
      <c r="Z135" s="6">
        <v>2.915</v>
      </c>
      <c r="AA135" s="6">
        <v>9.0963217243693002</v>
      </c>
      <c r="AB135" s="6">
        <v>7.9666869772271003</v>
      </c>
      <c r="AC135" s="9">
        <v>10.169523894399999</v>
      </c>
      <c r="AD135" s="9">
        <v>2.4214189880518999</v>
      </c>
      <c r="AE135" s="6">
        <v>1.2187220000000001</v>
      </c>
      <c r="AF135" s="6">
        <v>-0.51700000000000002</v>
      </c>
      <c r="AG135" s="8">
        <v>9400600</v>
      </c>
      <c r="AH135" s="8">
        <v>1743700</v>
      </c>
      <c r="AI135" s="8">
        <v>1479400</v>
      </c>
      <c r="AJ135" s="8">
        <v>1118100</v>
      </c>
    </row>
    <row r="136" spans="1:36" ht="15">
      <c r="A136" s="2" t="s">
        <v>166</v>
      </c>
      <c r="B136" s="5">
        <v>4912995</v>
      </c>
      <c r="C136" s="2" t="s">
        <v>34</v>
      </c>
      <c r="D136" s="2" t="s">
        <v>35</v>
      </c>
      <c r="E136" s="6">
        <v>12634.67480028</v>
      </c>
      <c r="F136" s="6">
        <v>-0.010749165451126599</v>
      </c>
      <c r="G136" s="6">
        <v>0.179863027059248</v>
      </c>
      <c r="H136" s="6">
        <v>10.723000000000001</v>
      </c>
      <c r="I136" s="6">
        <v>17.843</v>
      </c>
      <c r="J136" s="6">
        <v>12.394</v>
      </c>
      <c r="K136" s="6">
        <v>62.018999999999998</v>
      </c>
      <c r="L136" s="6">
        <v>61.468000000000004</v>
      </c>
      <c r="M136" s="6">
        <v>3.4900000000000002</v>
      </c>
      <c r="N136" s="6">
        <v>83.450000000000003</v>
      </c>
      <c r="O136" s="6">
        <v>1.1120000000000001</v>
      </c>
      <c r="P136" s="7" t="s">
        <v>36</v>
      </c>
      <c r="Q136" s="7" t="s">
        <v>36</v>
      </c>
      <c r="R136" s="7" t="s">
        <v>36</v>
      </c>
      <c r="S136" s="8">
        <v>106406222</v>
      </c>
      <c r="T136" s="6">
        <v>8.1012679999999992</v>
      </c>
      <c r="U136" s="6">
        <v>-13.601478999999999</v>
      </c>
      <c r="V136" s="6">
        <v>29.620484999999999</v>
      </c>
      <c r="W136" s="8">
        <v>3819669</v>
      </c>
      <c r="X136" s="6">
        <v>2.38889</v>
      </c>
      <c r="Y136" s="8">
        <v>5</v>
      </c>
      <c r="Z136" s="6">
        <v>9.3787500000000001</v>
      </c>
      <c r="AA136" s="6">
        <v>11.3294157086293</v>
      </c>
      <c r="AB136" s="6">
        <v>9.6890989247213994</v>
      </c>
      <c r="AC136" s="9">
        <v>11.127229381699999</v>
      </c>
      <c r="AD136" s="9">
        <v>2.0522143579562</v>
      </c>
      <c r="AE136" s="6">
        <v>1.164666</v>
      </c>
      <c r="AF136" s="6">
        <v>-4.1100000000000003</v>
      </c>
      <c r="AG136" s="8">
        <v>8178700</v>
      </c>
      <c r="AH136" s="8">
        <v>1881400</v>
      </c>
      <c r="AI136" s="8">
        <v>1450600</v>
      </c>
      <c r="AJ136" s="8">
        <v>744000</v>
      </c>
    </row>
    <row r="137" spans="1:36" ht="15">
      <c r="A137" s="2" t="s">
        <v>167</v>
      </c>
      <c r="B137" s="5">
        <v>4384788</v>
      </c>
      <c r="C137" s="2" t="s">
        <v>34</v>
      </c>
      <c r="D137" s="2" t="s">
        <v>35</v>
      </c>
      <c r="E137" s="6">
        <v>43031.117944229998</v>
      </c>
      <c r="F137" s="6">
        <v>0.131199874184557</v>
      </c>
      <c r="G137" s="6">
        <v>0.24943315796770399</v>
      </c>
      <c r="H137" s="6">
        <v>1.5449999999999999</v>
      </c>
      <c r="I137" s="7" t="s">
        <v>36</v>
      </c>
      <c r="J137" s="7" t="s">
        <v>36</v>
      </c>
      <c r="K137" s="6">
        <v>4.6079999999999997</v>
      </c>
      <c r="L137" s="6">
        <v>9.6470000000000002</v>
      </c>
      <c r="M137" s="6">
        <v>0.28999999999999998</v>
      </c>
      <c r="N137" s="6">
        <v>54.079999999999998</v>
      </c>
      <c r="O137" s="6">
        <v>0.41499999999999998</v>
      </c>
      <c r="P137" s="7" t="s">
        <v>36</v>
      </c>
      <c r="Q137" s="7" t="s">
        <v>36</v>
      </c>
      <c r="R137" s="7" t="s">
        <v>36</v>
      </c>
      <c r="S137" s="8">
        <v>1209078897</v>
      </c>
      <c r="T137" s="6">
        <v>13.319041</v>
      </c>
      <c r="U137" s="6">
        <v>14.333893</v>
      </c>
      <c r="V137" s="6">
        <v>72.168394000000006</v>
      </c>
      <c r="W137" s="8">
        <v>29512982</v>
      </c>
      <c r="X137" s="6">
        <v>2.0454500000000002</v>
      </c>
      <c r="Y137" s="8">
        <v>10</v>
      </c>
      <c r="Z137" s="6">
        <v>3.3069999999999999</v>
      </c>
      <c r="AA137" s="6">
        <v>10.8988664425921</v>
      </c>
      <c r="AB137" s="6">
        <v>9.2273956303996005</v>
      </c>
      <c r="AC137" s="9">
        <v>10.6311161028</v>
      </c>
      <c r="AD137" s="9">
        <v>3.4662124121066999</v>
      </c>
      <c r="AE137" s="6">
        <v>2.176145</v>
      </c>
      <c r="AF137" s="6">
        <v>0.58499999999999996</v>
      </c>
      <c r="AG137" s="8">
        <v>26640000</v>
      </c>
      <c r="AH137" s="8">
        <v>6366000</v>
      </c>
      <c r="AI137" s="8">
        <v>5405000</v>
      </c>
      <c r="AJ137" s="8">
        <v>2846000</v>
      </c>
    </row>
    <row r="138" spans="1:36" ht="15">
      <c r="A138" s="2" t="s">
        <v>168</v>
      </c>
      <c r="B138" s="5">
        <v>4004136</v>
      </c>
      <c r="C138" s="2" t="s">
        <v>34</v>
      </c>
      <c r="D138" s="2" t="s">
        <v>35</v>
      </c>
      <c r="E138" s="6">
        <v>38760.167517299997</v>
      </c>
      <c r="F138" s="6">
        <v>0.13384213331448799</v>
      </c>
      <c r="G138" s="6">
        <v>0.29557899939881099</v>
      </c>
      <c r="H138" s="6">
        <v>2.3199999999999998</v>
      </c>
      <c r="I138" s="7" t="s">
        <v>36</v>
      </c>
      <c r="J138" s="7" t="s">
        <v>36</v>
      </c>
      <c r="K138" s="7" t="s">
        <v>36</v>
      </c>
      <c r="L138" s="6">
        <v>-0.33900000000000002</v>
      </c>
      <c r="M138" s="6">
        <v>0.80000000000000004</v>
      </c>
      <c r="N138" s="6">
        <v>75.459999999999994</v>
      </c>
      <c r="O138" s="6">
        <v>1.669</v>
      </c>
      <c r="P138" s="7" t="s">
        <v>36</v>
      </c>
      <c r="Q138" s="7" t="s">
        <v>36</v>
      </c>
      <c r="R138" s="7" t="s">
        <v>36</v>
      </c>
      <c r="S138" s="8">
        <v>721790829</v>
      </c>
      <c r="T138" s="6">
        <v>22.934691000000001</v>
      </c>
      <c r="U138" s="6">
        <v>19.641750999999999</v>
      </c>
      <c r="V138" s="6">
        <v>149.18262000000001</v>
      </c>
      <c r="W138" s="8">
        <v>11909542</v>
      </c>
      <c r="X138" s="6">
        <v>2.1363599999999998</v>
      </c>
      <c r="Y138" s="8">
        <v>8</v>
      </c>
      <c r="Z138" s="6">
        <v>4.319</v>
      </c>
      <c r="AA138" s="6">
        <v>11.791552994720501</v>
      </c>
      <c r="AB138" s="6">
        <v>6.9159616293559001</v>
      </c>
      <c r="AC138" s="9">
        <v>11.816741484</v>
      </c>
      <c r="AD138" s="9">
        <v>1.8658022689486</v>
      </c>
      <c r="AE138" s="7" t="s">
        <v>36</v>
      </c>
      <c r="AF138" s="6">
        <v>1.2010000000000001</v>
      </c>
      <c r="AG138" s="8">
        <v>150039000</v>
      </c>
      <c r="AH138" s="8">
        <v>8153000</v>
      </c>
      <c r="AI138" s="8">
        <v>4986000</v>
      </c>
      <c r="AJ138" s="8">
        <v>2169000</v>
      </c>
    </row>
    <row r="139" spans="1:36" ht="15">
      <c r="A139" s="2" t="s">
        <v>169</v>
      </c>
      <c r="B139" s="5">
        <v>4097833</v>
      </c>
      <c r="C139" s="2" t="s">
        <v>34</v>
      </c>
      <c r="D139" s="2" t="s">
        <v>35</v>
      </c>
      <c r="E139" s="6">
        <v>8746.6016259000007</v>
      </c>
      <c r="F139" s="6">
        <v>0.96103933189813695</v>
      </c>
      <c r="G139" s="6">
        <v>0.94449373862515396</v>
      </c>
      <c r="H139" s="7" t="s">
        <v>36</v>
      </c>
      <c r="I139" s="7" t="s">
        <v>36</v>
      </c>
      <c r="J139" s="7" t="s">
        <v>36</v>
      </c>
      <c r="K139" s="7" t="s">
        <v>36</v>
      </c>
      <c r="L139" s="6">
        <v>-22.529</v>
      </c>
      <c r="M139" s="6">
        <v>0.46000000000000002</v>
      </c>
      <c r="N139" s="6">
        <v>86.709999999999994</v>
      </c>
      <c r="O139" s="6">
        <v>0.32100000000000001</v>
      </c>
      <c r="P139" s="6">
        <v>10.234952868893201</v>
      </c>
      <c r="Q139" s="6">
        <v>2.3509655751469398</v>
      </c>
      <c r="R139" s="6">
        <v>-62.625999628045399</v>
      </c>
      <c r="S139" s="8">
        <v>318637582</v>
      </c>
      <c r="T139" s="6">
        <v>-10.007198000000001</v>
      </c>
      <c r="U139" s="6">
        <v>-29.389572000000001</v>
      </c>
      <c r="V139" s="6">
        <v>65.205951999999996</v>
      </c>
      <c r="W139" s="8">
        <v>5235470</v>
      </c>
      <c r="X139" s="6">
        <v>2.5</v>
      </c>
      <c r="Y139" s="8">
        <v>3</v>
      </c>
      <c r="Z139" s="6">
        <v>2.21312</v>
      </c>
      <c r="AA139" s="6">
        <v>9.7520688919377996</v>
      </c>
      <c r="AB139" s="6">
        <v>5.9145875741712004</v>
      </c>
      <c r="AC139" s="9">
        <v>11.5832559709</v>
      </c>
      <c r="AD139" s="7" t="s">
        <v>37</v>
      </c>
      <c r="AE139" s="6">
        <v>1.195219</v>
      </c>
      <c r="AF139" s="6">
        <v>-28.387</v>
      </c>
      <c r="AG139" s="8">
        <v>13696100</v>
      </c>
      <c r="AH139" s="8">
        <v>2337800</v>
      </c>
      <c r="AI139" s="8">
        <v>1281100</v>
      </c>
      <c r="AJ139" s="8">
        <v>1209200</v>
      </c>
    </row>
    <row r="140" spans="1:36" ht="15">
      <c r="A140" s="2" t="s">
        <v>170</v>
      </c>
      <c r="B140" s="5">
        <v>4071364</v>
      </c>
      <c r="C140" s="2" t="s">
        <v>34</v>
      </c>
      <c r="D140" s="2" t="s">
        <v>35</v>
      </c>
      <c r="E140" s="6">
        <v>28946.612337899998</v>
      </c>
      <c r="F140" s="6">
        <v>0.81545625305630398</v>
      </c>
      <c r="G140" s="6">
        <v>0.84137323456461799</v>
      </c>
      <c r="H140" s="7" t="s">
        <v>36</v>
      </c>
      <c r="I140" s="6">
        <v>-0.249</v>
      </c>
      <c r="J140" s="7" t="s">
        <v>36</v>
      </c>
      <c r="K140" s="7" t="s">
        <v>36</v>
      </c>
      <c r="L140" s="6">
        <v>-38.343000000000004</v>
      </c>
      <c r="M140" s="6">
        <v>0.23999999999999999</v>
      </c>
      <c r="N140" s="6">
        <v>95.969999999999999</v>
      </c>
      <c r="O140" s="6">
        <v>2.343</v>
      </c>
      <c r="P140" s="7" t="s">
        <v>36</v>
      </c>
      <c r="Q140" s="7" t="s">
        <v>36</v>
      </c>
      <c r="R140" s="7" t="s">
        <v>36</v>
      </c>
      <c r="S140" s="8">
        <v>107868874</v>
      </c>
      <c r="T140" s="6">
        <v>42.242204000000001</v>
      </c>
      <c r="U140" s="6">
        <v>23.852294000000001</v>
      </c>
      <c r="V140" s="6">
        <v>189.20953700000001</v>
      </c>
      <c r="W140" s="8">
        <v>7331013</v>
      </c>
      <c r="X140" s="6">
        <v>2.28125</v>
      </c>
      <c r="Y140" s="8">
        <v>11</v>
      </c>
      <c r="Z140" s="6">
        <v>12.526859999999999</v>
      </c>
      <c r="AA140" s="6">
        <v>19.4261834081044</v>
      </c>
      <c r="AB140" s="6">
        <v>15.050503576619001</v>
      </c>
      <c r="AC140" s="9">
        <v>21.462539929799998</v>
      </c>
      <c r="AD140" s="9">
        <v>2.9516338550294998</v>
      </c>
      <c r="AE140" s="6">
        <v>1.654371</v>
      </c>
      <c r="AF140" s="6">
        <v>2.4710000000000001</v>
      </c>
      <c r="AG140" s="8">
        <v>14555741</v>
      </c>
      <c r="AH140" s="8">
        <v>1871961</v>
      </c>
      <c r="AI140" s="8">
        <v>1478912</v>
      </c>
      <c r="AJ140" s="8">
        <v>1107226</v>
      </c>
    </row>
    <row r="141" spans="1:36" ht="15">
      <c r="A141" s="2" t="s">
        <v>171</v>
      </c>
      <c r="B141" s="5">
        <v>4402486</v>
      </c>
      <c r="C141" s="2" t="s">
        <v>40</v>
      </c>
      <c r="D141" s="2" t="s">
        <v>35</v>
      </c>
      <c r="E141" s="6">
        <v>78122.520567579995</v>
      </c>
      <c r="F141" s="6">
        <v>1.1117504494108299</v>
      </c>
      <c r="G141" s="6">
        <v>1.0066338059895801</v>
      </c>
      <c r="H141" s="6">
        <v>1.163</v>
      </c>
      <c r="I141" s="6">
        <v>0.157</v>
      </c>
      <c r="J141" s="7" t="s">
        <v>36</v>
      </c>
      <c r="K141" s="6">
        <v>3.9260000000000002</v>
      </c>
      <c r="L141" s="6">
        <v>2.7770000000000001</v>
      </c>
      <c r="M141" s="6">
        <v>0.20999999999999999</v>
      </c>
      <c r="N141" s="6">
        <v>87.209999999999994</v>
      </c>
      <c r="O141" s="6">
        <v>0.75600000000000001</v>
      </c>
      <c r="P141" s="7" t="s">
        <v>36</v>
      </c>
      <c r="Q141" s="7" t="s">
        <v>36</v>
      </c>
      <c r="R141" s="7" t="s">
        <v>36</v>
      </c>
      <c r="S141" s="8">
        <v>225670231</v>
      </c>
      <c r="T141" s="6">
        <v>80.442089999999993</v>
      </c>
      <c r="U141" s="6">
        <v>70.191390999999996</v>
      </c>
      <c r="V141" s="6">
        <v>306.80000899999999</v>
      </c>
      <c r="W141" s="8">
        <v>2451092</v>
      </c>
      <c r="X141" s="6">
        <v>2.52</v>
      </c>
      <c r="Y141" s="8">
        <v>7</v>
      </c>
      <c r="Z141" s="6">
        <v>13.832100000000001</v>
      </c>
      <c r="AA141" s="6">
        <v>20.261735740122401</v>
      </c>
      <c r="AB141" s="6">
        <v>18.540804682701399</v>
      </c>
      <c r="AC141" s="9">
        <v>24.987711139200002</v>
      </c>
      <c r="AD141" s="9">
        <v>1.6909444061562</v>
      </c>
      <c r="AE141" s="6">
        <v>2.0120719999999999</v>
      </c>
      <c r="AF141" s="6">
        <v>10.542</v>
      </c>
      <c r="AG141" s="8">
        <v>17677600</v>
      </c>
      <c r="AH141" s="8">
        <v>3136300</v>
      </c>
      <c r="AI141" s="8">
        <v>2824700</v>
      </c>
      <c r="AJ141" s="8">
        <v>2041700</v>
      </c>
    </row>
    <row r="142" spans="1:36" ht="15">
      <c r="A142" s="2" t="s">
        <v>172</v>
      </c>
      <c r="B142" s="5">
        <v>4421633</v>
      </c>
      <c r="C142" s="2" t="s">
        <v>34</v>
      </c>
      <c r="D142" s="2" t="s">
        <v>35</v>
      </c>
      <c r="E142" s="6">
        <v>74767.870058569999</v>
      </c>
      <c r="F142" s="6">
        <v>0.99207002398932398</v>
      </c>
      <c r="G142" s="6">
        <v>1.0986223348214399</v>
      </c>
      <c r="H142" s="7" t="s">
        <v>36</v>
      </c>
      <c r="I142" s="7" t="s">
        <v>36</v>
      </c>
      <c r="J142" s="7" t="s">
        <v>36</v>
      </c>
      <c r="K142" s="6">
        <v>38.341999999999999</v>
      </c>
      <c r="L142" s="7" t="s">
        <v>36</v>
      </c>
      <c r="M142" s="6">
        <v>0.39000000000000001</v>
      </c>
      <c r="N142" s="6">
        <v>97.439999999999998</v>
      </c>
      <c r="O142" s="6">
        <v>-10.039</v>
      </c>
      <c r="P142" s="7" t="s">
        <v>36</v>
      </c>
      <c r="Q142" s="7" t="s">
        <v>36</v>
      </c>
      <c r="R142" s="7" t="s">
        <v>36</v>
      </c>
      <c r="S142" s="8">
        <v>56111393</v>
      </c>
      <c r="T142" s="6">
        <v>135.80313899999999</v>
      </c>
      <c r="U142" s="6">
        <v>51.559342000000001</v>
      </c>
      <c r="V142" s="6">
        <v>180.86514</v>
      </c>
      <c r="W142" s="8">
        <v>875532</v>
      </c>
      <c r="X142" s="6">
        <v>1.8333299999999999</v>
      </c>
      <c r="Y142" s="8">
        <v>12</v>
      </c>
      <c r="Z142" s="6">
        <v>41.098030000000001</v>
      </c>
      <c r="AA142" s="6">
        <v>20.7135181926791</v>
      </c>
      <c r="AB142" s="6">
        <v>18.5755005064808</v>
      </c>
      <c r="AC142" s="9">
        <v>28.543128508799999</v>
      </c>
      <c r="AD142" s="9">
        <v>1.4186713520831999</v>
      </c>
      <c r="AE142" s="6">
        <v>0.571102</v>
      </c>
      <c r="AF142" s="6">
        <v>21.292999999999999</v>
      </c>
      <c r="AG142" s="8">
        <v>6585000</v>
      </c>
      <c r="AH142" s="8">
        <v>3212000</v>
      </c>
      <c r="AI142" s="8">
        <v>2944000</v>
      </c>
      <c r="AJ142" s="8">
        <v>1299000</v>
      </c>
    </row>
    <row r="143" spans="1:36" ht="15">
      <c r="A143" s="2" t="s">
        <v>173</v>
      </c>
      <c r="B143" s="5">
        <v>3009699</v>
      </c>
      <c r="C143" s="2" t="s">
        <v>34</v>
      </c>
      <c r="D143" s="2" t="s">
        <v>35</v>
      </c>
      <c r="E143" s="6">
        <v>23061.32272738</v>
      </c>
      <c r="F143" s="6">
        <v>0.13072295704824599</v>
      </c>
      <c r="G143" s="6">
        <v>0.457999223223237</v>
      </c>
      <c r="H143" s="7" t="s">
        <v>36</v>
      </c>
      <c r="I143" s="6">
        <v>0.47999999999999998</v>
      </c>
      <c r="J143" s="7" t="s">
        <v>36</v>
      </c>
      <c r="K143" s="6">
        <v>-9.1959999999999997</v>
      </c>
      <c r="L143" s="7" t="s">
        <v>36</v>
      </c>
      <c r="M143" s="6">
        <v>1.23</v>
      </c>
      <c r="N143" s="6">
        <v>68.120000000000005</v>
      </c>
      <c r="O143" s="6">
        <v>0.55000000000000004</v>
      </c>
      <c r="P143" s="7" t="s">
        <v>36</v>
      </c>
      <c r="Q143" s="7" t="s">
        <v>36</v>
      </c>
      <c r="R143" s="7" t="s">
        <v>36</v>
      </c>
      <c r="S143" s="8">
        <v>355829698</v>
      </c>
      <c r="T143" s="6">
        <v>-9.2466530000000002</v>
      </c>
      <c r="U143" s="6">
        <v>27.691509</v>
      </c>
      <c r="V143" s="6">
        <v>-20.093540000000001</v>
      </c>
      <c r="W143" s="8">
        <v>4086603</v>
      </c>
      <c r="X143" s="6">
        <v>2.6666699999999999</v>
      </c>
      <c r="Y143" s="8">
        <v>2</v>
      </c>
      <c r="Z143" s="6">
        <v>5.05938</v>
      </c>
      <c r="AA143" s="6">
        <v>12.680485479542901</v>
      </c>
      <c r="AB143" s="6">
        <v>8.4003941220500007</v>
      </c>
      <c r="AC143" s="9">
        <v>14.1549509567</v>
      </c>
      <c r="AD143" s="9">
        <v>0.27630679035220002</v>
      </c>
      <c r="AE143" s="6">
        <v>2.383562</v>
      </c>
      <c r="AF143" s="6">
        <v>-0.753</v>
      </c>
      <c r="AG143" s="8">
        <v>52881000</v>
      </c>
      <c r="AH143" s="8">
        <v>1832000</v>
      </c>
      <c r="AI143" s="8">
        <v>503000</v>
      </c>
      <c r="AJ143" s="8">
        <v>-649000</v>
      </c>
    </row>
    <row r="144" spans="1:36" ht="15">
      <c r="A144" s="2" t="s">
        <v>174</v>
      </c>
      <c r="B144" s="5">
        <v>4004099</v>
      </c>
      <c r="C144" s="2" t="s">
        <v>34</v>
      </c>
      <c r="D144" s="2" t="s">
        <v>35</v>
      </c>
      <c r="E144" s="6">
        <v>155473.32664188</v>
      </c>
      <c r="F144" s="6">
        <v>0.59786790260237699</v>
      </c>
      <c r="G144" s="6">
        <v>0.70532158882024898</v>
      </c>
      <c r="H144" s="7" t="s">
        <v>36</v>
      </c>
      <c r="I144" s="6">
        <v>0.02</v>
      </c>
      <c r="J144" s="6">
        <v>-4.1929999999999996</v>
      </c>
      <c r="K144" s="6">
        <v>1113.6949999999999</v>
      </c>
      <c r="L144" s="7" t="s">
        <v>36</v>
      </c>
      <c r="M144" s="6">
        <v>0.17999999999999999</v>
      </c>
      <c r="N144" s="6">
        <v>81.170000000000002</v>
      </c>
      <c r="O144" s="6">
        <v>2.3109999999999999</v>
      </c>
      <c r="P144" s="7" t="s">
        <v>36</v>
      </c>
      <c r="Q144" s="7" t="s">
        <v>36</v>
      </c>
      <c r="R144" s="7" t="s">
        <v>36</v>
      </c>
      <c r="S144" s="8">
        <v>609197628</v>
      </c>
      <c r="T144" s="6">
        <v>27.039684999999999</v>
      </c>
      <c r="U144" s="6">
        <v>17.972424</v>
      </c>
      <c r="V144" s="6">
        <v>78.550957999999994</v>
      </c>
      <c r="W144" s="8">
        <v>4320419</v>
      </c>
      <c r="X144" s="6">
        <v>2</v>
      </c>
      <c r="Y144" s="8">
        <v>13</v>
      </c>
      <c r="Z144" s="6">
        <v>13.85464</v>
      </c>
      <c r="AA144" s="6">
        <v>16.316104078485701</v>
      </c>
      <c r="AB144" s="6">
        <v>13.473638238096999</v>
      </c>
      <c r="AC144" s="9">
        <v>18.419267299800001</v>
      </c>
      <c r="AD144" s="9">
        <v>1.6141620132608001</v>
      </c>
      <c r="AE144" s="6">
        <v>1.900793</v>
      </c>
      <c r="AF144" s="6">
        <v>-3.0390000000000001</v>
      </c>
      <c r="AG144" s="8">
        <v>24119000</v>
      </c>
      <c r="AH144" s="8">
        <v>11452000</v>
      </c>
      <c r="AI144" s="8">
        <v>9134000</v>
      </c>
      <c r="AJ144" s="8">
        <v>6379000</v>
      </c>
    </row>
    <row r="145" spans="1:36" ht="15">
      <c r="A145" s="2" t="s">
        <v>175</v>
      </c>
      <c r="B145" s="5">
        <v>4051574</v>
      </c>
      <c r="C145" s="2" t="s">
        <v>34</v>
      </c>
      <c r="D145" s="2" t="s">
        <v>35</v>
      </c>
      <c r="E145" s="6">
        <v>109213.67256000001</v>
      </c>
      <c r="F145" s="6">
        <v>0.78866043170328004</v>
      </c>
      <c r="G145" s="6">
        <v>0.88723400182664802</v>
      </c>
      <c r="H145" s="7" t="s">
        <v>36</v>
      </c>
      <c r="I145" s="7" t="s">
        <v>36</v>
      </c>
      <c r="J145" s="7" t="s">
        <v>36</v>
      </c>
      <c r="K145" s="7" t="s">
        <v>36</v>
      </c>
      <c r="L145" s="7" t="s">
        <v>36</v>
      </c>
      <c r="M145" s="6">
        <v>0.070000000000000007</v>
      </c>
      <c r="N145" s="6">
        <v>61.640000000000001</v>
      </c>
      <c r="O145" s="6">
        <v>1.544</v>
      </c>
      <c r="P145" s="7" t="s">
        <v>36</v>
      </c>
      <c r="Q145" s="7" t="s">
        <v>36</v>
      </c>
      <c r="R145" s="7" t="s">
        <v>36</v>
      </c>
      <c r="S145" s="8">
        <v>856577824</v>
      </c>
      <c r="T145" s="6">
        <v>-27.846489999999999</v>
      </c>
      <c r="U145" s="6">
        <v>-20.522932999999998</v>
      </c>
      <c r="V145" s="6">
        <v>28.503755999999999</v>
      </c>
      <c r="W145" s="8">
        <v>14529389</v>
      </c>
      <c r="X145" s="6">
        <v>2.1935500000000001</v>
      </c>
      <c r="Y145" s="8">
        <v>13</v>
      </c>
      <c r="Z145" s="6">
        <v>10.11129</v>
      </c>
      <c r="AA145" s="6">
        <v>10.763225438340299</v>
      </c>
      <c r="AB145" s="6">
        <v>8.3500301448080005</v>
      </c>
      <c r="AC145" s="9">
        <v>12.245286045</v>
      </c>
      <c r="AD145" s="9">
        <v>2.7831270855919001</v>
      </c>
      <c r="AE145" s="6">
        <v>1.1176280000000001</v>
      </c>
      <c r="AF145" s="6">
        <v>-9.3490000000000002</v>
      </c>
      <c r="AG145" s="8">
        <v>90958000</v>
      </c>
      <c r="AH145" s="8">
        <v>13150000</v>
      </c>
      <c r="AI145" s="8">
        <v>9784000</v>
      </c>
      <c r="AJ145" s="8">
        <v>6708000</v>
      </c>
    </row>
    <row r="146" spans="1:36" ht="15">
      <c r="A146" s="2" t="s">
        <v>176</v>
      </c>
      <c r="B146" s="5">
        <v>4086110</v>
      </c>
      <c r="C146" s="2" t="s">
        <v>34</v>
      </c>
      <c r="D146" s="2" t="s">
        <v>35</v>
      </c>
      <c r="E146" s="6">
        <v>46417.461061349997</v>
      </c>
      <c r="F146" s="6">
        <v>1.7198492230049101</v>
      </c>
      <c r="G146" s="6">
        <v>1.42962879986904</v>
      </c>
      <c r="H146" s="7" t="s">
        <v>36</v>
      </c>
      <c r="I146" s="6">
        <v>-7.8789999999999996</v>
      </c>
      <c r="J146" s="7" t="s">
        <v>36</v>
      </c>
      <c r="K146" s="7" t="s">
        <v>36</v>
      </c>
      <c r="L146" s="7" t="s">
        <v>36</v>
      </c>
      <c r="M146" s="6">
        <v>0.45000000000000001</v>
      </c>
      <c r="N146" s="6">
        <v>94.069999999999993</v>
      </c>
      <c r="O146" s="6">
        <v>1.5569999999999999</v>
      </c>
      <c r="P146" s="7" t="s">
        <v>36</v>
      </c>
      <c r="Q146" s="7" t="s">
        <v>36</v>
      </c>
      <c r="R146" s="7" t="s">
        <v>36</v>
      </c>
      <c r="S146" s="8">
        <v>66135871</v>
      </c>
      <c r="T146" s="6">
        <v>104.046043</v>
      </c>
      <c r="U146" s="6">
        <v>44.422648000000002</v>
      </c>
      <c r="V146" s="6">
        <v>553.73992899999996</v>
      </c>
      <c r="W146" s="8">
        <v>2862629</v>
      </c>
      <c r="X146" s="6">
        <v>2.5</v>
      </c>
      <c r="Y146" s="8">
        <v>7</v>
      </c>
      <c r="Z146" s="6">
        <v>49.45429</v>
      </c>
      <c r="AA146" s="6">
        <v>12.358941524954799</v>
      </c>
      <c r="AB146" s="6">
        <v>7.5076248898925</v>
      </c>
      <c r="AC146" s="9">
        <v>13.3192041156</v>
      </c>
      <c r="AD146" s="9">
        <v>1.1946235245114001</v>
      </c>
      <c r="AE146" s="6">
        <v>1.125812</v>
      </c>
      <c r="AF146" s="6">
        <v>23.106000000000002</v>
      </c>
      <c r="AG146" s="8">
        <v>14332000</v>
      </c>
      <c r="AH146" s="8">
        <v>4394000</v>
      </c>
      <c r="AI146" s="8">
        <v>3963000</v>
      </c>
      <c r="AJ146" s="8">
        <v>2424000</v>
      </c>
    </row>
    <row r="147" spans="1:36" ht="15">
      <c r="A147" s="2" t="s">
        <v>177</v>
      </c>
      <c r="B147" s="5">
        <v>4087927</v>
      </c>
      <c r="C147" s="2" t="s">
        <v>34</v>
      </c>
      <c r="D147" s="2" t="s">
        <v>35</v>
      </c>
      <c r="E147" s="6">
        <v>18047.216</v>
      </c>
      <c r="F147" s="6">
        <v>0.57100593710296699</v>
      </c>
      <c r="G147" s="6">
        <v>0.96024290551848601</v>
      </c>
      <c r="H147" s="6">
        <v>0.40200000000000002</v>
      </c>
      <c r="I147" s="6">
        <v>0.72699999999999998</v>
      </c>
      <c r="J147" s="7" t="s">
        <v>36</v>
      </c>
      <c r="K147" s="6">
        <v>3.2450000000000001</v>
      </c>
      <c r="L147" s="6">
        <v>4.8659999999999997</v>
      </c>
      <c r="M147" s="6">
        <v>0.89000000000000001</v>
      </c>
      <c r="N147" s="6">
        <v>82.590000000000003</v>
      </c>
      <c r="O147" s="6">
        <v>-1.137</v>
      </c>
      <c r="P147" s="7" t="s">
        <v>36</v>
      </c>
      <c r="Q147" s="7" t="s">
        <v>36</v>
      </c>
      <c r="R147" s="7" t="s">
        <v>36</v>
      </c>
      <c r="S147" s="8">
        <v>97600000</v>
      </c>
      <c r="T147" s="6">
        <v>-16.037779</v>
      </c>
      <c r="U147" s="6">
        <v>-9.8659520000000001</v>
      </c>
      <c r="V147" s="6">
        <v>-8.528321</v>
      </c>
      <c r="W147" s="8">
        <v>1695437</v>
      </c>
      <c r="X147" s="6">
        <v>2</v>
      </c>
      <c r="Y147" s="8">
        <v>1</v>
      </c>
      <c r="Z147" s="6">
        <v>9.1649999999999991</v>
      </c>
      <c r="AA147" s="6">
        <v>17.096668004046499</v>
      </c>
      <c r="AB147" s="6">
        <v>15.998713704559099</v>
      </c>
      <c r="AC147" s="9">
        <v>20.1756683033</v>
      </c>
      <c r="AD147" s="7" t="s">
        <v>36</v>
      </c>
      <c r="AE147" s="6">
        <v>0</v>
      </c>
      <c r="AF147" s="6">
        <v>4.7859999999999996</v>
      </c>
      <c r="AG147" s="8">
        <v>1493100</v>
      </c>
      <c r="AH147" s="8">
        <v>1044700</v>
      </c>
      <c r="AI147" s="8">
        <v>1000600</v>
      </c>
      <c r="AJ147" s="8">
        <v>817600</v>
      </c>
    </row>
    <row r="148" spans="1:36" ht="15">
      <c r="A148" s="2" t="s">
        <v>178</v>
      </c>
      <c r="B148" s="5">
        <v>4071818</v>
      </c>
      <c r="C148" s="2" t="s">
        <v>34</v>
      </c>
      <c r="D148" s="2" t="s">
        <v>35</v>
      </c>
      <c r="E148" s="6">
        <v>46875.604422179997</v>
      </c>
      <c r="F148" s="6">
        <v>0.784704134945863</v>
      </c>
      <c r="G148" s="6">
        <v>0.80600281372112803</v>
      </c>
      <c r="H148" s="7" t="s">
        <v>36</v>
      </c>
      <c r="I148" s="6">
        <v>9.8290000000000006</v>
      </c>
      <c r="J148" s="7" t="s">
        <v>36</v>
      </c>
      <c r="K148" s="6">
        <v>33.735999999999997</v>
      </c>
      <c r="L148" s="6">
        <v>66.317999999999998</v>
      </c>
      <c r="M148" s="6">
        <v>9.3599999999999994</v>
      </c>
      <c r="N148" s="6">
        <v>74.090000000000003</v>
      </c>
      <c r="O148" s="6">
        <v>0.80400000000000005</v>
      </c>
      <c r="P148" s="7" t="s">
        <v>36</v>
      </c>
      <c r="Q148" s="7" t="s">
        <v>36</v>
      </c>
      <c r="R148" s="7" t="s">
        <v>36</v>
      </c>
      <c r="S148" s="8">
        <v>48825703</v>
      </c>
      <c r="T148" s="6">
        <v>130.92667299999999</v>
      </c>
      <c r="U148" s="6">
        <v>36.231566000000001</v>
      </c>
      <c r="V148" s="6">
        <v>285.71233999999998</v>
      </c>
      <c r="W148" s="8">
        <v>1433932</v>
      </c>
      <c r="X148" s="6">
        <v>2.875</v>
      </c>
      <c r="Y148" s="8">
        <v>2</v>
      </c>
      <c r="Z148" s="6">
        <v>45.459290000000003</v>
      </c>
      <c r="AA148" s="6">
        <v>16.003613843758501</v>
      </c>
      <c r="AB148" s="6">
        <v>14.739671849789699</v>
      </c>
      <c r="AC148" s="9">
        <v>20.9082043457</v>
      </c>
      <c r="AD148" s="9">
        <v>1.6083234112077001</v>
      </c>
      <c r="AE148" s="6">
        <v>0.812473</v>
      </c>
      <c r="AF148" s="6">
        <v>8.2089999999999996</v>
      </c>
      <c r="AG148" s="8">
        <v>16478000</v>
      </c>
      <c r="AH148" s="8">
        <v>2823000</v>
      </c>
      <c r="AI148" s="8">
        <v>2609000</v>
      </c>
      <c r="AJ148" s="8">
        <v>1903000</v>
      </c>
    </row>
    <row r="149" spans="1:36" ht="15">
      <c r="A149" s="2" t="s">
        <v>179</v>
      </c>
      <c r="B149" s="5">
        <v>4695380</v>
      </c>
      <c r="C149" s="2" t="s">
        <v>34</v>
      </c>
      <c r="D149" s="2" t="s">
        <v>35</v>
      </c>
      <c r="E149" s="6">
        <v>7743.57708189</v>
      </c>
      <c r="F149" s="6">
        <v>0.92277894761132495</v>
      </c>
      <c r="G149" s="6">
        <v>0.80959838011585805</v>
      </c>
      <c r="H149" s="7" t="s">
        <v>36</v>
      </c>
      <c r="I149" s="7" t="s">
        <v>36</v>
      </c>
      <c r="J149" s="7" t="s">
        <v>36</v>
      </c>
      <c r="K149" s="7" t="s">
        <v>36</v>
      </c>
      <c r="L149" s="6">
        <v>3.7269999999999999</v>
      </c>
      <c r="M149" s="6">
        <v>0.40000000000000002</v>
      </c>
      <c r="N149" s="6">
        <v>61.479999999999997</v>
      </c>
      <c r="O149" s="6">
        <v>1.2110000000000001</v>
      </c>
      <c r="P149" s="7" t="s">
        <v>36</v>
      </c>
      <c r="Q149" s="7" t="s">
        <v>36</v>
      </c>
      <c r="R149" s="7" t="s">
        <v>36</v>
      </c>
      <c r="S149" s="8">
        <v>863275037</v>
      </c>
      <c r="T149" s="6">
        <v>-79.180342999999993</v>
      </c>
      <c r="U149" s="6">
        <v>-58.835521</v>
      </c>
      <c r="V149" s="6">
        <v>-77.081342000000006</v>
      </c>
      <c r="W149" s="8">
        <v>71966514</v>
      </c>
      <c r="X149" s="6">
        <v>3.1052599999999999</v>
      </c>
      <c r="Y149" s="8">
        <v>1</v>
      </c>
      <c r="Z149" s="6">
        <v>1.0492300000000001</v>
      </c>
      <c r="AA149" s="6">
        <v>17.3480047127589</v>
      </c>
      <c r="AB149" s="6">
        <v>9.4399798221728002</v>
      </c>
      <c r="AC149" s="9">
        <v>4.0879757910999999</v>
      </c>
      <c r="AD149" s="7" t="s">
        <v>37</v>
      </c>
      <c r="AE149" s="7" t="s">
        <v>36</v>
      </c>
      <c r="AF149" s="6">
        <v>4.806</v>
      </c>
      <c r="AG149" s="8">
        <v>139081000</v>
      </c>
      <c r="AH149" s="8">
        <v>4098000</v>
      </c>
      <c r="AI149" s="8">
        <v>2212000</v>
      </c>
      <c r="AJ149" s="8">
        <v>-3528000</v>
      </c>
    </row>
    <row r="150" spans="1:36" ht="15">
      <c r="A150" s="2" t="s">
        <v>180</v>
      </c>
      <c r="B150" s="5">
        <v>4216584</v>
      </c>
      <c r="C150" s="2" t="s">
        <v>34</v>
      </c>
      <c r="D150" s="2" t="s">
        <v>35</v>
      </c>
      <c r="E150" s="6">
        <v>18046.0454192</v>
      </c>
      <c r="F150" s="6">
        <v>1.22088517187395</v>
      </c>
      <c r="G150" s="6">
        <v>1.3419921148021801</v>
      </c>
      <c r="H150" s="6">
        <v>0.14399999999999999</v>
      </c>
      <c r="I150" s="6">
        <v>-15.000999999999999</v>
      </c>
      <c r="J150" s="6">
        <v>96.885000000000005</v>
      </c>
      <c r="K150" s="6">
        <v>187.63499999999999</v>
      </c>
      <c r="L150" s="6">
        <v>214.358</v>
      </c>
      <c r="M150" s="6">
        <v>1.3700000000000001</v>
      </c>
      <c r="N150" s="6">
        <v>61.590000000000003</v>
      </c>
      <c r="O150" s="6">
        <v>1.018</v>
      </c>
      <c r="P150" s="7" t="s">
        <v>37</v>
      </c>
      <c r="Q150" s="7" t="s">
        <v>36</v>
      </c>
      <c r="R150" s="7" t="s">
        <v>36</v>
      </c>
      <c r="S150" s="8">
        <v>2451908345</v>
      </c>
      <c r="T150" s="6">
        <v>-74.002118999999993</v>
      </c>
      <c r="U150" s="6">
        <v>-36.332180000000001</v>
      </c>
      <c r="V150" s="6">
        <v>-72.629230000000007</v>
      </c>
      <c r="W150" s="8">
        <v>138803385</v>
      </c>
      <c r="X150" s="6">
        <v>2.3103400000000001</v>
      </c>
      <c r="Y150" s="8">
        <v>11</v>
      </c>
      <c r="Z150" s="6">
        <v>-0.18962000000000001</v>
      </c>
      <c r="AA150" s="6">
        <v>39.496329183433602</v>
      </c>
      <c r="AB150" s="6">
        <v>5.8230014112245998</v>
      </c>
      <c r="AC150" s="9">
        <v>13.361896808299999</v>
      </c>
      <c r="AD150" s="9">
        <v>25.504183558817399</v>
      </c>
      <c r="AE150" s="6">
        <v>1.23201</v>
      </c>
      <c r="AF150" s="6">
        <v>22.190000000000001</v>
      </c>
      <c r="AG150" s="8">
        <v>41321000</v>
      </c>
      <c r="AH150" s="8">
        <v>7409000</v>
      </c>
      <c r="AI150" s="8">
        <v>-576000</v>
      </c>
      <c r="AJ150" s="8">
        <v>-3079000</v>
      </c>
    </row>
    <row r="151" spans="1:36" ht="15">
      <c r="A151" s="2" t="s">
        <v>181</v>
      </c>
      <c r="B151" s="5">
        <v>4063852</v>
      </c>
      <c r="C151" s="2" t="s">
        <v>34</v>
      </c>
      <c r="D151" s="2" t="s">
        <v>35</v>
      </c>
      <c r="E151" s="6">
        <v>84035.324773800006</v>
      </c>
      <c r="F151" s="6">
        <v>0.22364540948311601</v>
      </c>
      <c r="G151" s="6">
        <v>0.42988517594341402</v>
      </c>
      <c r="H151" s="7" t="s">
        <v>36</v>
      </c>
      <c r="I151" s="7" t="s">
        <v>36</v>
      </c>
      <c r="J151" s="7" t="s">
        <v>36</v>
      </c>
      <c r="K151" s="7" t="s">
        <v>36</v>
      </c>
      <c r="L151" s="7" t="s">
        <v>36</v>
      </c>
      <c r="M151" s="6">
        <v>0.17999999999999999</v>
      </c>
      <c r="N151" s="6">
        <v>82.930000000000007</v>
      </c>
      <c r="O151" s="6">
        <v>2.4289999999999998</v>
      </c>
      <c r="P151" s="7" t="s">
        <v>36</v>
      </c>
      <c r="Q151" s="7" t="s">
        <v>36</v>
      </c>
      <c r="R151" s="7" t="s">
        <v>36</v>
      </c>
      <c r="S151" s="8">
        <v>401314827</v>
      </c>
      <c r="T151" s="6">
        <v>40.829228999999998</v>
      </c>
      <c r="U151" s="6">
        <v>35.495241</v>
      </c>
      <c r="V151" s="6">
        <v>90.679401999999996</v>
      </c>
      <c r="W151" s="8">
        <v>2977926</v>
      </c>
      <c r="X151" s="6">
        <v>2.2272699999999999</v>
      </c>
      <c r="Y151" s="8">
        <v>8</v>
      </c>
      <c r="Z151" s="6">
        <v>8.73245</v>
      </c>
      <c r="AA151" s="6">
        <v>19.413559098394099</v>
      </c>
      <c r="AB151" s="6">
        <v>13.1871900456406</v>
      </c>
      <c r="AC151" s="9">
        <v>23.618104055</v>
      </c>
      <c r="AD151" s="9">
        <v>1.9131716528959</v>
      </c>
      <c r="AE151" s="6">
        <v>1.048357</v>
      </c>
      <c r="AF151" s="6">
        <v>3.6960000000000002</v>
      </c>
      <c r="AG151" s="8">
        <v>20426000</v>
      </c>
      <c r="AH151" s="8">
        <v>5894000</v>
      </c>
      <c r="AI151" s="8">
        <v>3823000</v>
      </c>
      <c r="AJ151" s="8">
        <v>2276000</v>
      </c>
    </row>
    <row r="152" spans="1:36" ht="15">
      <c r="A152" s="2" t="s">
        <v>182</v>
      </c>
      <c r="B152" s="5">
        <v>4009725</v>
      </c>
      <c r="C152" s="2" t="s">
        <v>34</v>
      </c>
      <c r="D152" s="2" t="s">
        <v>35</v>
      </c>
      <c r="E152" s="6">
        <v>29594.51431563</v>
      </c>
      <c r="F152" s="6">
        <v>0.17227974146406499</v>
      </c>
      <c r="G152" s="6">
        <v>0.37367290606012699</v>
      </c>
      <c r="H152" s="6">
        <v>-4.9059999999999997</v>
      </c>
      <c r="I152" s="7" t="s">
        <v>36</v>
      </c>
      <c r="J152" s="7" t="s">
        <v>36</v>
      </c>
      <c r="K152" s="6">
        <v>-3.2290000000000001</v>
      </c>
      <c r="L152" s="7" t="s">
        <v>36</v>
      </c>
      <c r="M152" s="6">
        <v>0.17000000000000001</v>
      </c>
      <c r="N152" s="6">
        <v>78.480000000000004</v>
      </c>
      <c r="O152" s="6">
        <v>1.5609999999999999</v>
      </c>
      <c r="P152" s="6">
        <v>26.346819922895499</v>
      </c>
      <c r="Q152" s="6">
        <v>3.96815967684448</v>
      </c>
      <c r="R152" s="7" t="s">
        <v>36</v>
      </c>
      <c r="S152" s="8">
        <v>316079401</v>
      </c>
      <c r="T152" s="6">
        <v>7.9688410000000003</v>
      </c>
      <c r="U152" s="6">
        <v>17.220526</v>
      </c>
      <c r="V152" s="6">
        <v>12.209488</v>
      </c>
      <c r="W152" s="8">
        <v>9938999</v>
      </c>
      <c r="X152" s="6">
        <v>2.6875</v>
      </c>
      <c r="Y152" s="8">
        <v>3</v>
      </c>
      <c r="Z152" s="6">
        <v>5.5874800000000002</v>
      </c>
      <c r="AA152" s="6">
        <v>17.136484300511</v>
      </c>
      <c r="AB152" s="6">
        <v>10.9107590464476</v>
      </c>
      <c r="AC152" s="9">
        <v>16.7702230477</v>
      </c>
      <c r="AD152" s="9">
        <v>2.3363624904846998</v>
      </c>
      <c r="AE152" s="6">
        <v>0.57372299999999998</v>
      </c>
      <c r="AF152" s="6">
        <v>-7.3399999999999999</v>
      </c>
      <c r="AG152" s="8">
        <v>8893000</v>
      </c>
      <c r="AH152" s="8">
        <v>3448800</v>
      </c>
      <c r="AI152" s="8">
        <v>2184600</v>
      </c>
      <c r="AJ152" s="8">
        <v>1330500</v>
      </c>
    </row>
    <row r="153" spans="1:36" ht="15">
      <c r="A153" s="2" t="s">
        <v>183</v>
      </c>
      <c r="B153" s="5">
        <v>4107971</v>
      </c>
      <c r="C153" s="2" t="s">
        <v>34</v>
      </c>
      <c r="D153" s="2" t="s">
        <v>35</v>
      </c>
      <c r="E153" s="6">
        <v>8340.1589898900002</v>
      </c>
      <c r="F153" s="6">
        <v>1.0732771087040001</v>
      </c>
      <c r="G153" s="6">
        <v>1.2891504461705401</v>
      </c>
      <c r="H153" s="7" t="s">
        <v>36</v>
      </c>
      <c r="I153" s="7" t="s">
        <v>36</v>
      </c>
      <c r="J153" s="7" t="s">
        <v>36</v>
      </c>
      <c r="K153" s="7" t="s">
        <v>36</v>
      </c>
      <c r="L153" s="6">
        <v>-5.8099999999999996</v>
      </c>
      <c r="M153" s="6">
        <v>15.550000000000001</v>
      </c>
      <c r="N153" s="6">
        <v>61.700000000000003</v>
      </c>
      <c r="O153" s="6">
        <v>-12.186999999999999</v>
      </c>
      <c r="P153" s="6">
        <v>10.773832519066101</v>
      </c>
      <c r="Q153" s="6">
        <v>1.09757436066293</v>
      </c>
      <c r="R153" s="6">
        <v>-39.3831311387654</v>
      </c>
      <c r="S153" s="8">
        <v>110013969</v>
      </c>
      <c r="T153" s="6">
        <v>-23.193871999999999</v>
      </c>
      <c r="U153" s="6">
        <v>-24.581686999999999</v>
      </c>
      <c r="V153" s="6">
        <v>-25.598700999999998</v>
      </c>
      <c r="W153" s="8">
        <v>4363956</v>
      </c>
      <c r="X153" s="6">
        <v>1.61111</v>
      </c>
      <c r="Y153" s="8">
        <v>11</v>
      </c>
      <c r="Z153" s="6">
        <v>5.2302900000000001</v>
      </c>
      <c r="AA153" s="6">
        <v>44.669653282458597</v>
      </c>
      <c r="AB153" s="6">
        <v>24.558697050568199</v>
      </c>
      <c r="AC153" s="9">
        <v>13.333192632099999</v>
      </c>
      <c r="AD153" s="9">
        <v>1.2795770280326</v>
      </c>
      <c r="AE153" s="6">
        <v>1.1265620000000001</v>
      </c>
      <c r="AF153" s="6">
        <v>73.867000000000004</v>
      </c>
      <c r="AG153" s="8">
        <v>6531897</v>
      </c>
      <c r="AH153" s="8">
        <v>1732265</v>
      </c>
      <c r="AI153" s="8">
        <v>1058661</v>
      </c>
      <c r="AJ153" s="8">
        <v>782217</v>
      </c>
    </row>
    <row r="154" spans="1:36" ht="15">
      <c r="A154" s="2" t="s">
        <v>184</v>
      </c>
      <c r="B154" s="5">
        <v>4025308</v>
      </c>
      <c r="C154" s="2" t="s">
        <v>34</v>
      </c>
      <c r="D154" s="2" t="s">
        <v>35</v>
      </c>
      <c r="E154" s="6">
        <v>34854.942576119996</v>
      </c>
      <c r="F154" s="6">
        <v>0.144784097051601</v>
      </c>
      <c r="G154" s="6">
        <v>0.40981971260965</v>
      </c>
      <c r="H154" s="7" t="s">
        <v>36</v>
      </c>
      <c r="I154" s="7" t="s">
        <v>36</v>
      </c>
      <c r="J154" s="6">
        <v>-6.6379999999999999</v>
      </c>
      <c r="K154" s="7" t="s">
        <v>36</v>
      </c>
      <c r="L154" s="7" t="s">
        <v>36</v>
      </c>
      <c r="M154" s="6">
        <v>0.059999999999999998</v>
      </c>
      <c r="N154" s="6">
        <v>79.060000000000002</v>
      </c>
      <c r="O154" s="6">
        <v>1.5660000000000001</v>
      </c>
      <c r="P154" s="6">
        <v>25.1650817722842</v>
      </c>
      <c r="Q154" s="6">
        <v>3.35971571636246</v>
      </c>
      <c r="R154" s="7" t="s">
        <v>36</v>
      </c>
      <c r="S154" s="8">
        <v>557500681</v>
      </c>
      <c r="T154" s="6">
        <v>-1.4506790000000001</v>
      </c>
      <c r="U154" s="6">
        <v>14.904877000000001</v>
      </c>
      <c r="V154" s="6">
        <v>10.713882999999999</v>
      </c>
      <c r="W154" s="8">
        <v>8494686</v>
      </c>
      <c r="X154" s="6">
        <v>2</v>
      </c>
      <c r="Y154" s="8">
        <v>7</v>
      </c>
      <c r="Z154" s="6">
        <v>4.1140299999999996</v>
      </c>
      <c r="AA154" s="6">
        <v>17.187169092667101</v>
      </c>
      <c r="AB154" s="6">
        <v>9.3004201717161994</v>
      </c>
      <c r="AC154" s="9">
        <v>15.174609955199999</v>
      </c>
      <c r="AD154" s="9">
        <v>2.2995840116383999</v>
      </c>
      <c r="AE154" s="6">
        <v>1.246729</v>
      </c>
      <c r="AF154" s="6">
        <v>-7.2110000000000003</v>
      </c>
      <c r="AG154" s="8">
        <v>14206000</v>
      </c>
      <c r="AH154" s="8">
        <v>5180000</v>
      </c>
      <c r="AI154" s="8">
        <v>2613000</v>
      </c>
      <c r="AJ154" s="8">
        <v>1771000</v>
      </c>
    </row>
    <row r="155" spans="1:36" ht="15">
      <c r="A155" s="2" t="s">
        <v>185</v>
      </c>
      <c r="B155" s="5">
        <v>4025819</v>
      </c>
      <c r="C155" s="2" t="s">
        <v>34</v>
      </c>
      <c r="D155" s="2" t="s">
        <v>35</v>
      </c>
      <c r="E155" s="6">
        <v>37529.904466959997</v>
      </c>
      <c r="F155" s="6">
        <v>0.50108508596967005</v>
      </c>
      <c r="G155" s="6">
        <v>0.64386744892353398</v>
      </c>
      <c r="H155" s="6">
        <v>-2.8069999999999999</v>
      </c>
      <c r="I155" s="7" t="s">
        <v>36</v>
      </c>
      <c r="J155" s="6">
        <v>-16.423999999999999</v>
      </c>
      <c r="K155" s="6">
        <v>16.908000000000001</v>
      </c>
      <c r="L155" s="6">
        <v>6.5490000000000004</v>
      </c>
      <c r="M155" s="6">
        <v>0.14000000000000001</v>
      </c>
      <c r="N155" s="6">
        <v>87.049999999999997</v>
      </c>
      <c r="O155" s="6">
        <v>-1.5309999999999999</v>
      </c>
      <c r="P155" s="7" t="s">
        <v>36</v>
      </c>
      <c r="Q155" s="7" t="s">
        <v>36</v>
      </c>
      <c r="R155" s="7" t="s">
        <v>36</v>
      </c>
      <c r="S155" s="8">
        <v>281165002</v>
      </c>
      <c r="T155" s="6">
        <v>7.874225</v>
      </c>
      <c r="U155" s="6">
        <v>4.9938070000000003</v>
      </c>
      <c r="V155" s="6">
        <v>25.420635000000001</v>
      </c>
      <c r="W155" s="8">
        <v>9054091</v>
      </c>
      <c r="X155" s="6">
        <v>2.44828</v>
      </c>
      <c r="Y155" s="8">
        <v>7</v>
      </c>
      <c r="Z155" s="6">
        <v>7.1283300000000001</v>
      </c>
      <c r="AA155" s="6">
        <v>16.6824613705632</v>
      </c>
      <c r="AB155" s="6">
        <v>15.6313333614751</v>
      </c>
      <c r="AC155" s="9">
        <v>19.046993905400001</v>
      </c>
      <c r="AD155" s="9">
        <v>1.5760712070803999</v>
      </c>
      <c r="AE155" s="6">
        <v>2.6569690000000001</v>
      </c>
      <c r="AF155" s="6">
        <v>3.4199999999999999</v>
      </c>
      <c r="AG155" s="8">
        <v>7076000</v>
      </c>
      <c r="AH155" s="8">
        <v>2542000</v>
      </c>
      <c r="AI155" s="8">
        <v>2389000</v>
      </c>
      <c r="AJ155" s="8">
        <v>1597000</v>
      </c>
    </row>
  </sheetData>
  <pageMargins left="0.7" right="0.7" top="0.75" bottom="0.75" header="0.3" footer="0.3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s="http://schemas.openxmlformats.org/officeDocument/2006/sharedTypes" xmlns:vt="http://schemas.openxmlformats.org/officeDocument/2006/docPropsVTypes" xmlns:a="http://schemas.openxmlformats.org/drawingml/2006/main" xmlns:cdr="http://schemas.openxmlformats.org/drawingml/2006/chartDrawing">
  <dimension ref="A1:D5"/>
  <sheetViews>
    <sheetView workbookViewId="0" topLeftCell="A1"/>
  </sheetViews>
  <sheetFormatPr defaultRowHeight="15"/>
  <cols>
    <col min="1" max="1" width="26.8571428571429" customWidth="1"/>
  </cols>
  <sheetData>
    <row r="1" spans="1:4" ht="40" customHeight="1">
      <c r="A1" s="10"/>
      <c r="B1" s="10"/>
      <c r="C1" s="10"/>
      <c r="D1" s="10"/>
    </row>
    <row r="2" spans="1:1" ht="15"/>
    <row r="3" spans="1:1" ht="15">
      <c r="A3" s="11" t="s">
        <v>186</v>
      </c>
    </row>
    <row r="4" spans="1:1" ht="15">
      <c r="A4" s="11" t="s">
        <v>187</v>
      </c>
    </row>
    <row r="5" spans="1:1" ht="15">
      <c r="A5" s="2" t="s">
        <v>188</v>
      </c>
    </row>
  </sheetData>
  <mergeCells count="1">
    <mergeCell ref="A1:D1"/>
  </mergeCells>
  <pageMargins left="0.75" right="0.75" top="1" bottom="1" header="0.5" footer="0.5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12.0000</AppVers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Screening Criteria</vt:lpstr>
    </vt:vector>
  </TitlesOfParts>
  <Template/>
  <Manager/>
  <Company>SoftArtisans, Inc.</Company>
  <LinksUpToDate>false</LinksUpToDat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SoftArtisans</cp:lastModifiedBy>
  <dcterms:modified xsi:type="dcterms:W3CDTF">2010-04-22T13:37:43Z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xcelWriter version">
    <vt:lpwstr/>
  </property>
</Properties>
</file>