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АБОТА МАРТ\ОНЦ Ржевск\"/>
    </mc:Choice>
  </mc:AlternateContent>
  <bookViews>
    <workbookView xWindow="0" yWindow="0" windowWidth="20490" windowHeight="7905" activeTab="1"/>
  </bookViews>
  <sheets>
    <sheet name="ОНЦ " sheetId="1" r:id="rId1"/>
    <sheet name="Справка " sheetId="3" r:id="rId2"/>
    <sheet name="ПИР" sheetId="31" r:id="rId3"/>
    <sheet name="ССР " sheetId="2" state="hidden" r:id="rId4"/>
    <sheet name="мойка" sheetId="4" state="hidden" r:id="rId5"/>
    <sheet name="ВЛ-35" sheetId="6" state="hidden" r:id="rId6"/>
    <sheet name="Лист1" sheetId="8" state="hidden" r:id="rId7"/>
    <sheet name="дем тира" sheetId="25" state="hidden" r:id="rId8"/>
    <sheet name="Демонтаж" sheetId="30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\AUTOEXEC" localSheetId="1">#REF!</definedName>
    <definedName name="\AUTOEXEC">#REF!</definedName>
    <definedName name="\k" localSheetId="1">#REF!</definedName>
    <definedName name="\k">#REF!</definedName>
    <definedName name="\m" localSheetId="1">#REF!</definedName>
    <definedName name="\m">#REF!</definedName>
    <definedName name="\s">#REF!</definedName>
    <definedName name="\z">#REF!</definedName>
    <definedName name="____S16666">#REF!</definedName>
    <definedName name="___S16666">#REF!</definedName>
    <definedName name="__S16666">#REF!</definedName>
    <definedName name="_1Excel_BuiltIn_Print_Titles_2">#REF!</definedName>
    <definedName name="_AUTOEXEC">#REF!</definedName>
    <definedName name="_AUTOEXEC_1" localSheetId="1">[1]Смета!#REF!</definedName>
    <definedName name="_AUTOEXEC_1">[1]Смета!#REF!</definedName>
    <definedName name="_k">#REF!</definedName>
    <definedName name="_k_1" localSheetId="1">[1]Смета!#REF!</definedName>
    <definedName name="_k_1">[1]Смета!#REF!</definedName>
    <definedName name="_m">#REF!</definedName>
    <definedName name="_m_1" localSheetId="1">[1]Смета!#REF!</definedName>
    <definedName name="_m_1">[1]Смета!#REF!</definedName>
    <definedName name="_s">#REF!</definedName>
    <definedName name="_s_1" localSheetId="1">[1]Смета!#REF!</definedName>
    <definedName name="_s_1">[1]Смета!#REF!</definedName>
    <definedName name="_S16666">#REF!</definedName>
    <definedName name="_z">#REF!</definedName>
    <definedName name="_z_1" localSheetId="1">[1]Смета!#REF!</definedName>
    <definedName name="_z_1">[1]Смета!#REF!</definedName>
    <definedName name="Constr" localSheetId="5">'ВЛ-35'!$A$1</definedName>
    <definedName name="Constr" localSheetId="7">'дем тира'!$A$1</definedName>
    <definedName name="Constr" localSheetId="8">Демонтаж!$A$1</definedName>
    <definedName name="dck" localSheetId="1">[2]топография!#REF!</definedName>
    <definedName name="dck">[2]топография!#REF!</definedName>
    <definedName name="dck_1" localSheetId="1">[3]топография!#REF!</definedName>
    <definedName name="dck_1">[3]топография!#REF!</definedName>
    <definedName name="Excel_BuiltIn_Database">[4]Компенсация!#REF!</definedName>
    <definedName name="Excel_BuiltIn_Print_Area" localSheetId="1">#REF!</definedName>
    <definedName name="Excel_BuiltIn_Print_Area">#REF!</definedName>
    <definedName name="Excel_BuiltIn_Print_Area_1" localSheetId="1">#REF!</definedName>
    <definedName name="Excel_BuiltIn_Print_Area_1">#REF!</definedName>
    <definedName name="Excel_BuiltIn_Print_Area_1_1">0</definedName>
    <definedName name="Excel_BuiltIn_Print_Area_1_1_1">0</definedName>
    <definedName name="Excel_BuiltIn_Print_Area_1_1_1_1">0</definedName>
    <definedName name="Excel_BuiltIn_Print_Area_2">0</definedName>
    <definedName name="Excel_BuiltIn_Print_Area_2_1">0</definedName>
    <definedName name="Excel_BuiltIn_Print_Area_2_1_1">0</definedName>
    <definedName name="Excel_BuiltIn_Print_Area_2_1_1_1">0</definedName>
    <definedName name="Excel_BuiltIn_Print_Area_3">0</definedName>
    <definedName name="Excel_BuiltIn_Print_Area_3_1">0</definedName>
    <definedName name="Excel_BuiltIn_Print_Area_3_1_1">0</definedName>
    <definedName name="Excel_BuiltIn_Print_Area_3_1_1_1">0</definedName>
    <definedName name="Excel_BuiltIn_Print_Area_4">0</definedName>
    <definedName name="Excel_BuiltIn_Print_Area_4_1">0</definedName>
    <definedName name="Excel_BuiltIn_Print_Area_4_1_1">0</definedName>
    <definedName name="Excel_BuiltIn_Print_Area_5">0</definedName>
    <definedName name="Excel_BuiltIn_Print_Area_5_1">0</definedName>
    <definedName name="Excel_BuiltIn_Print_Area_5_1_1">0</definedName>
    <definedName name="Excel_BuiltIn_Print_Area_6">0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FOT" localSheetId="5">'ВЛ-35'!$B$17</definedName>
    <definedName name="FOT" localSheetId="7">'дем тира'!$B$17</definedName>
    <definedName name="FOT" localSheetId="8">Демонтаж!$B$17</definedName>
    <definedName name="Ind" localSheetId="5">'ВЛ-35'!$D$9</definedName>
    <definedName name="Ind" localSheetId="7">'дем тира'!$D$9</definedName>
    <definedName name="Ind" localSheetId="8">Демонтаж!$D$9</definedName>
    <definedName name="Itog" localSheetId="1">#REF!</definedName>
    <definedName name="Itog">#REF!</definedName>
    <definedName name="kkkkk" localSheetId="4">#REF!</definedName>
    <definedName name="kkkkk">#REF!</definedName>
    <definedName name="name" localSheetId="4">#REF!</definedName>
    <definedName name="name">#REF!</definedName>
    <definedName name="number">#REF!</definedName>
    <definedName name="Obj" localSheetId="5">'ВЛ-35'!#REF!</definedName>
    <definedName name="Obj" localSheetId="7">'дем тира'!#REF!</definedName>
    <definedName name="Obj" localSheetId="8">Демонтаж!#REF!</definedName>
    <definedName name="Obosn" localSheetId="5">'ВЛ-35'!$B$15</definedName>
    <definedName name="Obosn" localSheetId="7">'дем тира'!$B$15</definedName>
    <definedName name="Obosn" localSheetId="8">Демонтаж!$B$15</definedName>
    <definedName name="Print_Area" localSheetId="0">'ОНЦ '!$A$1:$I$192</definedName>
    <definedName name="Print_Area" localSheetId="1">'Справка '!$A$1:$G$59</definedName>
    <definedName name="Print_Area" localSheetId="3">'ССР '!$A$1:$I$170</definedName>
    <definedName name="Print_Titles" localSheetId="5">'ВЛ-35'!$25:$25</definedName>
    <definedName name="Print_Titles" localSheetId="3">'ССР '!$20:$20</definedName>
    <definedName name="Recorder">#REF!</definedName>
    <definedName name="review">"$#ССЫЛ!.$#ССЫЛ!$#ССЫЛ!"</definedName>
    <definedName name="SM_STO">#REF!</definedName>
    <definedName name="SM_STO1">#REF!</definedName>
    <definedName name="SM_STO1_1">#REF!</definedName>
    <definedName name="SM_STO2">#REF!</definedName>
    <definedName name="SM_STO3">#REF!</definedName>
    <definedName name="SmPr" localSheetId="5">'ВЛ-35'!$B$16</definedName>
    <definedName name="SmPr" localSheetId="7">'дем тира'!$B$16</definedName>
    <definedName name="SmPr" localSheetId="8">Демонтаж!$B$16</definedName>
    <definedName name="SUM_">#REF!</definedName>
    <definedName name="SUM_1">#REF!</definedName>
    <definedName name="SUM_1_1">#REF!</definedName>
    <definedName name="SUM_3">#REF!</definedName>
    <definedName name="Z_52F9EEBC_0989_48EE_9FB8_EB1DB80B5A07_.wvu.Cols" localSheetId="1" hidden="1">'Справка '!$I:$T</definedName>
    <definedName name="Z_52F9EEBC_0989_48EE_9FB8_EB1DB80B5A07_.wvu.PrintArea" localSheetId="0" hidden="1">'ОНЦ '!$A$1:$I$192</definedName>
    <definedName name="Z_52F9EEBC_0989_48EE_9FB8_EB1DB80B5A07_.wvu.PrintArea" localSheetId="1" hidden="1">'Справка '!$A$1:$G$59</definedName>
    <definedName name="Z_52F9EEBC_0989_48EE_9FB8_EB1DB80B5A07_.wvu.PrintArea" localSheetId="3" hidden="1">'ССР '!$A$1:$I$170</definedName>
    <definedName name="Z_52F9EEBC_0989_48EE_9FB8_EB1DB80B5A07_.wvu.PrintTitles" localSheetId="0" hidden="1">'ОНЦ '!$24:$24</definedName>
    <definedName name="Z_52F9EEBC_0989_48EE_9FB8_EB1DB80B5A07_.wvu.PrintTitles" localSheetId="3" hidden="1">'ССР '!$20:$20</definedName>
    <definedName name="Z_52F9EEBC_0989_48EE_9FB8_EB1DB80B5A07_.wvu.Rows" localSheetId="0" hidden="1">'ОНЦ '!#REF!,'ОНЦ '!#REF!,'ОНЦ '!$171:$171</definedName>
    <definedName name="Z_52F9EEBC_0989_48EE_9FB8_EB1DB80B5A07_.wvu.Rows" localSheetId="3" hidden="1">'ССР '!$22:$25,'ССР '!$88:$88</definedName>
    <definedName name="ZAK1">#REF!</definedName>
    <definedName name="ZAK2">#REF!</definedName>
    <definedName name="А1">#REF!</definedName>
    <definedName name="а36">#REF!</definedName>
    <definedName name="А6">#REF!</definedName>
    <definedName name="ав">#REF!</definedName>
    <definedName name="Авторский_надзор">#REF!</definedName>
    <definedName name="апро">[5]Лист2!$A$1:$A$3</definedName>
    <definedName name="араар">#REF!</definedName>
    <definedName name="_xlnm.Database">[4]Компенсация!#REF!</definedName>
    <definedName name="бб">#REF!</definedName>
    <definedName name="Вид_работ">#REF!</definedName>
    <definedName name="Возвратные_суммы">#REF!</definedName>
    <definedName name="Временные_здания_линия">#REF!</definedName>
    <definedName name="Временные_здания_площадка">#REF!</definedName>
    <definedName name="ВсегоРучБур">[6]СмРучБур!$J$40</definedName>
    <definedName name="ВсегоШурфов" localSheetId="1">#REF!</definedName>
    <definedName name="ВсегоШурфов">#REF!</definedName>
    <definedName name="геол" localSheetId="1">[7]Смета!#REF!</definedName>
    <definedName name="геол">[7]Смета!#REF!</definedName>
    <definedName name="гид" localSheetId="1">[8]Смета!#REF!</definedName>
    <definedName name="гид">[8]Смета!#REF!</definedName>
    <definedName name="гидро1" localSheetId="1">#REF!</definedName>
    <definedName name="гидро1">#REF!</definedName>
    <definedName name="гидролог" localSheetId="1">#REF!</definedName>
    <definedName name="гидролог">#REF!</definedName>
    <definedName name="ГИП" localSheetId="1">#REF!</definedName>
    <definedName name="ГИП">#REF!</definedName>
    <definedName name="Гр">#REF!</definedName>
    <definedName name="дд" localSheetId="1">[9]Смета!#REF!</definedName>
    <definedName name="дд">[9]Смета!#REF!</definedName>
    <definedName name="ддд">#REF!</definedName>
    <definedName name="Дефлятор" localSheetId="1">#REF!</definedName>
    <definedName name="Дефлятор">#REF!</definedName>
    <definedName name="Диаметры">#REF!</definedName>
    <definedName name="Длинна_границы" localSheetId="1">#REF!</definedName>
    <definedName name="Длинна_границы">#REF!</definedName>
    <definedName name="Длинна_трассы" localSheetId="1">#REF!</definedName>
    <definedName name="Длинна_трассы">#REF!</definedName>
    <definedName name="Добровольное_страхование">#REF!</definedName>
    <definedName name="Доп.затраты_в_зимнее_время">#REF!</definedName>
    <definedName name="дс2">#REF!</definedName>
    <definedName name="ДСК" localSheetId="1">[10]топография!#REF!</definedName>
    <definedName name="ДСК">[10]топография!#REF!</definedName>
    <definedName name="ДСК_1" localSheetId="1">[11]топография!#REF!</definedName>
    <definedName name="ДСК_1">[11]топография!#REF!</definedName>
    <definedName name="Заводы">#REF!</definedName>
    <definedName name="_xlnm.Print_Titles" localSheetId="7">'дем тира'!$25:$25</definedName>
    <definedName name="_xlnm.Print_Titles" localSheetId="8">Демонтаж!$25:$25</definedName>
    <definedName name="ЗаказДолжность">[12]ОбмОбслЗемОд!$B$67</definedName>
    <definedName name="ЗаказИмя">[12]ОбмОбслЗемОд!$C$69</definedName>
    <definedName name="Заказчик" localSheetId="1">[12]ОбмОбслЗемОд!$A$6</definedName>
    <definedName name="Заказчик">#REF!</definedName>
    <definedName name="Затраты_на_дирекцию">#REF!</definedName>
    <definedName name="Изол_вход">#REF!</definedName>
    <definedName name="изыск" localSheetId="1">#REF!</definedName>
    <definedName name="изыск">#REF!</definedName>
    <definedName name="Индекс" localSheetId="4">'[13]Расч(подряд)'!#REF!</definedName>
    <definedName name="Индекс" localSheetId="1">'[14]Расч(подряд)'!#REF!</definedName>
    <definedName name="Индекс">'[14]Расч(подряд)'!#REF!</definedName>
    <definedName name="индекс_0" localSheetId="4">#REF!</definedName>
    <definedName name="индекс_0" localSheetId="1">#REF!</definedName>
    <definedName name="индекс_0">#REF!</definedName>
    <definedName name="Индекс_1" localSheetId="4">#REF!</definedName>
    <definedName name="Индекс_1">#REF!</definedName>
    <definedName name="индекс_100" localSheetId="4">#REF!</definedName>
    <definedName name="индекс_100">#REF!</definedName>
    <definedName name="индекс_101" localSheetId="4">#REF!</definedName>
    <definedName name="индекс_101">#REF!</definedName>
    <definedName name="индекс_102" localSheetId="4">#REF!</definedName>
    <definedName name="индекс_102">#REF!</definedName>
    <definedName name="индекс_103" localSheetId="4">#REF!</definedName>
    <definedName name="индекс_103">#REF!</definedName>
    <definedName name="индекс_104" localSheetId="4">#REF!</definedName>
    <definedName name="индекс_104">#REF!</definedName>
    <definedName name="индекс_105" localSheetId="4">#REF!</definedName>
    <definedName name="индекс_105">#REF!</definedName>
    <definedName name="индекс_105032654">#REF!</definedName>
    <definedName name="индекс_107">#REF!</definedName>
    <definedName name="индекс_999">#REF!</definedName>
    <definedName name="индекс_С3" localSheetId="4">#REF!</definedName>
    <definedName name="индекс_С3">#REF!</definedName>
    <definedName name="Индекс1" localSheetId="4">'[13]Расч(подряд)'!#REF!</definedName>
    <definedName name="Индекс1">'[14]Расч(подряд)'!#REF!</definedName>
    <definedName name="Индекс2" localSheetId="4">'[13]Расч(подряд)'!#REF!</definedName>
    <definedName name="Индекс2">'[14]Расч(подряд)'!#REF!</definedName>
    <definedName name="ИндексА" localSheetId="4">#REF!</definedName>
    <definedName name="ИндексА" localSheetId="1">#REF!</definedName>
    <definedName name="ИндексА">#REF!</definedName>
    <definedName name="инж" localSheetId="1">#REF!</definedName>
    <definedName name="инж">#REF!</definedName>
    <definedName name="ИПусто">#REF!</definedName>
    <definedName name="итю">#REF!</definedName>
    <definedName name="й">#REF!</definedName>
    <definedName name="калплан">#REF!</definedName>
    <definedName name="Категория_сложности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мандировочные_расходы">#REF!</definedName>
    <definedName name="КоэфБезПоля" localSheetId="1">#REF!</definedName>
    <definedName name="КоэфБезПоля">#REF!</definedName>
    <definedName name="КоэфГорЗак" localSheetId="1">#REF!</definedName>
    <definedName name="КоэфГорЗак">#REF!</definedName>
    <definedName name="КоэфГорЗаказ">[12]ОбмОбслЗемОд!$E$29</definedName>
    <definedName name="КоэфУдорожания">[12]ОбмОбслЗемОд!$E$28</definedName>
    <definedName name="Коэффициент" localSheetId="1">#REF!</definedName>
    <definedName name="Коэффициент">#REF!</definedName>
    <definedName name="ЛабМашБур" localSheetId="1">[12]СмМашБур!#REF!</definedName>
    <definedName name="ЛабМашБур">[12]СмМашБур!#REF!</definedName>
    <definedName name="ЛабШурфов" localSheetId="1">#REF!</definedName>
    <definedName name="ЛабШурфов">#REF!</definedName>
    <definedName name="лрпораплтль" localSheetId="1">#REF!</definedName>
    <definedName name="лрпораплтль">#REF!</definedName>
    <definedName name="ЛЪ">#REF!</definedName>
    <definedName name="Марки_Стали">#REF!</definedName>
    <definedName name="маша">#REF!</definedName>
    <definedName name="Месяц">#REF!</definedName>
    <definedName name="Метод">#REF!</definedName>
    <definedName name="митюгов">'[15]Данные для расчёта сметы'!$J$33</definedName>
    <definedName name="Название_проекта" localSheetId="1">#REF!</definedName>
    <definedName name="Название_проекта">#REF!</definedName>
    <definedName name="Назначение">#REF!</definedName>
    <definedName name="Налог_на_добавленную_стоимость">#REF!</definedName>
    <definedName name="Налог_на_пользавтелей_автдорог">#REF!</definedName>
    <definedName name="Непредвиденные_расходы">#REF!</definedName>
    <definedName name="НМЦ">#REF!</definedName>
    <definedName name="Номер_договора" localSheetId="1">#REF!</definedName>
    <definedName name="Номер_договора">#REF!</definedName>
    <definedName name="НомерДоговора">[12]ОбмОбслЗемОд!$F$2</definedName>
    <definedName name="Нормативно_сметная_база">#REF!</definedName>
    <definedName name="о" localSheetId="1">#REF!</definedName>
    <definedName name="о">#REF!</definedName>
    <definedName name="ОАО_МН">#REF!</definedName>
    <definedName name="_xlnm.Print_Area" localSheetId="0">'ОНЦ '!$A$1:$I$192</definedName>
    <definedName name="_xlnm.Print_Area" localSheetId="1">'Справка '!$A$1:$G$58</definedName>
    <definedName name="ОбъектАдрес">[12]ОбмОбслЗемОд!$A$4</definedName>
    <definedName name="объем">#N/A</definedName>
    <definedName name="объем___0">NA()</definedName>
    <definedName name="объем___0___0">#REF!</definedName>
    <definedName name="объем___0___0___0">#REF!</definedName>
    <definedName name="объем___0___0___0___0">#REF!</definedName>
    <definedName name="объем___0___0___0___0___0">#REF!</definedName>
    <definedName name="объем___0___0___0___1">#REF!</definedName>
    <definedName name="объем___0___0___0___5">#REF!</definedName>
    <definedName name="объем___0___0___0_1">#REF!</definedName>
    <definedName name="объем___0___0___0_5">#REF!</definedName>
    <definedName name="объем___0___0___1">#REF!</definedName>
    <definedName name="объем___0___0___2">#REF!</definedName>
    <definedName name="объем___0___0___3">#REF!</definedName>
    <definedName name="объем___0___0___4">#REF!</definedName>
    <definedName name="объем___0___0___5">#REF!</definedName>
    <definedName name="объем___0___0_1">#REF!</definedName>
    <definedName name="объем___0___0_3">#REF!</definedName>
    <definedName name="объем___0___0_5">#REF!</definedName>
    <definedName name="объем___0___1">#REF!</definedName>
    <definedName name="объем___0___1___0">#REF!</definedName>
    <definedName name="объем___0___10">#REF!</definedName>
    <definedName name="объем___0___2">#REF!</definedName>
    <definedName name="объем___0___2___0">#REF!</definedName>
    <definedName name="объем___0___2___0___0">#REF!</definedName>
    <definedName name="объем___0___2___5">#REF!</definedName>
    <definedName name="объем___0___2_1">#REF!</definedName>
    <definedName name="объем___0___2_3">#REF!</definedName>
    <definedName name="объем___0___2_5">#REF!</definedName>
    <definedName name="объем___0___3">#REF!</definedName>
    <definedName name="объем___0___3___0">#REF!</definedName>
    <definedName name="объем___0___3___5">#REF!</definedName>
    <definedName name="объем___0___3_1">#REF!</definedName>
    <definedName name="объем___0___3_5">#REF!</definedName>
    <definedName name="объем___0___4">#REF!</definedName>
    <definedName name="объем___0___4___0">#REF!</definedName>
    <definedName name="объем___0___4___5">#REF!</definedName>
    <definedName name="объем___0___4_1">#REF!</definedName>
    <definedName name="объем___0___4_3">#REF!</definedName>
    <definedName name="объем___0___4_5">#REF!</definedName>
    <definedName name="объем___0___5">#REF!</definedName>
    <definedName name="объем___0___6">#REF!</definedName>
    <definedName name="объем___0___8">#REF!</definedName>
    <definedName name="объем___0_1">#REF!</definedName>
    <definedName name="объем___0_3">#REF!</definedName>
    <definedName name="объем___0_5">#REF!</definedName>
    <definedName name="объем___1">#REF!</definedName>
    <definedName name="объем___1___0">#REF!</definedName>
    <definedName name="объем___1___0___0">#REF!</definedName>
    <definedName name="объем___1___1">#REF!</definedName>
    <definedName name="объем___1___5">#REF!</definedName>
    <definedName name="объем___1_1">#REF!</definedName>
    <definedName name="объем___1_3">#REF!</definedName>
    <definedName name="объем___1_5">#REF!</definedName>
    <definedName name="объем___10">NA()</definedName>
    <definedName name="объем___10___0">#REF!</definedName>
    <definedName name="объем___10___0___0">#REF!</definedName>
    <definedName name="объем___10___0___0___0">#REF!</definedName>
    <definedName name="объем___10___0___1">NA()</definedName>
    <definedName name="объем___10___0___5">NA()</definedName>
    <definedName name="объем___10___0_1">NA()</definedName>
    <definedName name="объем___10___0_3">NA()</definedName>
    <definedName name="объем___10___0_5">NA()</definedName>
    <definedName name="объем___10___2">NA()</definedName>
    <definedName name="объем___10___4">NA()</definedName>
    <definedName name="объем___10___5">#REF!</definedName>
    <definedName name="объем___10___6">NA()</definedName>
    <definedName name="объем___10___8">NA()</definedName>
    <definedName name="объем___10_1">NA()</definedName>
    <definedName name="объем___10_3">#REF!</definedName>
    <definedName name="объем___10_5">#REF!</definedName>
    <definedName name="объем___11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0___0___0___0">#REF!</definedName>
    <definedName name="объем___2___0___0___1">#REF!</definedName>
    <definedName name="объем___2___0___0___5">#REF!</definedName>
    <definedName name="объем___2___0___0_1">#REF!</definedName>
    <definedName name="объем___2___0___0_5">#REF!</definedName>
    <definedName name="объем___2___0___1">#REF!</definedName>
    <definedName name="объем___2___0___5">#REF!</definedName>
    <definedName name="объем___2___0_1">#REF!</definedName>
    <definedName name="объем___2___0_3">#REF!</definedName>
    <definedName name="объем___2___0_5">#REF!</definedName>
    <definedName name="объем___2___1">#REF!</definedName>
    <definedName name="объем___2___10">#REF!</definedName>
    <definedName name="объем___2___2">#REF!</definedName>
    <definedName name="объем___2___4">#REF!</definedName>
    <definedName name="объем___2___4___0">#REF!</definedName>
    <definedName name="объем___2___4___5">#REF!</definedName>
    <definedName name="объем___2___4_1">#REF!</definedName>
    <definedName name="объем___2___4_3">#REF!</definedName>
    <definedName name="объем___2___4_5">#REF!</definedName>
    <definedName name="объем___2___5">#REF!</definedName>
    <definedName name="объем___2___6">#REF!</definedName>
    <definedName name="объем___2___8">#REF!</definedName>
    <definedName name="объем___2_1">#REF!</definedName>
    <definedName name="объем___2_3">#REF!</definedName>
    <definedName name="объем___2_5">#REF!</definedName>
    <definedName name="объем___3">#REF!</definedName>
    <definedName name="объем___3___0">#REF!</definedName>
    <definedName name="объем___3___0___0">NA()</definedName>
    <definedName name="объем___3___0___0___0">NA()</definedName>
    <definedName name="объем___3___0___1">NA()</definedName>
    <definedName name="объем___3___0___5">#REF!</definedName>
    <definedName name="объем___3___0_1">NA()</definedName>
    <definedName name="объем___3___0_3">#REF!</definedName>
    <definedName name="объем___3___0_5">#REF!</definedName>
    <definedName name="объем___3___2">#REF!</definedName>
    <definedName name="объем___3___3">#REF!</definedName>
    <definedName name="объем___3___5">#REF!</definedName>
    <definedName name="объем___3_1">#REF!</definedName>
    <definedName name="объем___3_3">NA()</definedName>
    <definedName name="объем___3_5">#REF!</definedName>
    <definedName name="объем___4">#REF!</definedName>
    <definedName name="объем___4___0">#REF!</definedName>
    <definedName name="объем___4___0___0">#REF!</definedName>
    <definedName name="объем___4___0___0___0">#REF!</definedName>
    <definedName name="объем___4___0___0___0___0">#REF!</definedName>
    <definedName name="объем___4___0___0___1">#REF!</definedName>
    <definedName name="объем___4___0___0___5">#REF!</definedName>
    <definedName name="объем___4___0___0_1">#REF!</definedName>
    <definedName name="объем___4___0___0_5">#REF!</definedName>
    <definedName name="объем___4___0___1">#REF!</definedName>
    <definedName name="объем___4___0___5">NA()</definedName>
    <definedName name="объем___4___0_1">#REF!</definedName>
    <definedName name="объем___4___0_3">#REF!</definedName>
    <definedName name="объем___4___0_5">NA()</definedName>
    <definedName name="объем___4___1">#REF!</definedName>
    <definedName name="объем___4___10">#REF!</definedName>
    <definedName name="объем___4___2">#REF!</definedName>
    <definedName name="объем___4___3">#REF!</definedName>
    <definedName name="объем___4___4">#REF!</definedName>
    <definedName name="объем___4___5">#REF!</definedName>
    <definedName name="объем___4___6">#REF!</definedName>
    <definedName name="объем___4___8">#REF!</definedName>
    <definedName name="объем___4_1">#REF!</definedName>
    <definedName name="объем___4_3">#REF!</definedName>
    <definedName name="объем___4_5">#REF!</definedName>
    <definedName name="объем___5">#REF!</definedName>
    <definedName name="объем___5___0">#REF!</definedName>
    <definedName name="объем___5___0___0">#REF!</definedName>
    <definedName name="объем___5___0___0___0">#REF!</definedName>
    <definedName name="объем___5___0___0___0___0">#REF!</definedName>
    <definedName name="объем___5___0___1">#REF!</definedName>
    <definedName name="объем___5___0___5">#REF!</definedName>
    <definedName name="объем___5___0_1">#REF!</definedName>
    <definedName name="объем___5___0_3">#REF!</definedName>
    <definedName name="объем___5___0_5">#REF!</definedName>
    <definedName name="объем___5___1">#REF!</definedName>
    <definedName name="объем___5___5">NA()</definedName>
    <definedName name="объем___5_1">#REF!</definedName>
    <definedName name="объем___5_3">NA()</definedName>
    <definedName name="объем___5_5">NA()</definedName>
    <definedName name="объем___6">#REF!</definedName>
    <definedName name="объем___6___0">#REF!</definedName>
    <definedName name="объем___6___0___0">#REF!</definedName>
    <definedName name="объем___6___0___0___0">#REF!</definedName>
    <definedName name="объем___6___0___0___0___0">#REF!</definedName>
    <definedName name="объем___6___0___1">#REF!</definedName>
    <definedName name="объем___6___0___5">#REF!</definedName>
    <definedName name="объем___6___0_1">#REF!</definedName>
    <definedName name="объем___6___0_3">#REF!</definedName>
    <definedName name="объем___6___0_5">#REF!</definedName>
    <definedName name="объем___6___10">#REF!</definedName>
    <definedName name="объем___6___2">#REF!</definedName>
    <definedName name="объем___6___4">#REF!</definedName>
    <definedName name="объем___6___5">NA()</definedName>
    <definedName name="объем___6___6">#REF!</definedName>
    <definedName name="объем___6___8">#REF!</definedName>
    <definedName name="объем___6_1">#REF!</definedName>
    <definedName name="объем___6_3">#REF!</definedName>
    <definedName name="объем___6_5">NA()</definedName>
    <definedName name="объем___7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0___0___0___0">#REF!</definedName>
    <definedName name="объем___8___0___1">#REF!</definedName>
    <definedName name="объем___8___0___5">#REF!</definedName>
    <definedName name="объем___8___0_1">#REF!</definedName>
    <definedName name="объем___8___0_3">#REF!</definedName>
    <definedName name="объем___8___0_5">#REF!</definedName>
    <definedName name="объем___8___10">#REF!</definedName>
    <definedName name="объем___8___2">#REF!</definedName>
    <definedName name="объем___8___4">#REF!</definedName>
    <definedName name="объем___8___5">#REF!</definedName>
    <definedName name="объем___8___6">#REF!</definedName>
    <definedName name="объем___8___8">#REF!</definedName>
    <definedName name="объем___8_1">#REF!</definedName>
    <definedName name="объем___8_3">#REF!</definedName>
    <definedName name="объем___8_5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0___0___0___0">#REF!</definedName>
    <definedName name="объем___9___0___5">#REF!</definedName>
    <definedName name="объем___9___0_5">#REF!</definedName>
    <definedName name="объем___9___5">#REF!</definedName>
    <definedName name="объем___9_1">#REF!</definedName>
    <definedName name="объем___9_3">#REF!</definedName>
    <definedName name="объем___9_5">#REF!</definedName>
    <definedName name="объем_1">NA()</definedName>
    <definedName name="объем_3">NA()</definedName>
    <definedName name="объем_4">NA()</definedName>
    <definedName name="объем_5">NA()</definedName>
    <definedName name="ок">#REF!</definedName>
    <definedName name="Опер">[16]Орг!$C$50:$C$86</definedName>
    <definedName name="орп">[17]Смета!#REF!</definedName>
    <definedName name="откосы">#REF!</definedName>
    <definedName name="п" localSheetId="1">#REF!</definedName>
    <definedName name="п">#REF!</definedName>
    <definedName name="ПИР" localSheetId="4">#REF!</definedName>
    <definedName name="ПИР" localSheetId="1">#REF!</definedName>
    <definedName name="ПИР">#REF!</definedName>
    <definedName name="план" localSheetId="1">[11]топография!#REF!</definedName>
    <definedName name="план">[11]топография!#REF!</definedName>
    <definedName name="Площадь" localSheetId="1">#REF!</definedName>
    <definedName name="Площадь">#REF!</definedName>
    <definedName name="Площадь_нелинейных_объектов" localSheetId="1">#REF!</definedName>
    <definedName name="Площадь_нелинейных_объектов">#REF!</definedName>
    <definedName name="Площадь_планшетов" localSheetId="1">#REF!</definedName>
    <definedName name="Площадь_планшетов">#REF!</definedName>
    <definedName name="пмппммммпмп">#REF!</definedName>
    <definedName name="ПодрядДолжн">[12]ОбмОбслЗемОд!$F$67</definedName>
    <definedName name="ПодрядИмя">[12]ОбмОбслЗемОд!$H$69</definedName>
    <definedName name="Подрядчик">[12]ОбмОбслЗемОд!$A$7</definedName>
    <definedName name="Подрядчики">[18]Подрядчики!$B$2:$B$19</definedName>
    <definedName name="Пожарная_охрана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NA()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0___0___0">#REF!</definedName>
    <definedName name="Поправочные_коэффициенты_по_письму_Госстроя_от_25.12.90___0___0___0___1">#REF!</definedName>
    <definedName name="Поправочные_коэффициенты_по_письму_Госстроя_от_25.12.90___0___0___0___5">#REF!</definedName>
    <definedName name="Поправочные_коэффициенты_по_письму_Госстроя_от_25.12.90___0___0___0_1">#REF!</definedName>
    <definedName name="Поправочные_коэффициенты_по_письму_Госстроя_от_25.12.90___0___0___0_5">#REF!</definedName>
    <definedName name="Поправочные_коэффициенты_по_письму_Госстроя_от_25.12.90___0___0___1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0___5">#REF!</definedName>
    <definedName name="Поправочные_коэффициенты_по_письму_Госстроя_от_25.12.90___0___0_1">#REF!</definedName>
    <definedName name="Поправочные_коэффициенты_по_письму_Госстроя_от_25.12.90___0___0_3">#REF!</definedName>
    <definedName name="Поправочные_коэффициенты_по_письму_Госстроя_от_25.12.90___0___0_5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___0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2___0___0">#REF!</definedName>
    <definedName name="Поправочные_коэффициенты_по_письму_Госстроя_от_25.12.90___0___2___5">#REF!</definedName>
    <definedName name="Поправочные_коэффициенты_по_письму_Госстроя_от_25.12.90___0___2_1">#REF!</definedName>
    <definedName name="Поправочные_коэффициенты_по_письму_Госстроя_от_25.12.90___0___2_3">#REF!</definedName>
    <definedName name="Поправочные_коэффициенты_по_письму_Госстроя_от_25.12.90___0___2_5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3___0___0">#REF!</definedName>
    <definedName name="Поправочные_коэффициенты_по_письму_Госстроя_от_25.12.90___0___3___0___1">#REF!</definedName>
    <definedName name="Поправочные_коэффициенты_по_письму_Госстроя_от_25.12.90___0___3___0___5">#REF!</definedName>
    <definedName name="Поправочные_коэффициенты_по_письму_Госстроя_от_25.12.90___0___3___0_1">#REF!</definedName>
    <definedName name="Поправочные_коэффициенты_по_письму_Госстроя_от_25.12.90___0___3___0_5">#REF!</definedName>
    <definedName name="Поправочные_коэффициенты_по_письму_Госстроя_от_25.12.90___0___3___5">#REF!</definedName>
    <definedName name="Поправочные_коэффициенты_по_письму_Госстроя_от_25.12.90___0___3_1">#REF!</definedName>
    <definedName name="Поправочные_коэффициенты_по_письму_Госстроя_от_25.12.90___0___3_5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4___0">#REF!</definedName>
    <definedName name="Поправочные_коэффициенты_по_письму_Госстроя_от_25.12.90___0___4___5">#REF!</definedName>
    <definedName name="Поправочные_коэффициенты_по_письму_Госстроя_от_25.12.90___0___4_1">#REF!</definedName>
    <definedName name="Поправочные_коэффициенты_по_письму_Госстроя_от_25.12.90___0___4_3">#REF!</definedName>
    <definedName name="Поправочные_коэффициенты_по_письму_Госстроя_от_25.12.90___0___4_5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0_1">#REF!</definedName>
    <definedName name="Поправочные_коэффициенты_по_письму_Госстроя_от_25.12.90___0_3">#REF!</definedName>
    <definedName name="Поправочные_коэффициенты_по_письму_Госстроя_от_25.12.90___0_5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0___0">#REF!</definedName>
    <definedName name="Поправочные_коэффициенты_по_письму_Госстроя_от_25.12.90___1___1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___5">#REF!</definedName>
    <definedName name="Поправочные_коэффициенты_по_письму_Госстроя_от_25.12.90___1_1">#REF!</definedName>
    <definedName name="Поправочные_коэффициенты_по_письму_Госстроя_от_25.12.90___1_5">#REF!</definedName>
    <definedName name="Поправочные_коэффициенты_по_письму_Госстроя_от_25.12.90___10">NA()</definedName>
    <definedName name="Поправочные_коэффициенты_по_письму_Госстроя_от_25.12.90___10___0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0___0___0">#REF!</definedName>
    <definedName name="Поправочные_коэффициенты_по_письму_Госстроя_от_25.12.90___10___0___1">NA()</definedName>
    <definedName name="Поправочные_коэффициенты_по_письму_Госстроя_от_25.12.90___10___0___5">NA()</definedName>
    <definedName name="Поправочные_коэффициенты_по_письму_Госстроя_от_25.12.90___10___0_1">NA()</definedName>
    <definedName name="Поправочные_коэффициенты_по_письму_Госстроя_от_25.12.90___10___0_3">NA()</definedName>
    <definedName name="Поправочные_коэффициенты_по_письму_Госстроя_от_25.12.90___10___0_5">NA()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5">#REF!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0_1">NA()</definedName>
    <definedName name="Поправочные_коэффициенты_по_письму_Госстроя_от_25.12.90___10_3">#REF!</definedName>
    <definedName name="Поправочные_коэффициенты_по_письму_Госстроя_от_25.12.90___10_5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0___0___0___0">#REF!</definedName>
    <definedName name="Поправочные_коэффициенты_по_письму_Госстроя_от_25.12.90___2___0___0___1">#REF!</definedName>
    <definedName name="Поправочные_коэффициенты_по_письму_Госстроя_от_25.12.90___2___0___0___5">#REF!</definedName>
    <definedName name="Поправочные_коэффициенты_по_письму_Госстроя_от_25.12.90___2___0___0_1">#REF!</definedName>
    <definedName name="Поправочные_коэффициенты_по_письму_Госстроя_от_25.12.90___2___0___0_5">#REF!</definedName>
    <definedName name="Поправочные_коэффициенты_по_письму_Госстроя_от_25.12.90___2___0___1">#REF!</definedName>
    <definedName name="Поправочные_коэффициенты_по_письму_Госстроя_от_25.12.90___2___0___5">#REF!</definedName>
    <definedName name="Поправочные_коэффициенты_по_письму_Госстроя_от_25.12.90___2___0_1">#REF!</definedName>
    <definedName name="Поправочные_коэффициенты_по_письму_Госстроя_от_25.12.90___2___0_3">#REF!</definedName>
    <definedName name="Поправочные_коэффициенты_по_письму_Госстроя_от_25.12.90___2___0_5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4___0">#REF!</definedName>
    <definedName name="Поправочные_коэффициенты_по_письму_Госстроя_от_25.12.90___2___4___5">#REF!</definedName>
    <definedName name="Поправочные_коэффициенты_по_письму_Госстроя_от_25.12.90___2___4_1">#REF!</definedName>
    <definedName name="Поправочные_коэффициенты_по_письму_Госстроя_от_25.12.90___2___4_3">#REF!</definedName>
    <definedName name="Поправочные_коэффициенты_по_письму_Госстроя_от_25.12.90___2___4_5">#REF!</definedName>
    <definedName name="Поправочные_коэффициенты_по_письму_Госстроя_от_25.12.90___2___5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2_1">#REF!</definedName>
    <definedName name="Поправочные_коэффициенты_по_письму_Госстроя_от_25.12.90___2_3">#REF!</definedName>
    <definedName name="Поправочные_коэффициенты_по_письму_Госстроя_от_25.12.90___2_5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#REF!</definedName>
    <definedName name="Поправочные_коэффициенты_по_письму_Госстроя_от_25.12.90___3___0___0___0">#REF!</definedName>
    <definedName name="Поправочные_коэффициенты_по_письму_Госстроя_от_25.12.90___3___0___0___1">#REF!</definedName>
    <definedName name="Поправочные_коэффициенты_по_письму_Госстроя_от_25.12.90___3___0___0___5">NA()</definedName>
    <definedName name="Поправочные_коэффициенты_по_письму_Госстроя_от_25.12.90___3___0___0_1">#REF!</definedName>
    <definedName name="Поправочные_коэффициенты_по_письму_Госстроя_от_25.12.90___3___0___0_5">NA()</definedName>
    <definedName name="Поправочные_коэффициенты_по_письму_Госстроя_от_25.12.90___3___0___1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0___5">#REF!</definedName>
    <definedName name="Поправочные_коэффициенты_по_письму_Госстроя_от_25.12.90___3___0_1">#REF!</definedName>
    <definedName name="Поправочные_коэффициенты_по_письму_Госстроя_от_25.12.90___3___0_3">#REF!</definedName>
    <definedName name="Поправочные_коэффициенты_по_письму_Госстроя_от_25.12.90___3___0_5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5">#REF!</definedName>
    <definedName name="Поправочные_коэффициенты_по_письму_Госстроя_от_25.12.90___3_1">#REF!</definedName>
    <definedName name="Поправочные_коэффициенты_по_письму_Госстроя_от_25.12.90___3_3">NA()</definedName>
    <definedName name="Поправочные_коэффициенты_по_письму_Госстроя_от_25.12.90___3_5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0___0___0">#REF!</definedName>
    <definedName name="Поправочные_коэффициенты_по_письму_Госстроя_от_25.12.90___4___0___0___1">#REF!</definedName>
    <definedName name="Поправочные_коэффициенты_по_письму_Госстроя_от_25.12.90___4___0___0___5">#REF!</definedName>
    <definedName name="Поправочные_коэффициенты_по_письму_Госстроя_от_25.12.90___4___0___0_1">#REF!</definedName>
    <definedName name="Поправочные_коэффициенты_по_письму_Госстроя_от_25.12.90___4___0___0_5">#REF!</definedName>
    <definedName name="Поправочные_коэффициенты_по_письму_Госстроя_от_25.12.90___4___0___1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0___5">NA()</definedName>
    <definedName name="Поправочные_коэффициенты_по_письму_Госстроя_от_25.12.90___4___0_1">#REF!</definedName>
    <definedName name="Поправочные_коэффициенты_по_письму_Госстроя_от_25.12.90___4___0_3">NA()</definedName>
    <definedName name="Поправочные_коэффициенты_по_письму_Госстроя_от_25.12.90___4___0_5">NA()</definedName>
    <definedName name="Поправочные_коэффициенты_по_письму_Госстроя_от_25.12.90___4___1">NA()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3___0___0">#REF!</definedName>
    <definedName name="Поправочные_коэффициенты_по_письму_Госстроя_от_25.12.90___4___3___5">#REF!</definedName>
    <definedName name="Поправочные_коэффициенты_по_письму_Госстроя_от_25.12.90___4___3_1">#REF!</definedName>
    <definedName name="Поправочные_коэффициенты_по_письму_Госстроя_от_25.12.90___4___3_5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5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4_1">NA()</definedName>
    <definedName name="Поправочные_коэффициенты_по_письму_Госстроя_от_25.12.90___4_3">#REF!</definedName>
    <definedName name="Поправочные_коэффициенты_по_письму_Госстроя_от_25.12.90___4_5">#REF!</definedName>
    <definedName name="Поправочные_коэффициенты_по_письму_Госстроя_от_25.12.90___5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0___0___0___0">#REF!</definedName>
    <definedName name="Поправочные_коэффициенты_по_письму_Госстроя_от_25.12.90___5___0___1">#REF!</definedName>
    <definedName name="Поправочные_коэффициенты_по_письму_Госстроя_от_25.12.90___5___0___5">#REF!</definedName>
    <definedName name="Поправочные_коэффициенты_по_письму_Госстроя_от_25.12.90___5___0_1">#REF!</definedName>
    <definedName name="Поправочные_коэффициенты_по_письму_Госстроя_от_25.12.90___5___0_3">#REF!</definedName>
    <definedName name="Поправочные_коэффициенты_по_письму_Госстроя_от_25.12.90___5___0_5">#REF!</definedName>
    <definedName name="Поправочные_коэффициенты_по_письму_Госстроя_от_25.12.90___5___1">#REF!</definedName>
    <definedName name="Поправочные_коэффициенты_по_письму_Госстроя_от_25.12.90___5___5">NA()</definedName>
    <definedName name="Поправочные_коэффициенты_по_письму_Госстроя_от_25.12.90___5_1">#REF!</definedName>
    <definedName name="Поправочные_коэффициенты_по_письму_Госстроя_от_25.12.90___5_3">NA()</definedName>
    <definedName name="Поправочные_коэффициенты_по_письму_Госстроя_от_25.12.90___5_5">NA()</definedName>
    <definedName name="Поправочные_коэффициенты_по_письму_Госстроя_от_25.12.90___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0___0___0___0">#REF!</definedName>
    <definedName name="Поправочные_коэффициенты_по_письму_Госстроя_от_25.12.90___6___0___1">#REF!</definedName>
    <definedName name="Поправочные_коэффициенты_по_письму_Госстроя_от_25.12.90___6___0___5">#REF!</definedName>
    <definedName name="Поправочные_коэффициенты_по_письму_Госстроя_от_25.12.90___6___0_1">#REF!</definedName>
    <definedName name="Поправочные_коэффициенты_по_письму_Госстроя_от_25.12.90___6___0_3">#REF!</definedName>
    <definedName name="Поправочные_коэффициенты_по_письму_Госстроя_от_25.12.90___6___0_5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5">NA()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6_1">#REF!</definedName>
    <definedName name="Поправочные_коэффициенты_по_письму_Госстроя_от_25.12.90___6_3">#REF!</definedName>
    <definedName name="Поправочные_коэффициенты_по_письму_Госстроя_от_25.12.90___6_5">NA()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0___0___0___0">#REF!</definedName>
    <definedName name="Поправочные_коэффициенты_по_письму_Госстроя_от_25.12.90___8___0___1">#REF!</definedName>
    <definedName name="Поправочные_коэффициенты_по_письму_Госстроя_от_25.12.90___8___0___5">#REF!</definedName>
    <definedName name="Поправочные_коэффициенты_по_письму_Госстроя_от_25.12.90___8___0_1">#REF!</definedName>
    <definedName name="Поправочные_коэффициенты_по_письму_Госстроя_от_25.12.90___8___0_3">#REF!</definedName>
    <definedName name="Поправочные_коэффициенты_по_письму_Госстроя_от_25.12.90___8___0_5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5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8_1">#REF!</definedName>
    <definedName name="Поправочные_коэффициенты_по_письму_Госстроя_от_25.12.90___8_3">#REF!</definedName>
    <definedName name="Поправочные_коэффициенты_по_письму_Госстроя_от_25.12.90___8_5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0___0___0___0">#REF!</definedName>
    <definedName name="Поправочные_коэффициенты_по_письму_Госстроя_от_25.12.90___9___0___5">#REF!</definedName>
    <definedName name="Поправочные_коэффициенты_по_письму_Госстроя_от_25.12.90___9___0_5">#REF!</definedName>
    <definedName name="Поправочные_коэффициенты_по_письму_Госстроя_от_25.12.90___9___5">#REF!</definedName>
    <definedName name="Поправочные_коэффициенты_по_письму_Госстроя_от_25.12.90___9_1">#REF!</definedName>
    <definedName name="Поправочные_коэффициенты_по_письму_Госстроя_от_25.12.90___9_3">#REF!</definedName>
    <definedName name="Поправочные_коэффициенты_по_письму_Госстроя_от_25.12.90___9_5">#REF!</definedName>
    <definedName name="Поправочные_коэффициенты_по_письму_Госстроя_от_25.12.90_1">#REF!</definedName>
    <definedName name="Поправочные_коэффициенты_по_письму_Госстроя_от_25.12.90_3">NA()</definedName>
    <definedName name="Поправочные_коэффициенты_по_письму_Госстроя_от_25.12.90_4">NA()</definedName>
    <definedName name="Поправочные_коэффициенты_по_письму_Госстроя_от_25.12.90_5">NA()</definedName>
    <definedName name="Премирование">#REF!</definedName>
    <definedName name="пробная">#REF!</definedName>
    <definedName name="Промежуточный_коэфф._К1">#REF!</definedName>
    <definedName name="Промежуточный_коэфф._К2">#REF!</definedName>
    <definedName name="протоколРМВК" localSheetId="1">#REF!</definedName>
    <definedName name="протоколРМВК">#REF!</definedName>
    <definedName name="прпрпрпрр">#REF!</definedName>
    <definedName name="Р">'[19]Расч(подряд)'!#REF!</definedName>
    <definedName name="рнц">#REF!</definedName>
    <definedName name="ррррр">#REF!</definedName>
    <definedName name="Руководитель" localSheetId="1">#REF!</definedName>
    <definedName name="Руководитель">#REF!</definedName>
    <definedName name="света">#REF!</definedName>
    <definedName name="Семь" localSheetId="1">#REF!</definedName>
    <definedName name="Семь">#REF!</definedName>
    <definedName name="см" localSheetId="1">#REF!</definedName>
    <definedName name="см">#REF!</definedName>
    <definedName name="смета">#REF!</definedName>
    <definedName name="Согласование">#REF!</definedName>
    <definedName name="Составитель">#REF!</definedName>
    <definedName name="Составляющие_плана">#REF!</definedName>
    <definedName name="Справка">#REF!</definedName>
    <definedName name="сср" localSheetId="4">#REF!</definedName>
    <definedName name="сср">#REF!</definedName>
    <definedName name="ссср" localSheetId="4">#REF!</definedName>
    <definedName name="ссср">#REF!</definedName>
    <definedName name="Стандарт">#REF!</definedName>
    <definedName name="Стоимость_ПИР">#REF!</definedName>
    <definedName name="СтОф">OFFSET([20]шаблон!$E$3,0,0,COUNTA([20]шаблон!$E:$E)-2)</definedName>
    <definedName name="СтПр">OFFSET([20]шаблон!$G$3,0,0,COUNTA([20]шаблон!$G:$G)-2)</definedName>
    <definedName name="Строительная_полоса" localSheetId="1">#REF!</definedName>
    <definedName name="Строительная_полоса">#REF!</definedName>
    <definedName name="Сургут">NA()</definedName>
    <definedName name="татьяна">#REF!</definedName>
    <definedName name="ТекДата">[21]информация!$B$8</definedName>
    <definedName name="Тип_объекта">#REF!</definedName>
    <definedName name="ТолкоМашЛаб" localSheetId="1">[12]СмМашБур!#REF!</definedName>
    <definedName name="ТолкоМашЛаб">[12]СмМашБур!#REF!</definedName>
    <definedName name="ТолькоМашБур" localSheetId="1">[12]СмМашБур!#REF!</definedName>
    <definedName name="ТолькоМашБур">[12]СмМашБур!#REF!</definedName>
    <definedName name="ТолькоРучБур" localSheetId="1">[12]СмРучБур!#REF!</definedName>
    <definedName name="ТолькоРучБур">[12]СмРучБур!#REF!</definedName>
    <definedName name="ТолькоРучЛаб">[12]СмРучБур!$K$39</definedName>
    <definedName name="топо" localSheetId="1">#REF!</definedName>
    <definedName name="топо">#REF!</definedName>
    <definedName name="у">[4]Компенсация!#REF!</definedName>
    <definedName name="ууу" localSheetId="1">#REF!</definedName>
    <definedName name="ууу">#REF!</definedName>
    <definedName name="Участок" localSheetId="1">#REF!</definedName>
    <definedName name="Участок">#REF!</definedName>
    <definedName name="ффф">#REF!</definedName>
    <definedName name="цена">#N/A</definedName>
    <definedName name="цена___0">NA()</definedName>
    <definedName name="цена___0___0">#REF!</definedName>
    <definedName name="цена___0___0___0">#REF!</definedName>
    <definedName name="цена___0___0___0___0">#REF!</definedName>
    <definedName name="цена___0___0___0___0___0">#REF!</definedName>
    <definedName name="цена___0___0___0___1">#REF!</definedName>
    <definedName name="цена___0___0___0___5">#REF!</definedName>
    <definedName name="цена___0___0___0_1">#REF!</definedName>
    <definedName name="цена___0___0___0_5">#REF!</definedName>
    <definedName name="цена___0___0___1">#REF!</definedName>
    <definedName name="цена___0___0___2">#REF!</definedName>
    <definedName name="цена___0___0___3">#REF!</definedName>
    <definedName name="цена___0___0___4">#REF!</definedName>
    <definedName name="цена___0___0___5">#REF!</definedName>
    <definedName name="цена___0___0_1">#REF!</definedName>
    <definedName name="цена___0___0_3">#REF!</definedName>
    <definedName name="цена___0___0_5">#REF!</definedName>
    <definedName name="цена___0___1">#REF!</definedName>
    <definedName name="цена___0___1___0">#REF!</definedName>
    <definedName name="цена___0___10">#REF!</definedName>
    <definedName name="цена___0___2">#REF!</definedName>
    <definedName name="цена___0___2___0">#REF!</definedName>
    <definedName name="цена___0___2___0___0">#REF!</definedName>
    <definedName name="цена___0___2___5">#REF!</definedName>
    <definedName name="цена___0___2_1">#REF!</definedName>
    <definedName name="цена___0___2_3">#REF!</definedName>
    <definedName name="цена___0___2_5">#REF!</definedName>
    <definedName name="цена___0___3">#REF!</definedName>
    <definedName name="цена___0___3___0">#REF!</definedName>
    <definedName name="цена___0___3___5">#REF!</definedName>
    <definedName name="цена___0___3_1">#REF!</definedName>
    <definedName name="цена___0___3_5">#REF!</definedName>
    <definedName name="цена___0___4">#REF!</definedName>
    <definedName name="цена___0___4___0">#REF!</definedName>
    <definedName name="цена___0___4___5">#REF!</definedName>
    <definedName name="цена___0___4_1">#REF!</definedName>
    <definedName name="цена___0___4_3">#REF!</definedName>
    <definedName name="цена___0___4_5">#REF!</definedName>
    <definedName name="цена___0___5">#REF!</definedName>
    <definedName name="цена___0___6">#REF!</definedName>
    <definedName name="цена___0___8">#REF!</definedName>
    <definedName name="цена___0_1">#REF!</definedName>
    <definedName name="цена___0_3">#REF!</definedName>
    <definedName name="цена___0_5">#REF!</definedName>
    <definedName name="цена___1">#REF!</definedName>
    <definedName name="цена___1___0">#REF!</definedName>
    <definedName name="цена___1___0___0">#REF!</definedName>
    <definedName name="цена___1___1">#REF!</definedName>
    <definedName name="цена___1___5">#REF!</definedName>
    <definedName name="цена___1_1">#REF!</definedName>
    <definedName name="цена___1_3">#REF!</definedName>
    <definedName name="цена___1_5">#REF!</definedName>
    <definedName name="цена___10">NA()</definedName>
    <definedName name="цена___10___0">#REF!</definedName>
    <definedName name="цена___10___0___0">#REF!</definedName>
    <definedName name="цена___10___0___0___0">#REF!</definedName>
    <definedName name="цена___10___0___1">NA()</definedName>
    <definedName name="цена___10___0___5">NA()</definedName>
    <definedName name="цена___10___0_1">NA()</definedName>
    <definedName name="цена___10___0_3">NA()</definedName>
    <definedName name="цена___10___0_5">NA()</definedName>
    <definedName name="цена___10___2">NA()</definedName>
    <definedName name="цена___10___4">NA()</definedName>
    <definedName name="цена___10___5">#REF!</definedName>
    <definedName name="цена___10___6">NA()</definedName>
    <definedName name="цена___10___8">NA()</definedName>
    <definedName name="цена___10_1">NA()</definedName>
    <definedName name="цена___10_3">#REF!</definedName>
    <definedName name="цена___10_5">#REF!</definedName>
    <definedName name="цена___11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0___0___0___0">#REF!</definedName>
    <definedName name="цена___2___0___0___1">#REF!</definedName>
    <definedName name="цена___2___0___0___5">#REF!</definedName>
    <definedName name="цена___2___0___0_1">#REF!</definedName>
    <definedName name="цена___2___0___0_5">#REF!</definedName>
    <definedName name="цена___2___0___1">#REF!</definedName>
    <definedName name="цена___2___0___5">#REF!</definedName>
    <definedName name="цена___2___0_1">#REF!</definedName>
    <definedName name="цена___2___0_3">#REF!</definedName>
    <definedName name="цена___2___0_5">#REF!</definedName>
    <definedName name="цена___2___1">#REF!</definedName>
    <definedName name="цена___2___10">#REF!</definedName>
    <definedName name="цена___2___2">#REF!</definedName>
    <definedName name="цена___2___4">#REF!</definedName>
    <definedName name="цена___2___4___0">#REF!</definedName>
    <definedName name="цена___2___4___5">#REF!</definedName>
    <definedName name="цена___2___4_1">#REF!</definedName>
    <definedName name="цена___2___4_3">#REF!</definedName>
    <definedName name="цена___2___4_5">#REF!</definedName>
    <definedName name="цена___2___5">#REF!</definedName>
    <definedName name="цена___2___6">#REF!</definedName>
    <definedName name="цена___2___8">#REF!</definedName>
    <definedName name="цена___2_1">#REF!</definedName>
    <definedName name="цена___2_3">#REF!</definedName>
    <definedName name="цена___2_5">#REF!</definedName>
    <definedName name="цена___3">#REF!</definedName>
    <definedName name="цена___3___0">#REF!</definedName>
    <definedName name="цена___3___0___0">NA()</definedName>
    <definedName name="цена___3___0___0___0">NA()</definedName>
    <definedName name="цена___3___0___1">NA()</definedName>
    <definedName name="цена___3___0___5">#REF!</definedName>
    <definedName name="цена___3___0_1">NA()</definedName>
    <definedName name="цена___3___0_3">#REF!</definedName>
    <definedName name="цена___3___0_5">#REF!</definedName>
    <definedName name="цена___3___2">#REF!</definedName>
    <definedName name="цена___3___3">#REF!</definedName>
    <definedName name="цена___3___5">#REF!</definedName>
    <definedName name="цена___3_1">#REF!</definedName>
    <definedName name="цена___3_3">NA()</definedName>
    <definedName name="цена___3_5">#REF!</definedName>
    <definedName name="цена___4">#REF!</definedName>
    <definedName name="цена___4___0">#REF!</definedName>
    <definedName name="цена___4___0___0">#REF!</definedName>
    <definedName name="цена___4___0___0___0">#REF!</definedName>
    <definedName name="цена___4___0___0___0___0">#REF!</definedName>
    <definedName name="цена___4___0___0___1">#REF!</definedName>
    <definedName name="цена___4___0___0___5">#REF!</definedName>
    <definedName name="цена___4___0___0_1">#REF!</definedName>
    <definedName name="цена___4___0___0_5">#REF!</definedName>
    <definedName name="цена___4___0___1">#REF!</definedName>
    <definedName name="цена___4___0___5">NA()</definedName>
    <definedName name="цена___4___0_1">#REF!</definedName>
    <definedName name="цена___4___0_3">#REF!</definedName>
    <definedName name="цена___4___0_5">NA()</definedName>
    <definedName name="цена___4___1">#REF!</definedName>
    <definedName name="цена___4___10">#REF!</definedName>
    <definedName name="цена___4___2">#REF!</definedName>
    <definedName name="цена___4___3">#REF!</definedName>
    <definedName name="цена___4___4">#REF!</definedName>
    <definedName name="цена___4___5">#REF!</definedName>
    <definedName name="цена___4___6">#REF!</definedName>
    <definedName name="цена___4___8">#REF!</definedName>
    <definedName name="цена___4_1">#REF!</definedName>
    <definedName name="цена___4_3">#REF!</definedName>
    <definedName name="цена___4_5">#REF!</definedName>
    <definedName name="цена___5">#REF!</definedName>
    <definedName name="цена___5___0">#REF!</definedName>
    <definedName name="цена___5___0___0">#REF!</definedName>
    <definedName name="цена___5___0___0___0">#REF!</definedName>
    <definedName name="цена___5___0___0___0___0">#REF!</definedName>
    <definedName name="цена___5___0___1">#REF!</definedName>
    <definedName name="цена___5___0___5">#REF!</definedName>
    <definedName name="цена___5___0_1">#REF!</definedName>
    <definedName name="цена___5___0_3">#REF!</definedName>
    <definedName name="цена___5___0_5">#REF!</definedName>
    <definedName name="цена___5___1">#REF!</definedName>
    <definedName name="цена___5___5">NA()</definedName>
    <definedName name="цена___5_1">#REF!</definedName>
    <definedName name="цена___5_3">NA()</definedName>
    <definedName name="цена___5_5">NA()</definedName>
    <definedName name="цена___6">#REF!</definedName>
    <definedName name="цена___6___0">#REF!</definedName>
    <definedName name="цена___6___0___0">#REF!</definedName>
    <definedName name="цена___6___0___0___0">#REF!</definedName>
    <definedName name="цена___6___0___0___0___0">#REF!</definedName>
    <definedName name="цена___6___0___1">#REF!</definedName>
    <definedName name="цена___6___0___5">#REF!</definedName>
    <definedName name="цена___6___0_1">#REF!</definedName>
    <definedName name="цена___6___0_3">#REF!</definedName>
    <definedName name="цена___6___0_5">#REF!</definedName>
    <definedName name="цена___6___10">#REF!</definedName>
    <definedName name="цена___6___2">#REF!</definedName>
    <definedName name="цена___6___4">#REF!</definedName>
    <definedName name="цена___6___5">NA()</definedName>
    <definedName name="цена___6___6">#REF!</definedName>
    <definedName name="цена___6___8">#REF!</definedName>
    <definedName name="цена___6_1">#REF!</definedName>
    <definedName name="цена___6_3">#REF!</definedName>
    <definedName name="цена___6_5">NA()</definedName>
    <definedName name="цена___7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0___0___0___0">#REF!</definedName>
    <definedName name="цена___8___0___1">#REF!</definedName>
    <definedName name="цена___8___0___5">#REF!</definedName>
    <definedName name="цена___8___0_1">#REF!</definedName>
    <definedName name="цена___8___0_3">#REF!</definedName>
    <definedName name="цена___8___0_5">#REF!</definedName>
    <definedName name="цена___8___10">#REF!</definedName>
    <definedName name="цена___8___2">#REF!</definedName>
    <definedName name="цена___8___4">#REF!</definedName>
    <definedName name="цена___8___5">#REF!</definedName>
    <definedName name="цена___8___6">#REF!</definedName>
    <definedName name="цена___8___8">#REF!</definedName>
    <definedName name="цена___8_1">#REF!</definedName>
    <definedName name="цена___8_3">#REF!</definedName>
    <definedName name="цена___8_5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0___0___0___0">#REF!</definedName>
    <definedName name="цена___9___0___5">#REF!</definedName>
    <definedName name="цена___9___0_5">#REF!</definedName>
    <definedName name="цена___9___5">#REF!</definedName>
    <definedName name="цена___9_1">#REF!</definedName>
    <definedName name="цена___9_3">#REF!</definedName>
    <definedName name="цена___9_5">#REF!</definedName>
    <definedName name="цена_1">NA()</definedName>
    <definedName name="цена_3">NA()</definedName>
    <definedName name="цена_4">NA()</definedName>
    <definedName name="цена_5">NA()</definedName>
    <definedName name="Цена1" localSheetId="4">#REF!</definedName>
    <definedName name="Цена1">#REF!</definedName>
    <definedName name="ЦенаМашБур" localSheetId="1">[12]СмМашБур!#REF!</definedName>
    <definedName name="ЦенаМашБур">[12]СмМашБур!#REF!</definedName>
    <definedName name="ЦенаОбслед">[12]ОбмОбслЗемОд!$F$62</definedName>
    <definedName name="ЦенаРучБур" localSheetId="1">[12]СмРучБур!#REF!</definedName>
    <definedName name="ЦенаРучБур">[12]СмРучБур!#REF!</definedName>
    <definedName name="ЦенаШурфов" localSheetId="1">#REF!</definedName>
    <definedName name="ЦенаШурфов">#REF!</definedName>
    <definedName name="ццц" localSheetId="1">#REF!</definedName>
    <definedName name="ццц">#REF!</definedName>
    <definedName name="цы">#REF!</definedName>
    <definedName name="Шесть" localSheetId="1">#REF!</definedName>
    <definedName name="Шесть">#REF!</definedName>
    <definedName name="ьтьтьтьть">#REF!</definedName>
    <definedName name="эко">#REF!</definedName>
    <definedName name="эко___0">#REF!</definedName>
    <definedName name="эко_5">#REF!</definedName>
    <definedName name="экологияч">#REF!</definedName>
    <definedName name="я">[22]ОбмОбслЗемОд!$E$28</definedName>
  </definedNames>
  <calcPr calcId="152511"/>
  <customWorkbookViews>
    <customWorkbookView name="2323 - Личное представление" guid="{52F9EEBC-0989-48EE-9FB8-EB1DB80B5A07}" mergeInterval="0" personalView="1" maximized="1" xWindow="-9" yWindow="-9" windowWidth="1938" windowHeight="1050" activeSheetId="1"/>
  </customWorkbookViews>
</workbook>
</file>

<file path=xl/calcChain.xml><?xml version="1.0" encoding="utf-8"?>
<calcChain xmlns="http://schemas.openxmlformats.org/spreadsheetml/2006/main">
  <c r="P113" i="1" l="1"/>
  <c r="P112" i="1"/>
  <c r="P111" i="1"/>
  <c r="O21" i="31"/>
  <c r="N21" i="31"/>
  <c r="M21" i="31"/>
  <c r="F29" i="3" l="1"/>
  <c r="D69" i="1"/>
  <c r="F69" i="1"/>
  <c r="D4" i="3"/>
  <c r="E52" i="1"/>
  <c r="E53" i="1"/>
  <c r="D52" i="1"/>
  <c r="F52" i="1"/>
  <c r="D53" i="1"/>
  <c r="F53" i="1"/>
  <c r="F46" i="1"/>
  <c r="E46" i="1"/>
  <c r="D46" i="1"/>
  <c r="A41" i="3" l="1"/>
  <c r="B41" i="3"/>
  <c r="C41" i="3"/>
  <c r="D41" i="3"/>
  <c r="E41" i="3"/>
  <c r="F41" i="3"/>
  <c r="G41" i="3" s="1"/>
  <c r="A42" i="3"/>
  <c r="B42" i="3"/>
  <c r="C42" i="3"/>
  <c r="D42" i="3"/>
  <c r="E42" i="3"/>
  <c r="F42" i="3"/>
  <c r="G42" i="3" s="1"/>
  <c r="A43" i="3"/>
  <c r="B43" i="3"/>
  <c r="C43" i="3"/>
  <c r="D43" i="3"/>
  <c r="E43" i="3"/>
  <c r="F43" i="3"/>
  <c r="G43" i="3"/>
  <c r="A44" i="3"/>
  <c r="B44" i="3"/>
  <c r="C44" i="3"/>
  <c r="D44" i="3"/>
  <c r="E44" i="3"/>
  <c r="G44" i="3" s="1"/>
  <c r="F44" i="3"/>
  <c r="A31" i="3"/>
  <c r="B31" i="3"/>
  <c r="C31" i="3"/>
  <c r="D31" i="3"/>
  <c r="E31" i="3"/>
  <c r="A32" i="3"/>
  <c r="B32" i="3"/>
  <c r="C32" i="3"/>
  <c r="D32" i="3"/>
  <c r="E32" i="3"/>
  <c r="F32" i="3"/>
  <c r="G32" i="3" s="1"/>
  <c r="A33" i="3"/>
  <c r="B33" i="3"/>
  <c r="C33" i="3"/>
  <c r="D33" i="3"/>
  <c r="E33" i="3"/>
  <c r="G33" i="3" s="1"/>
  <c r="F33" i="3"/>
  <c r="A34" i="3"/>
  <c r="B34" i="3"/>
  <c r="C34" i="3"/>
  <c r="D34" i="3"/>
  <c r="E34" i="3"/>
  <c r="F34" i="3"/>
  <c r="G34" i="3" s="1"/>
  <c r="A35" i="3"/>
  <c r="B35" i="3"/>
  <c r="C35" i="3"/>
  <c r="D35" i="3"/>
  <c r="E35" i="3"/>
  <c r="F35" i="3"/>
  <c r="F28" i="3"/>
  <c r="E28" i="3"/>
  <c r="D28" i="3"/>
  <c r="B28" i="3"/>
  <c r="C28" i="3"/>
  <c r="A28" i="3"/>
  <c r="A21" i="3"/>
  <c r="B21" i="3"/>
  <c r="C21" i="3"/>
  <c r="D21" i="3"/>
  <c r="E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G25" i="3" s="1"/>
  <c r="F25" i="3"/>
  <c r="E20" i="3"/>
  <c r="D20" i="3"/>
  <c r="B20" i="3"/>
  <c r="C20" i="3"/>
  <c r="A20" i="3"/>
  <c r="E17" i="3"/>
  <c r="D17" i="3"/>
  <c r="B17" i="3"/>
  <c r="C17" i="3"/>
  <c r="A17" i="3"/>
  <c r="G28" i="3" l="1"/>
  <c r="G23" i="3"/>
  <c r="G35" i="3"/>
  <c r="G24" i="3"/>
  <c r="G22" i="3"/>
  <c r="A54" i="1" l="1"/>
  <c r="E64" i="1" l="1"/>
  <c r="F64" i="1"/>
  <c r="G64" i="1"/>
  <c r="O85" i="1" l="1"/>
  <c r="O83" i="1"/>
  <c r="O82" i="1"/>
  <c r="O81" i="1"/>
  <c r="G47" i="1"/>
  <c r="F47" i="1"/>
  <c r="E47" i="1"/>
  <c r="F36" i="1"/>
  <c r="E36" i="1"/>
  <c r="D36" i="1"/>
  <c r="D47" i="1" l="1"/>
  <c r="I46" i="1"/>
  <c r="I47" i="1" s="1"/>
  <c r="H46" i="1"/>
  <c r="H47" i="1" s="1"/>
  <c r="J46" i="1"/>
  <c r="K46" i="1" s="1"/>
  <c r="F17" i="3" s="1"/>
  <c r="F18" i="3" l="1"/>
  <c r="G17" i="3"/>
  <c r="M46" i="1"/>
  <c r="J47" i="1"/>
  <c r="E36" i="3"/>
  <c r="E87" i="1"/>
  <c r="F87" i="1"/>
  <c r="G87" i="1"/>
  <c r="B40" i="3"/>
  <c r="C40" i="3"/>
  <c r="D40" i="3"/>
  <c r="E40" i="3"/>
  <c r="B14" i="3"/>
  <c r="C14" i="3"/>
  <c r="D14" i="3"/>
  <c r="E14" i="3"/>
  <c r="E41" i="1"/>
  <c r="F41" i="1"/>
  <c r="G41" i="1"/>
  <c r="D38" i="1" l="1"/>
  <c r="J38" i="1" s="1"/>
  <c r="K38" i="1" s="1"/>
  <c r="D39" i="1"/>
  <c r="Q40" i="1"/>
  <c r="P40" i="1"/>
  <c r="Q37" i="1"/>
  <c r="P37" i="1"/>
  <c r="D40" i="1" l="1"/>
  <c r="D37" i="1"/>
  <c r="I39" i="1"/>
  <c r="J39" i="1"/>
  <c r="K39" i="1" s="1"/>
  <c r="I38" i="1"/>
  <c r="H38" i="1" l="1"/>
  <c r="L38" i="1" l="1"/>
  <c r="H110" i="1"/>
  <c r="J110" i="1"/>
  <c r="K110" i="1" s="1"/>
  <c r="E115" i="1" l="1"/>
  <c r="F115" i="1"/>
  <c r="D115" i="1"/>
  <c r="I40" i="1" l="1"/>
  <c r="L40" i="1" s="1"/>
  <c r="H40" i="1"/>
  <c r="J40" i="1"/>
  <c r="K40" i="1" l="1"/>
  <c r="D151" i="1" l="1"/>
  <c r="C151" i="1"/>
  <c r="A151" i="1"/>
  <c r="D147" i="1"/>
  <c r="F105" i="1"/>
  <c r="L125" i="1"/>
  <c r="O86" i="1" l="1"/>
  <c r="H39" i="1" l="1"/>
  <c r="L39" i="1"/>
  <c r="H37" i="1" l="1"/>
  <c r="J37" i="1"/>
  <c r="I37" i="1"/>
  <c r="K37" i="1" l="1"/>
  <c r="L37" i="1"/>
  <c r="B36" i="3"/>
  <c r="C36" i="3"/>
  <c r="D36" i="3"/>
  <c r="G75" i="1"/>
  <c r="E75" i="1"/>
  <c r="J53" i="1" l="1"/>
  <c r="K53" i="1" s="1"/>
  <c r="F21" i="3" s="1"/>
  <c r="H53" i="1"/>
  <c r="I53" i="1"/>
  <c r="E32" i="1"/>
  <c r="F32" i="1"/>
  <c r="G32" i="1"/>
  <c r="G58" i="1"/>
  <c r="G21" i="3" l="1"/>
  <c r="A27" i="1"/>
  <c r="A29" i="1"/>
  <c r="A14" i="3" s="1"/>
  <c r="A30" i="1" l="1"/>
  <c r="A31" i="1" l="1"/>
  <c r="F75" i="1" l="1"/>
  <c r="P52" i="1" l="1"/>
  <c r="I52" i="1" l="1"/>
  <c r="J52" i="1"/>
  <c r="K52" i="1" s="1"/>
  <c r="F20" i="3" s="1"/>
  <c r="H52" i="1"/>
  <c r="F58" i="1"/>
  <c r="E58" i="1"/>
  <c r="G20" i="3" l="1"/>
  <c r="F26" i="3"/>
  <c r="L52" i="1"/>
  <c r="I104" i="1" l="1"/>
  <c r="I99" i="1"/>
  <c r="J104" i="1" l="1"/>
  <c r="K104" i="1" s="1"/>
  <c r="E151" i="1"/>
  <c r="B39" i="3" l="1"/>
  <c r="C39" i="3"/>
  <c r="D39" i="3"/>
  <c r="E39" i="3"/>
  <c r="F39" i="3"/>
  <c r="G39" i="3" l="1"/>
  <c r="A55" i="1" l="1"/>
  <c r="A56" i="1" l="1"/>
  <c r="A57" i="1" l="1"/>
  <c r="A63" i="1" s="1"/>
  <c r="A69" i="1" s="1"/>
  <c r="A70" i="1" l="1"/>
  <c r="G43" i="1"/>
  <c r="A36" i="3" l="1"/>
  <c r="A71" i="1"/>
  <c r="A72" i="1" s="1"/>
  <c r="A73" i="1" s="1"/>
  <c r="A81" i="1" s="1"/>
  <c r="D2" i="8"/>
  <c r="D3" i="8"/>
  <c r="D4" i="8"/>
  <c r="D5" i="8"/>
  <c r="D6" i="8"/>
  <c r="D7" i="8"/>
  <c r="D8" i="8"/>
  <c r="D9" i="8"/>
  <c r="D10" i="8"/>
  <c r="D11" i="8"/>
  <c r="D12" i="8"/>
  <c r="D1" i="8"/>
  <c r="D13" i="8" s="1"/>
  <c r="D22" i="8" s="1"/>
  <c r="A82" i="1" l="1"/>
  <c r="A40" i="3"/>
  <c r="O4" i="1"/>
  <c r="A83" i="1" l="1"/>
  <c r="H104" i="1"/>
  <c r="A84" i="1" l="1"/>
  <c r="P4" i="1"/>
  <c r="F93" i="1" l="1"/>
  <c r="G93" i="1"/>
  <c r="G33" i="1" l="1"/>
  <c r="F94" i="1"/>
  <c r="G94" i="1"/>
  <c r="F88" i="1"/>
  <c r="G88" i="1"/>
  <c r="G76" i="1"/>
  <c r="F65" i="1"/>
  <c r="G65" i="1"/>
  <c r="G42" i="1"/>
  <c r="E88" i="1" l="1"/>
  <c r="E65" i="1"/>
  <c r="G48" i="1" l="1"/>
  <c r="P18" i="1" l="1"/>
  <c r="R18" i="1" l="1"/>
  <c r="O17" i="1"/>
  <c r="S17" i="1" s="1"/>
  <c r="S16" i="1"/>
  <c r="S15" i="1"/>
  <c r="R15" i="1"/>
  <c r="Q15" i="1"/>
  <c r="P15" i="1"/>
  <c r="S12" i="1"/>
  <c r="R12" i="1"/>
  <c r="Q12" i="1"/>
  <c r="P12" i="1"/>
  <c r="S10" i="1"/>
  <c r="R10" i="1"/>
  <c r="Q10" i="1"/>
  <c r="P10" i="1"/>
  <c r="Q9" i="1"/>
  <c r="P9" i="1"/>
  <c r="Q8" i="1"/>
  <c r="P8" i="1"/>
  <c r="R7" i="1"/>
  <c r="Q7" i="1"/>
  <c r="P7" i="1"/>
  <c r="Q6" i="1"/>
  <c r="Q5" i="1"/>
  <c r="S4" i="1"/>
  <c r="Q4" i="1"/>
  <c r="Q3" i="1"/>
  <c r="P3" i="1"/>
  <c r="P5" i="1" l="1"/>
  <c r="P19" i="1" s="1"/>
  <c r="S5" i="1"/>
  <c r="S19" i="1" s="1"/>
  <c r="I69" i="1" l="1"/>
  <c r="D54" i="1"/>
  <c r="D71" i="1"/>
  <c r="D70" i="1"/>
  <c r="D72" i="1"/>
  <c r="D63" i="1"/>
  <c r="I36" i="1"/>
  <c r="I41" i="1" s="1"/>
  <c r="D85" i="1"/>
  <c r="D83" i="1"/>
  <c r="D81" i="1"/>
  <c r="D82" i="1"/>
  <c r="D31" i="1"/>
  <c r="D30" i="1"/>
  <c r="D29" i="1"/>
  <c r="D27" i="1"/>
  <c r="D28" i="1"/>
  <c r="D26" i="1"/>
  <c r="D57" i="1"/>
  <c r="D56" i="1"/>
  <c r="D73" i="1"/>
  <c r="D55" i="1"/>
  <c r="D84" i="1"/>
  <c r="D58" i="1" l="1"/>
  <c r="H69" i="1"/>
  <c r="J69" i="1"/>
  <c r="K69" i="1" s="1"/>
  <c r="F31" i="3" s="1"/>
  <c r="J54" i="1"/>
  <c r="K54" i="1" s="1"/>
  <c r="I54" i="1"/>
  <c r="H54" i="1"/>
  <c r="J84" i="1"/>
  <c r="K84" i="1" s="1"/>
  <c r="H84" i="1"/>
  <c r="I84" i="1"/>
  <c r="J72" i="1"/>
  <c r="K72" i="1" s="1"/>
  <c r="M72" i="1" s="1"/>
  <c r="I72" i="1"/>
  <c r="H72" i="1"/>
  <c r="I70" i="1"/>
  <c r="L70" i="1" s="1"/>
  <c r="J70" i="1"/>
  <c r="K70" i="1" s="1"/>
  <c r="M70" i="1" s="1"/>
  <c r="H70" i="1"/>
  <c r="I82" i="1"/>
  <c r="H82" i="1"/>
  <c r="J82" i="1"/>
  <c r="K82" i="1" s="1"/>
  <c r="D64" i="1"/>
  <c r="I63" i="1"/>
  <c r="I64" i="1" s="1"/>
  <c r="J63" i="1"/>
  <c r="K63" i="1" s="1"/>
  <c r="H63" i="1"/>
  <c r="H64" i="1" s="1"/>
  <c r="J57" i="1"/>
  <c r="K57" i="1" s="1"/>
  <c r="H57" i="1"/>
  <c r="I57" i="1"/>
  <c r="I81" i="1"/>
  <c r="J81" i="1"/>
  <c r="K81" i="1" s="1"/>
  <c r="F40" i="3" s="1"/>
  <c r="H81" i="1"/>
  <c r="J71" i="1"/>
  <c r="K71" i="1" s="1"/>
  <c r="M71" i="1" s="1"/>
  <c r="I71" i="1"/>
  <c r="L71" i="1" s="1"/>
  <c r="H71" i="1"/>
  <c r="H83" i="1"/>
  <c r="I83" i="1"/>
  <c r="J83" i="1"/>
  <c r="K83" i="1" s="1"/>
  <c r="H55" i="1"/>
  <c r="I55" i="1"/>
  <c r="J55" i="1"/>
  <c r="K55" i="1" s="1"/>
  <c r="H73" i="1"/>
  <c r="I73" i="1"/>
  <c r="J73" i="1"/>
  <c r="K73" i="1" s="1"/>
  <c r="H85" i="1"/>
  <c r="I85" i="1"/>
  <c r="L85" i="1" s="1"/>
  <c r="J85" i="1"/>
  <c r="K85" i="1" s="1"/>
  <c r="H56" i="1"/>
  <c r="J56" i="1"/>
  <c r="K56" i="1" s="1"/>
  <c r="I56" i="1"/>
  <c r="L72" i="1"/>
  <c r="D87" i="1"/>
  <c r="J36" i="1"/>
  <c r="J41" i="1" s="1"/>
  <c r="H36" i="1"/>
  <c r="H41" i="1" s="1"/>
  <c r="D74" i="1" s="1"/>
  <c r="D41" i="1"/>
  <c r="H28" i="1"/>
  <c r="I28" i="1"/>
  <c r="J28" i="1"/>
  <c r="K28" i="1" s="1"/>
  <c r="H31" i="1"/>
  <c r="J31" i="1"/>
  <c r="K31" i="1" s="1"/>
  <c r="I31" i="1"/>
  <c r="J30" i="1"/>
  <c r="K30" i="1" s="1"/>
  <c r="H30" i="1"/>
  <c r="I30" i="1"/>
  <c r="I29" i="1"/>
  <c r="J29" i="1"/>
  <c r="K29" i="1" s="1"/>
  <c r="H29" i="1"/>
  <c r="H26" i="1"/>
  <c r="J26" i="1"/>
  <c r="K26" i="1" s="1"/>
  <c r="I26" i="1"/>
  <c r="H27" i="1"/>
  <c r="J27" i="1"/>
  <c r="K27" i="1" s="1"/>
  <c r="I27" i="1"/>
  <c r="D32" i="1"/>
  <c r="D33" i="1" s="1"/>
  <c r="E33" i="1"/>
  <c r="G31" i="3" l="1"/>
  <c r="F37" i="3"/>
  <c r="J64" i="1"/>
  <c r="K36" i="1"/>
  <c r="F14" i="3" s="1"/>
  <c r="F15" i="3" s="1"/>
  <c r="I87" i="1"/>
  <c r="M85" i="1"/>
  <c r="H87" i="1"/>
  <c r="J87" i="1"/>
  <c r="G103" i="1"/>
  <c r="I103" i="1" s="1"/>
  <c r="J103" i="1" s="1"/>
  <c r="K103" i="1" s="1"/>
  <c r="G40" i="3"/>
  <c r="H32" i="1"/>
  <c r="H58" i="1"/>
  <c r="I32" i="1"/>
  <c r="I58" i="1"/>
  <c r="J58" i="1"/>
  <c r="J32" i="1"/>
  <c r="L84" i="1"/>
  <c r="F45" i="3" l="1"/>
  <c r="G14" i="3"/>
  <c r="M36" i="1"/>
  <c r="F142" i="2"/>
  <c r="C89" i="2"/>
  <c r="F91" i="2"/>
  <c r="B85" i="2"/>
  <c r="C85" i="2"/>
  <c r="B86" i="2"/>
  <c r="C86" i="2"/>
  <c r="B87" i="2"/>
  <c r="C87" i="2"/>
  <c r="B88" i="2"/>
  <c r="C88" i="2"/>
  <c r="G88" i="2"/>
  <c r="B89" i="2"/>
  <c r="B90" i="2"/>
  <c r="C90" i="2"/>
  <c r="B63" i="2" l="1"/>
  <c r="C63" i="2"/>
  <c r="E63" i="2"/>
  <c r="F63" i="2"/>
  <c r="G63" i="2"/>
  <c r="B64" i="2"/>
  <c r="C64" i="2"/>
  <c r="E64" i="2"/>
  <c r="F64" i="2"/>
  <c r="G64" i="2"/>
  <c r="B65" i="2"/>
  <c r="C65" i="2"/>
  <c r="E65" i="2"/>
  <c r="F65" i="2"/>
  <c r="G65" i="2"/>
  <c r="B66" i="2"/>
  <c r="C66" i="2"/>
  <c r="D66" i="2"/>
  <c r="E66" i="2"/>
  <c r="F66" i="2"/>
  <c r="G66" i="2"/>
  <c r="H66" i="2"/>
  <c r="I66" i="2"/>
  <c r="G62" i="2"/>
  <c r="F62" i="2"/>
  <c r="E62" i="2"/>
  <c r="C62" i="2"/>
  <c r="B62" i="2"/>
  <c r="B49" i="2"/>
  <c r="C49" i="2"/>
  <c r="G49" i="2"/>
  <c r="B36" i="2"/>
  <c r="C36" i="2"/>
  <c r="D36" i="2"/>
  <c r="E36" i="2"/>
  <c r="F36" i="2"/>
  <c r="F67" i="2" l="1"/>
  <c r="E67" i="2"/>
  <c r="G67" i="2"/>
  <c r="H36" i="2" l="1"/>
  <c r="G36" i="2" l="1"/>
  <c r="I36" i="2"/>
  <c r="A85" i="1" l="1"/>
  <c r="A48" i="2"/>
  <c r="A92" i="1" l="1"/>
  <c r="A174" i="1"/>
  <c r="H169" i="1"/>
  <c r="G142" i="2" l="1"/>
  <c r="I88" i="2"/>
  <c r="I142" i="2" s="1"/>
  <c r="A9" i="2"/>
  <c r="G48" i="2"/>
  <c r="F48" i="2"/>
  <c r="D48" i="2"/>
  <c r="C48" i="2"/>
  <c r="B48" i="2"/>
  <c r="G31" i="2"/>
  <c r="F31" i="2"/>
  <c r="E31" i="2"/>
  <c r="D31" i="2"/>
  <c r="C31" i="2"/>
  <c r="B31" i="2"/>
  <c r="B27" i="2"/>
  <c r="C27" i="2"/>
  <c r="G27" i="2"/>
  <c r="B28" i="2"/>
  <c r="C28" i="2"/>
  <c r="E28" i="2"/>
  <c r="F28" i="2"/>
  <c r="G28" i="2"/>
  <c r="B29" i="2"/>
  <c r="C29" i="2"/>
  <c r="E29" i="2"/>
  <c r="G29" i="2"/>
  <c r="B30" i="2"/>
  <c r="C30" i="2"/>
  <c r="G30" i="2"/>
  <c r="B26" i="2"/>
  <c r="C26" i="2"/>
  <c r="G26" i="2"/>
  <c r="D26" i="2"/>
  <c r="F27" i="2"/>
  <c r="E27" i="2"/>
  <c r="D27" i="2"/>
  <c r="F26" i="2"/>
  <c r="E26" i="2"/>
  <c r="F30" i="2"/>
  <c r="E30" i="2"/>
  <c r="D30" i="2"/>
  <c r="F29" i="2"/>
  <c r="D29" i="2"/>
  <c r="A49" i="2" l="1"/>
  <c r="E49" i="2"/>
  <c r="A26" i="2"/>
  <c r="A27" i="2"/>
  <c r="H27" i="2"/>
  <c r="I27" i="2"/>
  <c r="I30" i="2"/>
  <c r="H26" i="2"/>
  <c r="I26" i="2"/>
  <c r="I31" i="2"/>
  <c r="H31" i="2"/>
  <c r="H30" i="2"/>
  <c r="H29" i="2"/>
  <c r="I29" i="2"/>
  <c r="A98" i="1" l="1"/>
  <c r="A100" i="1" s="1"/>
  <c r="F49" i="2"/>
  <c r="D49" i="2"/>
  <c r="D50" i="2" s="1"/>
  <c r="A28" i="2"/>
  <c r="B72" i="2" l="1"/>
  <c r="C72" i="2"/>
  <c r="E72" i="2"/>
  <c r="F72" i="2"/>
  <c r="G72" i="2"/>
  <c r="B35" i="2" l="1"/>
  <c r="C35" i="2"/>
  <c r="G35" i="2"/>
  <c r="G37" i="2" l="1"/>
  <c r="D35" i="2" l="1"/>
  <c r="D37" i="2" s="1"/>
  <c r="F35" i="2"/>
  <c r="E35" i="2"/>
  <c r="H35" i="2" l="1"/>
  <c r="I35" i="2"/>
  <c r="F50" i="2"/>
  <c r="G50" i="2"/>
  <c r="A175" i="1" l="1"/>
  <c r="A153" i="2" s="1"/>
  <c r="A176" i="1"/>
  <c r="A154" i="2" s="1"/>
  <c r="A177" i="1"/>
  <c r="A155" i="2" s="1"/>
  <c r="A178" i="1"/>
  <c r="A156" i="2" s="1"/>
  <c r="A179" i="1"/>
  <c r="A157" i="2" s="1"/>
  <c r="A180" i="1"/>
  <c r="A158" i="2" s="1"/>
  <c r="A181" i="1"/>
  <c r="A159" i="2" s="1"/>
  <c r="A152" i="2"/>
  <c r="B175" i="1"/>
  <c r="B153" i="2" s="1"/>
  <c r="B176" i="1"/>
  <c r="B154" i="2" s="1"/>
  <c r="B177" i="1"/>
  <c r="B155" i="2" s="1"/>
  <c r="B178" i="1"/>
  <c r="B156" i="2" s="1"/>
  <c r="B179" i="1"/>
  <c r="B157" i="2" s="1"/>
  <c r="B180" i="1"/>
  <c r="B158" i="2" s="1"/>
  <c r="B181" i="1"/>
  <c r="B159" i="2" s="1"/>
  <c r="B174" i="1"/>
  <c r="B152" i="2" s="1"/>
  <c r="M150" i="2" l="1"/>
  <c r="D152" i="2" s="1"/>
  <c r="D158" i="2" l="1"/>
  <c r="D159" i="2"/>
  <c r="D154" i="2"/>
  <c r="D155" i="2"/>
  <c r="D156" i="2"/>
  <c r="D153" i="2"/>
  <c r="D157" i="2"/>
  <c r="I150" i="2" l="1"/>
  <c r="F169" i="1"/>
  <c r="A160" i="2"/>
  <c r="M151" i="2" l="1"/>
  <c r="A62" i="2" l="1"/>
  <c r="E56" i="2"/>
  <c r="F56" i="2"/>
  <c r="F57" i="2" s="1"/>
  <c r="G56" i="2"/>
  <c r="G57" i="2" s="1"/>
  <c r="B56" i="2"/>
  <c r="C56" i="2"/>
  <c r="D65" i="1" l="1"/>
  <c r="H65" i="1" s="1"/>
  <c r="D72" i="2"/>
  <c r="D56" i="2"/>
  <c r="D57" i="2" s="1"/>
  <c r="H56" i="2" l="1"/>
  <c r="I56" i="2"/>
  <c r="H72" i="2"/>
  <c r="E107" i="2"/>
  <c r="F107" i="2"/>
  <c r="D107" i="2"/>
  <c r="F79" i="2"/>
  <c r="G79" i="2"/>
  <c r="G73" i="2" l="1"/>
  <c r="I49" i="2" l="1"/>
  <c r="H49" i="2"/>
  <c r="B42" i="2" l="1"/>
  <c r="C42" i="2"/>
  <c r="G42" i="2"/>
  <c r="A29" i="2"/>
  <c r="A30" i="2" l="1"/>
  <c r="G43" i="2"/>
  <c r="A31" i="2" l="1"/>
  <c r="F42" i="2"/>
  <c r="E42" i="2"/>
  <c r="E37" i="2" l="1"/>
  <c r="F37" i="2"/>
  <c r="F73" i="2"/>
  <c r="E73" i="2"/>
  <c r="E43" i="2"/>
  <c r="F43" i="2"/>
  <c r="D42" i="2"/>
  <c r="A3" i="3"/>
  <c r="H37" i="2" l="1"/>
  <c r="I37" i="2"/>
  <c r="A35" i="2"/>
  <c r="A36" i="2"/>
  <c r="D43" i="2"/>
  <c r="H42" i="2"/>
  <c r="H43" i="2" s="1"/>
  <c r="I42" i="2"/>
  <c r="I43" i="2" s="1"/>
  <c r="A42" i="2" l="1"/>
  <c r="F122" i="2" l="1"/>
  <c r="A55" i="2" l="1"/>
  <c r="B55" i="2"/>
  <c r="A56" i="2" l="1"/>
  <c r="C84" i="2"/>
  <c r="D142" i="2"/>
  <c r="A63" i="2" l="1"/>
  <c r="L70" i="3"/>
  <c r="K70" i="3"/>
  <c r="J70" i="3"/>
  <c r="I70" i="3"/>
  <c r="Q63" i="3"/>
  <c r="O63" i="3"/>
  <c r="N63" i="3"/>
  <c r="A64" i="2" l="1"/>
  <c r="M70" i="3"/>
  <c r="M71" i="3" s="1"/>
  <c r="A65" i="2" l="1"/>
  <c r="C104" i="2"/>
  <c r="C105" i="2"/>
  <c r="C103" i="2"/>
  <c r="O113" i="1"/>
  <c r="G113" i="1" s="1"/>
  <c r="O112" i="1"/>
  <c r="G112" i="1" s="1"/>
  <c r="O111" i="1"/>
  <c r="G111" i="1" s="1"/>
  <c r="C144" i="1" l="1"/>
  <c r="A66" i="2"/>
  <c r="A72" i="2"/>
  <c r="H113" i="1"/>
  <c r="H111" i="1"/>
  <c r="I111" i="1" s="1"/>
  <c r="G103" i="2"/>
  <c r="F106" i="1"/>
  <c r="E22" i="2"/>
  <c r="F22" i="2"/>
  <c r="G22" i="2"/>
  <c r="E23" i="2"/>
  <c r="F23" i="2"/>
  <c r="G23" i="2"/>
  <c r="E24" i="2"/>
  <c r="F24" i="2"/>
  <c r="G24" i="2"/>
  <c r="D25" i="2"/>
  <c r="F25" i="2"/>
  <c r="F32" i="2" s="1"/>
  <c r="G25" i="2"/>
  <c r="G32" i="2" s="1"/>
  <c r="C22" i="2"/>
  <c r="C23" i="2"/>
  <c r="C24" i="2"/>
  <c r="C25" i="2"/>
  <c r="B22" i="2"/>
  <c r="B23" i="2"/>
  <c r="B24" i="2"/>
  <c r="B25" i="2"/>
  <c r="A22" i="2"/>
  <c r="A23" i="2"/>
  <c r="A24" i="2"/>
  <c r="A25" i="2"/>
  <c r="G105" i="2" l="1"/>
  <c r="I113" i="1"/>
  <c r="J113" i="1" s="1"/>
  <c r="K113" i="1" s="1"/>
  <c r="H105" i="2"/>
  <c r="F59" i="1"/>
  <c r="H112" i="1"/>
  <c r="I112" i="1" s="1"/>
  <c r="J112" i="1" s="1"/>
  <c r="K112" i="1" s="1"/>
  <c r="G59" i="1"/>
  <c r="G104" i="2"/>
  <c r="H103" i="2"/>
  <c r="E144" i="1" l="1"/>
  <c r="A48" i="3"/>
  <c r="A49" i="3" s="1"/>
  <c r="A50" i="3" s="1"/>
  <c r="I103" i="2"/>
  <c r="J111" i="1"/>
  <c r="K111" i="1" s="1"/>
  <c r="F48" i="3" s="1"/>
  <c r="H104" i="2"/>
  <c r="I105" i="2"/>
  <c r="C55" i="2"/>
  <c r="A101" i="1" l="1"/>
  <c r="I104" i="2"/>
  <c r="I124" i="2"/>
  <c r="I125" i="2"/>
  <c r="I126" i="2"/>
  <c r="I127" i="2"/>
  <c r="I128" i="2"/>
  <c r="I123" i="2"/>
  <c r="A124" i="2"/>
  <c r="A125" i="2"/>
  <c r="A126" i="2"/>
  <c r="A127" i="2"/>
  <c r="A128" i="2"/>
  <c r="A123" i="2"/>
  <c r="A102" i="1" l="1"/>
  <c r="A103" i="1" s="1"/>
  <c r="A110" i="1" s="1"/>
  <c r="A86" i="2"/>
  <c r="A85" i="2"/>
  <c r="G58" i="2"/>
  <c r="I72" i="2"/>
  <c r="E108" i="2"/>
  <c r="D108" i="2"/>
  <c r="F58" i="2"/>
  <c r="F108" i="2"/>
  <c r="A104" i="1" l="1"/>
  <c r="A111" i="1" s="1"/>
  <c r="A87" i="2"/>
  <c r="A88" i="2"/>
  <c r="B78" i="2"/>
  <c r="A84" i="2"/>
  <c r="A78" i="2"/>
  <c r="A14" i="2"/>
  <c r="D149" i="1"/>
  <c r="D148" i="1"/>
  <c r="C78" i="2"/>
  <c r="B84" i="2"/>
  <c r="F74" i="2"/>
  <c r="F80" i="2"/>
  <c r="D150" i="1"/>
  <c r="D145" i="1"/>
  <c r="D142" i="1"/>
  <c r="H88" i="2"/>
  <c r="H142" i="2" s="1"/>
  <c r="C143" i="1"/>
  <c r="F134" i="2" s="1"/>
  <c r="H134" i="2" s="1"/>
  <c r="D141" i="1"/>
  <c r="E99" i="2"/>
  <c r="A89" i="2" l="1"/>
  <c r="D99" i="2"/>
  <c r="F92" i="2"/>
  <c r="G44" i="2"/>
  <c r="D44" i="2"/>
  <c r="E44" i="2"/>
  <c r="F44" i="2"/>
  <c r="G74" i="2"/>
  <c r="E74" i="2"/>
  <c r="F99" i="2"/>
  <c r="G51" i="2"/>
  <c r="G68" i="2"/>
  <c r="G80" i="2"/>
  <c r="F51" i="2"/>
  <c r="G33" i="2"/>
  <c r="F68" i="2"/>
  <c r="A112" i="1" l="1"/>
  <c r="A113" i="1" s="1"/>
  <c r="A114" i="1" s="1"/>
  <c r="A120" i="1" s="1"/>
  <c r="A90" i="2"/>
  <c r="A96" i="2" s="1"/>
  <c r="A97" i="2" s="1"/>
  <c r="A103" i="2" s="1"/>
  <c r="A104" i="2" s="1"/>
  <c r="A105" i="2" s="1"/>
  <c r="A106" i="2" s="1"/>
  <c r="A112" i="2" s="1"/>
  <c r="E48" i="2"/>
  <c r="E50" i="2" s="1"/>
  <c r="D51" i="2"/>
  <c r="H44" i="2"/>
  <c r="D58" i="2"/>
  <c r="D73" i="2" l="1"/>
  <c r="D74" i="2" s="1"/>
  <c r="H74" i="2" s="1"/>
  <c r="I48" i="2"/>
  <c r="I50" i="2" s="1"/>
  <c r="H48" i="2"/>
  <c r="H50" i="2" s="1"/>
  <c r="E51" i="2"/>
  <c r="H51" i="2" s="1"/>
  <c r="H73" i="2"/>
  <c r="E59" i="1"/>
  <c r="I73" i="2"/>
  <c r="E68" i="2" l="1"/>
  <c r="D38" i="2" l="1"/>
  <c r="G39" i="2" l="1"/>
  <c r="G45" i="2" s="1"/>
  <c r="G52" i="2" s="1"/>
  <c r="G59" i="2" s="1"/>
  <c r="G69" i="2" s="1"/>
  <c r="G75" i="2" s="1"/>
  <c r="G81" i="2" s="1"/>
  <c r="F38" i="2"/>
  <c r="G38" i="2"/>
  <c r="G40" i="2" s="1"/>
  <c r="G46" i="2" s="1"/>
  <c r="G53" i="2" s="1"/>
  <c r="G60" i="2" s="1"/>
  <c r="G70" i="2" s="1"/>
  <c r="G76" i="2" s="1"/>
  <c r="G82" i="2" s="1"/>
  <c r="F39" i="2"/>
  <c r="F45" i="2" s="1"/>
  <c r="F52" i="2" s="1"/>
  <c r="F59" i="2" s="1"/>
  <c r="F69" i="2" s="1"/>
  <c r="F75" i="2" s="1"/>
  <c r="F81" i="2" s="1"/>
  <c r="F93" i="2" s="1"/>
  <c r="F100" i="2" s="1"/>
  <c r="F109" i="2" s="1"/>
  <c r="E38" i="2"/>
  <c r="F112" i="2" l="1"/>
  <c r="F115" i="2" s="1"/>
  <c r="H133" i="2"/>
  <c r="H38" i="2"/>
  <c r="F116" i="2" l="1"/>
  <c r="F117" i="2" s="1"/>
  <c r="F133" i="2"/>
  <c r="I133" i="2"/>
  <c r="G133" i="2" s="1"/>
  <c r="G49" i="1" l="1"/>
  <c r="G60" i="1" s="1"/>
  <c r="G66" i="1" s="1"/>
  <c r="G77" i="1" s="1"/>
  <c r="G89" i="1" s="1"/>
  <c r="G95" i="1" s="1"/>
  <c r="G44" i="1" l="1"/>
  <c r="G50" i="1" l="1"/>
  <c r="G61" i="1" l="1"/>
  <c r="G67" i="1" s="1"/>
  <c r="G78" i="1" l="1"/>
  <c r="G90" i="1" s="1"/>
  <c r="G96" i="1" s="1"/>
  <c r="E143" i="1" s="1"/>
  <c r="G134" i="2" s="1"/>
  <c r="I134" i="2" s="1"/>
  <c r="Q18" i="1"/>
  <c r="Q19" i="1" s="1"/>
  <c r="R19" i="1"/>
  <c r="D59" i="1" l="1"/>
  <c r="H59" i="1" s="1"/>
  <c r="D64" i="2"/>
  <c r="D63" i="2"/>
  <c r="D28" i="2"/>
  <c r="D32" i="2" s="1"/>
  <c r="H28" i="2"/>
  <c r="I28" i="2"/>
  <c r="D23" i="2"/>
  <c r="F43" i="1" l="1"/>
  <c r="F33" i="1"/>
  <c r="E76" i="1"/>
  <c r="F76" i="1"/>
  <c r="H65" i="2"/>
  <c r="I65" i="2"/>
  <c r="D65" i="2"/>
  <c r="H63" i="2"/>
  <c r="H64" i="2"/>
  <c r="I64" i="2"/>
  <c r="I63" i="2"/>
  <c r="D24" i="2"/>
  <c r="D39" i="2"/>
  <c r="D33" i="2"/>
  <c r="H23" i="2"/>
  <c r="I23" i="2"/>
  <c r="E55" i="2"/>
  <c r="D62" i="2"/>
  <c r="H62" i="2"/>
  <c r="I62" i="2"/>
  <c r="E25" i="2"/>
  <c r="D22" i="2"/>
  <c r="H74" i="1" l="1"/>
  <c r="H75" i="1" s="1"/>
  <c r="I74" i="1"/>
  <c r="I75" i="1" s="1"/>
  <c r="J74" i="1"/>
  <c r="K74" i="1" s="1"/>
  <c r="D75" i="1"/>
  <c r="E43" i="1"/>
  <c r="E42" i="1"/>
  <c r="F33" i="2"/>
  <c r="F40" i="2" s="1"/>
  <c r="F46" i="2" s="1"/>
  <c r="F53" i="2" s="1"/>
  <c r="F60" i="2" s="1"/>
  <c r="F70" i="2" s="1"/>
  <c r="F76" i="2" s="1"/>
  <c r="F82" i="2" s="1"/>
  <c r="F94" i="2" s="1"/>
  <c r="F101" i="2" s="1"/>
  <c r="H33" i="1"/>
  <c r="I67" i="2"/>
  <c r="D67" i="2"/>
  <c r="D68" i="2" s="1"/>
  <c r="H68" i="2" s="1"/>
  <c r="H67" i="2"/>
  <c r="H22" i="2"/>
  <c r="I22" i="2"/>
  <c r="H39" i="2"/>
  <c r="D45" i="2"/>
  <c r="H55" i="2"/>
  <c r="H57" i="2" s="1"/>
  <c r="I55" i="2"/>
  <c r="I57" i="2" s="1"/>
  <c r="E57" i="2"/>
  <c r="E58" i="2" s="1"/>
  <c r="H58" i="2" s="1"/>
  <c r="I25" i="2"/>
  <c r="I32" i="2" s="1"/>
  <c r="I39" i="2" s="1"/>
  <c r="I45" i="2" s="1"/>
  <c r="I52" i="2" s="1"/>
  <c r="H25" i="2"/>
  <c r="H32" i="2" s="1"/>
  <c r="E32" i="2"/>
  <c r="D40" i="2"/>
  <c r="D46" i="2" s="1"/>
  <c r="I24" i="2"/>
  <c r="H24" i="2"/>
  <c r="F36" i="3" l="1"/>
  <c r="J75" i="1"/>
  <c r="F110" i="2"/>
  <c r="F113" i="2" s="1"/>
  <c r="F119" i="2" s="1"/>
  <c r="F120" i="2" s="1"/>
  <c r="F121" i="2" s="1"/>
  <c r="I59" i="2"/>
  <c r="I69" i="2" s="1"/>
  <c r="I75" i="2" s="1"/>
  <c r="E39" i="2"/>
  <c r="E45" i="2" s="1"/>
  <c r="E52" i="2" s="1"/>
  <c r="E59" i="2" s="1"/>
  <c r="E69" i="2" s="1"/>
  <c r="E75" i="2" s="1"/>
  <c r="E33" i="2"/>
  <c r="H45" i="2"/>
  <c r="H52" i="2" s="1"/>
  <c r="D52" i="2"/>
  <c r="D59" i="2" s="1"/>
  <c r="H46" i="2"/>
  <c r="D53" i="2"/>
  <c r="G36" i="3" l="1"/>
  <c r="E40" i="2"/>
  <c r="E46" i="2" s="1"/>
  <c r="E53" i="2" s="1"/>
  <c r="E60" i="2" s="1"/>
  <c r="E70" i="2" s="1"/>
  <c r="E76" i="2" s="1"/>
  <c r="H33" i="2"/>
  <c r="H40" i="2" s="1"/>
  <c r="D60" i="2"/>
  <c r="H53" i="2"/>
  <c r="D69" i="2"/>
  <c r="H59" i="2"/>
  <c r="H69" i="2" l="1"/>
  <c r="D75" i="2"/>
  <c r="H60" i="2"/>
  <c r="H70" i="2" s="1"/>
  <c r="H76" i="2" s="1"/>
  <c r="D70" i="2"/>
  <c r="D76" i="2" s="1"/>
  <c r="H75" i="2" l="1"/>
  <c r="E48" i="1" l="1"/>
  <c r="F48" i="1" l="1"/>
  <c r="D48" i="1"/>
  <c r="H48" i="1" l="1"/>
  <c r="G89" i="2" l="1"/>
  <c r="F143" i="2"/>
  <c r="H89" i="2"/>
  <c r="H143" i="2" s="1"/>
  <c r="I89" i="2" l="1"/>
  <c r="I143" i="2" s="1"/>
  <c r="G143" i="2"/>
  <c r="F42" i="1" l="1"/>
  <c r="E44" i="1" l="1"/>
  <c r="E49" i="1" l="1"/>
  <c r="E60" i="1" s="1"/>
  <c r="F44" i="1"/>
  <c r="F49" i="1"/>
  <c r="E50" i="1" l="1"/>
  <c r="E61" i="1"/>
  <c r="E66" i="1"/>
  <c r="E77" i="1" s="1"/>
  <c r="E89" i="1" s="1"/>
  <c r="F50" i="1"/>
  <c r="F60" i="1"/>
  <c r="F61" i="1" l="1"/>
  <c r="F67" i="1" s="1"/>
  <c r="F78" i="1" s="1"/>
  <c r="F90" i="1" s="1"/>
  <c r="F96" i="1" s="1"/>
  <c r="F108" i="1" s="1"/>
  <c r="F118" i="1" s="1"/>
  <c r="F66" i="1"/>
  <c r="F77" i="1" s="1"/>
  <c r="F89" i="1" s="1"/>
  <c r="F95" i="1" s="1"/>
  <c r="F107" i="1" s="1"/>
  <c r="F117" i="1" s="1"/>
  <c r="E67" i="1"/>
  <c r="E78" i="1" s="1"/>
  <c r="E90" i="1" s="1"/>
  <c r="E92" i="1"/>
  <c r="F120" i="1" l="1"/>
  <c r="F123" i="1" s="1"/>
  <c r="E93" i="1"/>
  <c r="E78" i="2"/>
  <c r="F121" i="1"/>
  <c r="F127" i="1" s="1"/>
  <c r="F128" i="1" s="1"/>
  <c r="C142" i="1"/>
  <c r="E142" i="1" s="1"/>
  <c r="F124" i="1" l="1"/>
  <c r="F125" i="1" s="1"/>
  <c r="F129" i="1"/>
  <c r="E79" i="2"/>
  <c r="E94" i="1"/>
  <c r="E95" i="1"/>
  <c r="G100" i="1" s="1"/>
  <c r="E98" i="1" l="1"/>
  <c r="E105" i="1" s="1"/>
  <c r="E96" i="1"/>
  <c r="E80" i="2"/>
  <c r="E81" i="2"/>
  <c r="E84" i="2" l="1"/>
  <c r="H100" i="1"/>
  <c r="G85" i="2"/>
  <c r="E82" i="2"/>
  <c r="C147" i="1" l="1"/>
  <c r="E147" i="1" s="1"/>
  <c r="I100" i="1"/>
  <c r="J100" i="1" s="1"/>
  <c r="K100" i="1" s="1"/>
  <c r="H85" i="2"/>
  <c r="H139" i="2" s="1"/>
  <c r="I85" i="2"/>
  <c r="E91" i="2"/>
  <c r="E106" i="1"/>
  <c r="E107" i="1"/>
  <c r="E117" i="1" s="1"/>
  <c r="E120" i="1" l="1"/>
  <c r="E123" i="1" s="1"/>
  <c r="E92" i="2"/>
  <c r="E93" i="2"/>
  <c r="E100" i="2" s="1"/>
  <c r="E109" i="2" s="1"/>
  <c r="F139" i="2"/>
  <c r="E108" i="1"/>
  <c r="E118" i="1" s="1"/>
  <c r="I139" i="2"/>
  <c r="E124" i="1" l="1"/>
  <c r="E125" i="1" s="1"/>
  <c r="E112" i="2"/>
  <c r="E115" i="2" s="1"/>
  <c r="G139" i="2"/>
  <c r="E94" i="2"/>
  <c r="E121" i="1"/>
  <c r="E127" i="1" s="1"/>
  <c r="E128" i="1" s="1"/>
  <c r="E129" i="1" l="1"/>
  <c r="E116" i="2"/>
  <c r="E117" i="2" s="1"/>
  <c r="E110" i="2"/>
  <c r="E101" i="2"/>
  <c r="E113" i="2" l="1"/>
  <c r="E119" i="2" s="1"/>
  <c r="E120" i="2" l="1"/>
  <c r="E121" i="2" s="1"/>
  <c r="D42" i="1" l="1"/>
  <c r="H42" i="1" s="1"/>
  <c r="I43" i="1" l="1"/>
  <c r="I49" i="1" s="1"/>
  <c r="I60" i="1" s="1"/>
  <c r="I66" i="1" s="1"/>
  <c r="J43" i="1"/>
  <c r="J49" i="1" s="1"/>
  <c r="J60" i="1" s="1"/>
  <c r="J66" i="1" s="1"/>
  <c r="D43" i="1"/>
  <c r="D49" i="1" s="1"/>
  <c r="D76" i="1" l="1"/>
  <c r="H76" i="1" s="1"/>
  <c r="H43" i="1"/>
  <c r="H49" i="1" s="1"/>
  <c r="H60" i="1" s="1"/>
  <c r="H66" i="1" s="1"/>
  <c r="D44" i="1"/>
  <c r="H44" i="1" s="1"/>
  <c r="H77" i="1" l="1"/>
  <c r="D86" i="1" s="1"/>
  <c r="I77" i="1"/>
  <c r="J77" i="1"/>
  <c r="D50" i="1"/>
  <c r="H50" i="1" s="1"/>
  <c r="D60" i="1"/>
  <c r="I86" i="1" l="1"/>
  <c r="D88" i="1"/>
  <c r="H88" i="1" s="1"/>
  <c r="H86" i="1"/>
  <c r="H89" i="1" s="1"/>
  <c r="J86" i="1"/>
  <c r="K86" i="1" s="1"/>
  <c r="I89" i="1"/>
  <c r="D61" i="1"/>
  <c r="D66" i="1"/>
  <c r="D77" i="1" s="1"/>
  <c r="D89" i="1" l="1"/>
  <c r="D92" i="1" s="1"/>
  <c r="J89" i="1"/>
  <c r="J95" i="1" s="1"/>
  <c r="H61" i="1"/>
  <c r="H67" i="1" s="1"/>
  <c r="H78" i="1" s="1"/>
  <c r="H90" i="1" s="1"/>
  <c r="D67" i="1"/>
  <c r="D78" i="1" s="1"/>
  <c r="D90" i="1" s="1"/>
  <c r="F46" i="3" l="1"/>
  <c r="H92" i="1"/>
  <c r="H93" i="1" s="1"/>
  <c r="H95" i="1" s="1"/>
  <c r="I92" i="1"/>
  <c r="D93" i="1"/>
  <c r="D78" i="2"/>
  <c r="I93" i="1" l="1"/>
  <c r="I95" i="1" s="1"/>
  <c r="M82" i="1"/>
  <c r="L83" i="1"/>
  <c r="M81" i="1"/>
  <c r="M83" i="1"/>
  <c r="I78" i="2"/>
  <c r="I79" i="2" s="1"/>
  <c r="I81" i="2" s="1"/>
  <c r="D79" i="2"/>
  <c r="H78" i="2"/>
  <c r="H79" i="2" s="1"/>
  <c r="D94" i="1"/>
  <c r="D95" i="1"/>
  <c r="G102" i="1"/>
  <c r="I102" i="1" s="1"/>
  <c r="J102" i="1" s="1"/>
  <c r="K102" i="1" s="1"/>
  <c r="D98" i="1" l="1"/>
  <c r="D105" i="1" s="1"/>
  <c r="G101" i="1"/>
  <c r="G105" i="1" s="1"/>
  <c r="H94" i="1"/>
  <c r="D96" i="1"/>
  <c r="H96" i="1" s="1"/>
  <c r="F141" i="2"/>
  <c r="H102" i="1"/>
  <c r="G87" i="2"/>
  <c r="D80" i="2"/>
  <c r="D81" i="2"/>
  <c r="H81" i="2" s="1"/>
  <c r="I101" i="1" l="1"/>
  <c r="G106" i="1" s="1"/>
  <c r="G107" i="1"/>
  <c r="I98" i="1"/>
  <c r="H87" i="2"/>
  <c r="H141" i="2" s="1"/>
  <c r="C149" i="1"/>
  <c r="E149" i="1" s="1"/>
  <c r="F140" i="2"/>
  <c r="F138" i="2" s="1"/>
  <c r="C148" i="1"/>
  <c r="G86" i="2"/>
  <c r="H101" i="1"/>
  <c r="C150" i="1"/>
  <c r="E150" i="1" s="1"/>
  <c r="H103" i="1"/>
  <c r="G90" i="2"/>
  <c r="H90" i="2" s="1"/>
  <c r="H80" i="2"/>
  <c r="D82" i="2"/>
  <c r="H82" i="2" s="1"/>
  <c r="H98" i="1"/>
  <c r="D84" i="2"/>
  <c r="C146" i="1" l="1"/>
  <c r="I105" i="1"/>
  <c r="I107" i="1" s="1"/>
  <c r="I114" i="1" s="1"/>
  <c r="H105" i="1"/>
  <c r="H107" i="1" s="1"/>
  <c r="D106" i="1"/>
  <c r="H106" i="1" s="1"/>
  <c r="D107" i="1"/>
  <c r="D117" i="1" s="1"/>
  <c r="H144" i="2"/>
  <c r="F144" i="2" s="1"/>
  <c r="I90" i="2"/>
  <c r="I144" i="2" s="1"/>
  <c r="G144" i="2" s="1"/>
  <c r="J101" i="1"/>
  <c r="G108" i="1"/>
  <c r="G140" i="2"/>
  <c r="H84" i="2"/>
  <c r="I84" i="2"/>
  <c r="D91" i="2"/>
  <c r="G91" i="2"/>
  <c r="G93" i="2" s="1"/>
  <c r="I86" i="2"/>
  <c r="H86" i="2"/>
  <c r="H140" i="2" s="1"/>
  <c r="H138" i="2" s="1"/>
  <c r="E148" i="1"/>
  <c r="E146" i="1" s="1"/>
  <c r="G141" i="2"/>
  <c r="I87" i="2"/>
  <c r="I141" i="2" s="1"/>
  <c r="G116" i="1" l="1"/>
  <c r="H116" i="1" s="1"/>
  <c r="I115" i="1"/>
  <c r="I117" i="1" s="1"/>
  <c r="K101" i="1"/>
  <c r="J105" i="1"/>
  <c r="J107" i="1" s="1"/>
  <c r="I91" i="2"/>
  <c r="I93" i="2" s="1"/>
  <c r="I140" i="2"/>
  <c r="I138" i="2" s="1"/>
  <c r="G92" i="2"/>
  <c r="G94" i="2" s="1"/>
  <c r="H91" i="2"/>
  <c r="E145" i="1"/>
  <c r="I106" i="2"/>
  <c r="J114" i="1"/>
  <c r="G114" i="1"/>
  <c r="G115" i="1" s="1"/>
  <c r="G138" i="2"/>
  <c r="D93" i="2"/>
  <c r="D92" i="2"/>
  <c r="D120" i="1"/>
  <c r="D123" i="1" s="1"/>
  <c r="C141" i="1"/>
  <c r="D108" i="1"/>
  <c r="D118" i="1" s="1"/>
  <c r="H108" i="1"/>
  <c r="K114" i="1" l="1"/>
  <c r="F50" i="3" s="1"/>
  <c r="J115" i="1"/>
  <c r="J117" i="1" s="1"/>
  <c r="D124" i="1"/>
  <c r="D125" i="1" s="1"/>
  <c r="E141" i="1"/>
  <c r="E152" i="1" s="1"/>
  <c r="G118" i="1"/>
  <c r="G121" i="1" s="1"/>
  <c r="G127" i="1" s="1"/>
  <c r="G128" i="1" s="1"/>
  <c r="H118" i="1"/>
  <c r="H121" i="1" s="1"/>
  <c r="H127" i="1" s="1"/>
  <c r="H128" i="1" s="1"/>
  <c r="I120" i="1"/>
  <c r="I123" i="1" s="1"/>
  <c r="D121" i="1"/>
  <c r="D127" i="1" s="1"/>
  <c r="D128" i="1" s="1"/>
  <c r="H93" i="2"/>
  <c r="D100" i="2"/>
  <c r="H114" i="1"/>
  <c r="G117" i="1"/>
  <c r="G106" i="2"/>
  <c r="G107" i="2" s="1"/>
  <c r="G108" i="2"/>
  <c r="H108" i="2" s="1"/>
  <c r="I107" i="2"/>
  <c r="I135" i="2" s="1"/>
  <c r="G135" i="2" s="1"/>
  <c r="I136" i="2"/>
  <c r="G136" i="2" s="1"/>
  <c r="D94" i="2"/>
  <c r="H92" i="2"/>
  <c r="F47" i="3"/>
  <c r="I96" i="2"/>
  <c r="C145" i="1" l="1"/>
  <c r="C152" i="1" s="1"/>
  <c r="H115" i="1"/>
  <c r="H117" i="1" s="1"/>
  <c r="I124" i="1"/>
  <c r="I125" i="1" s="1"/>
  <c r="P63" i="3"/>
  <c r="V48" i="3"/>
  <c r="H129" i="1"/>
  <c r="D129" i="1"/>
  <c r="G129" i="1"/>
  <c r="H106" i="2"/>
  <c r="I97" i="2"/>
  <c r="E153" i="1"/>
  <c r="E154" i="1" s="1"/>
  <c r="E155" i="1" s="1"/>
  <c r="H100" i="2"/>
  <c r="D109" i="2"/>
  <c r="D101" i="2"/>
  <c r="H101" i="2" s="1"/>
  <c r="H94" i="2"/>
  <c r="D110" i="2"/>
  <c r="G96" i="2"/>
  <c r="G99" i="2"/>
  <c r="I98" i="2"/>
  <c r="J120" i="1"/>
  <c r="J123" i="1" s="1"/>
  <c r="F51" i="3"/>
  <c r="G120" i="1"/>
  <c r="G123" i="1" s="1"/>
  <c r="G124" i="1" l="1"/>
  <c r="G125" i="1" s="1"/>
  <c r="J124" i="1"/>
  <c r="J125" i="1" s="1"/>
  <c r="D12" i="1"/>
  <c r="E156" i="1"/>
  <c r="H162" i="1" s="1"/>
  <c r="H136" i="2"/>
  <c r="F136" i="2" s="1"/>
  <c r="H107" i="2"/>
  <c r="I100" i="2"/>
  <c r="I109" i="2" s="1"/>
  <c r="I137" i="2"/>
  <c r="C153" i="1"/>
  <c r="C154" i="1" s="1"/>
  <c r="C155" i="1" s="1"/>
  <c r="F4" i="3"/>
  <c r="F5" i="3" s="1"/>
  <c r="U48" i="3"/>
  <c r="H99" i="2"/>
  <c r="G101" i="2"/>
  <c r="G110" i="2" s="1"/>
  <c r="G98" i="2"/>
  <c r="H96" i="2"/>
  <c r="H109" i="2"/>
  <c r="H132" i="2"/>
  <c r="D112" i="2"/>
  <c r="H112" i="2" s="1"/>
  <c r="D113" i="2"/>
  <c r="H113" i="2" s="1"/>
  <c r="H110" i="2"/>
  <c r="H120" i="1"/>
  <c r="H123" i="1" s="1"/>
  <c r="H124" i="1" l="1"/>
  <c r="H125" i="1" s="1"/>
  <c r="D183" i="1" s="1"/>
  <c r="U51" i="3"/>
  <c r="V51" i="3" s="1"/>
  <c r="J128" i="1"/>
  <c r="D115" i="2"/>
  <c r="H115" i="2" s="1"/>
  <c r="C156" i="1"/>
  <c r="D13" i="1" s="1"/>
  <c r="H163" i="1"/>
  <c r="H164" i="1" s="1"/>
  <c r="G100" i="2"/>
  <c r="G109" i="2" s="1"/>
  <c r="H98" i="2"/>
  <c r="H137" i="2" s="1"/>
  <c r="D119" i="2"/>
  <c r="I132" i="2"/>
  <c r="F132" i="2"/>
  <c r="H145" i="2"/>
  <c r="H146" i="2" s="1"/>
  <c r="G113" i="2"/>
  <c r="G119" i="2" s="1"/>
  <c r="I112" i="2"/>
  <c r="I115" i="2" s="1"/>
  <c r="I116" i="2" s="1"/>
  <c r="I117" i="2" s="1"/>
  <c r="D9" i="2" s="1"/>
  <c r="H135" i="2"/>
  <c r="F135" i="2" s="1"/>
  <c r="G97" i="2"/>
  <c r="H97" i="2" s="1"/>
  <c r="D116" i="2" l="1"/>
  <c r="D117" i="2" s="1"/>
  <c r="G120" i="2"/>
  <c r="G121" i="2" s="1"/>
  <c r="H147" i="2"/>
  <c r="H148" i="2" s="1"/>
  <c r="D178" i="1"/>
  <c r="C178" i="1"/>
  <c r="D175" i="1"/>
  <c r="D176" i="1"/>
  <c r="C176" i="1"/>
  <c r="C179" i="1"/>
  <c r="D177" i="1"/>
  <c r="D180" i="1"/>
  <c r="C180" i="1"/>
  <c r="C174" i="1"/>
  <c r="D179" i="1"/>
  <c r="D174" i="1"/>
  <c r="D181" i="1"/>
  <c r="C181" i="1"/>
  <c r="C175" i="1"/>
  <c r="C177" i="1"/>
  <c r="D120" i="2"/>
  <c r="D121" i="2" s="1"/>
  <c r="H119" i="2"/>
  <c r="G112" i="2"/>
  <c r="G115" i="2" s="1"/>
  <c r="F145" i="2"/>
  <c r="F146" i="2" s="1"/>
  <c r="H116" i="2"/>
  <c r="H117" i="2" s="1"/>
  <c r="D10" i="2" s="1"/>
  <c r="I145" i="2"/>
  <c r="I146" i="2" s="1"/>
  <c r="G132" i="2"/>
  <c r="I147" i="2" l="1"/>
  <c r="I148" i="2" s="1"/>
  <c r="G116" i="2"/>
  <c r="G117" i="2" s="1"/>
  <c r="D182" i="1"/>
  <c r="K184" i="1" s="1"/>
  <c r="G145" i="2"/>
  <c r="G146" i="2" s="1"/>
  <c r="H120" i="2"/>
  <c r="H121" i="2" s="1"/>
  <c r="F147" i="2"/>
  <c r="F148" i="2" s="1"/>
  <c r="G147" i="2" l="1"/>
  <c r="G148" i="2" s="1"/>
</calcChain>
</file>

<file path=xl/comments1.xml><?xml version="1.0" encoding="utf-8"?>
<comments xmlns="http://schemas.openxmlformats.org/spreadsheetml/2006/main">
  <authors>
    <author>2323</author>
  </authors>
  <commentList>
    <comment ref="S18" authorId="0" shapeId="0">
      <text>
        <r>
          <rPr>
            <b/>
            <sz val="9"/>
            <color indexed="81"/>
            <rFont val="Tahoma"/>
            <family val="2"/>
            <charset val="204"/>
          </rPr>
          <t>2323:</t>
        </r>
        <r>
          <rPr>
            <sz val="9"/>
            <color indexed="81"/>
            <rFont val="Tahoma"/>
            <family val="2"/>
            <charset val="204"/>
          </rPr>
          <t xml:space="preserve">
НЦС в уровне цен на 2021г для Моск обл
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  <charset val="204"/>
          </rPr>
          <t>2323: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  <charset val="204"/>
          </rPr>
          <t>2323:</t>
        </r>
        <r>
          <rPr>
            <sz val="9"/>
            <color indexed="81"/>
            <rFont val="Tahoma"/>
            <family val="2"/>
            <charset val="204"/>
          </rPr>
          <t xml:space="preserve">
по замечаниям Янович С.В.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  <charset val="204"/>
          </rPr>
          <t>2323:</t>
        </r>
        <r>
          <rPr>
            <sz val="9"/>
            <color indexed="81"/>
            <rFont val="Tahoma"/>
            <family val="2"/>
            <charset val="204"/>
          </rPr>
          <t xml:space="preserve">
по замечаниям Янович С.В.</t>
        </r>
      </text>
    </comment>
  </commentList>
</comments>
</file>

<file path=xl/sharedStrings.xml><?xml version="1.0" encoding="utf-8"?>
<sst xmlns="http://schemas.openxmlformats.org/spreadsheetml/2006/main" count="1096" uniqueCount="573">
  <si>
    <t>№ пп</t>
  </si>
  <si>
    <t>монтажных работ</t>
  </si>
  <si>
    <t>оборудования, мебели, инвентаря</t>
  </si>
  <si>
    <t>прочих</t>
  </si>
  <si>
    <t>строительных работ</t>
  </si>
  <si>
    <t>Номера сметных расчетов и смет</t>
  </si>
  <si>
    <t>Наименование глав, объектов, работ и затрат</t>
  </si>
  <si>
    <t>Глава 8. Временные здания и сооружения</t>
  </si>
  <si>
    <t>Итого по Главе 8</t>
  </si>
  <si>
    <t>Итого по Главам 1-8</t>
  </si>
  <si>
    <t>Глава 9. Прочие работы и затраты</t>
  </si>
  <si>
    <t>Итого по Главе 9</t>
  </si>
  <si>
    <t>Итого по Главам 1-9</t>
  </si>
  <si>
    <t>Итого по Главам 1-12</t>
  </si>
  <si>
    <t>ИТОГО в тек. ценах (без НДС)</t>
  </si>
  <si>
    <t xml:space="preserve">НДС в тек. ценах </t>
  </si>
  <si>
    <t>ИТОГО в тек. ценах (с НДС)</t>
  </si>
  <si>
    <t>Сводный сметный расчет в сумме (в ценах 2000г.)</t>
  </si>
  <si>
    <t>Сводный сметный расчет</t>
  </si>
  <si>
    <t>Составлен в ценах 2000 г./тек. цены</t>
  </si>
  <si>
    <t>ИТОГО в базе 2000 г. (без НДС)</t>
  </si>
  <si>
    <t>НДС в базе 2000 г.</t>
  </si>
  <si>
    <t>ИТОГО в базе 2000 г. (с НДС)</t>
  </si>
  <si>
    <t>Наименование</t>
  </si>
  <si>
    <t>ЦЕНА ТОРГОВ в базе 2000 г.</t>
  </si>
  <si>
    <t>ЦЕНА ТОРГОВ в тек. ценах</t>
  </si>
  <si>
    <t>ВСЕГО в базе 2000 г.</t>
  </si>
  <si>
    <t>ВСЕГО в тек. ценах</t>
  </si>
  <si>
    <t xml:space="preserve">СМР : </t>
  </si>
  <si>
    <t>Оборудование</t>
  </si>
  <si>
    <t>Прочие по гл. 1-8</t>
  </si>
  <si>
    <t>ПИР</t>
  </si>
  <si>
    <t>АН</t>
  </si>
  <si>
    <t>Содержание заказчика</t>
  </si>
  <si>
    <t>Прочие по гл. 9 (без ЗУ)</t>
  </si>
  <si>
    <t>Резерв</t>
  </si>
  <si>
    <t>Итого:</t>
  </si>
  <si>
    <t>НДС</t>
  </si>
  <si>
    <t>ВСЕГО</t>
  </si>
  <si>
    <t xml:space="preserve"> </t>
  </si>
  <si>
    <t>Глава 10. Содержание дирекции</t>
  </si>
  <si>
    <t>Итого по Главе 10</t>
  </si>
  <si>
    <t>Согласовано:</t>
  </si>
  <si>
    <t>Составил:</t>
  </si>
  <si>
    <t>Итого по Главе 8 в текущих ценах</t>
  </si>
  <si>
    <t>Итого по Главам 1-8 в текущих ценах</t>
  </si>
  <si>
    <t>Итого по Главе 9 в текущих ценах</t>
  </si>
  <si>
    <t>Итого по Главам 1-9 в текущих ценах</t>
  </si>
  <si>
    <t>Итого по Главе 10 в текущих ценах</t>
  </si>
  <si>
    <t>Итого по Главам 1-12 в текущих ценах</t>
  </si>
  <si>
    <t>Проверил:</t>
  </si>
  <si>
    <t>Глава 1. Подготовка территории строительства</t>
  </si>
  <si>
    <t>Итого по Главе 1</t>
  </si>
  <si>
    <t>Итого по Главе 1 в текущих ценах</t>
  </si>
  <si>
    <t>Итого по Главе 6</t>
  </si>
  <si>
    <t>Итого по Главе 6 в текущих ценах</t>
  </si>
  <si>
    <t>Глава 2. Основные объекты строительства</t>
  </si>
  <si>
    <t>Итого по Главе 2</t>
  </si>
  <si>
    <t>Итого по Главе 2 в текущих ценах</t>
  </si>
  <si>
    <t>Итого по Главам 1-2</t>
  </si>
  <si>
    <t>Итого по Главам 1-2 в текущих ценах</t>
  </si>
  <si>
    <t>Итого по Главам 1-10</t>
  </si>
  <si>
    <t>Итого по Главам 1-10 в текущих ценах</t>
  </si>
  <si>
    <t>Глава 12. Проектно-изыскательские работы</t>
  </si>
  <si>
    <t>Итого по Главе 12</t>
  </si>
  <si>
    <t>Итого по Главе 12 в текущих ценах</t>
  </si>
  <si>
    <t>Затраты на ввод объекта в эксплуатацию</t>
  </si>
  <si>
    <t>Постан Госстроя №49 от 24.4.86г</t>
  </si>
  <si>
    <t>Авторский надзор 0,2%</t>
  </si>
  <si>
    <t>тыс.руб.</t>
  </si>
  <si>
    <t>МО РФ № 156/2/3/617 от 04.03.2009 г., п.1.10</t>
  </si>
  <si>
    <t>МО РФ № 156/2/3/617 от 04.03.2009 г., п.2.1</t>
  </si>
  <si>
    <t>Затраты на ввод объекта в эксплуатацию - 0,5% от итога глав 1-8</t>
  </si>
  <si>
    <t>Пуско-наладочные работы</t>
  </si>
  <si>
    <t>Тепловизионное обследование</t>
  </si>
  <si>
    <t>Глава 5. Объекты транспортного хозяйства и связи</t>
  </si>
  <si>
    <t>Итого по Главе 5</t>
  </si>
  <si>
    <t>Итого по Главе 5 в текущих ценах</t>
  </si>
  <si>
    <t>Итого по Главам 1-5</t>
  </si>
  <si>
    <t>Итого по Главам 1-5 в текущих ценах</t>
  </si>
  <si>
    <t>Глава 6. Инженерные сети и сооружения</t>
  </si>
  <si>
    <t>Итого по Главам 1-6</t>
  </si>
  <si>
    <t>Итого по Главам 1-6 в текущих ценах</t>
  </si>
  <si>
    <t>Итого по Главе 3</t>
  </si>
  <si>
    <t>Итого по Главе 3 в текущих ценах</t>
  </si>
  <si>
    <t>Итого по Главам 1-3</t>
  </si>
  <si>
    <t>Итого по Главам 1-3 в текущих ценах</t>
  </si>
  <si>
    <t>Глава 4. Объекты энергетического хозяйства</t>
  </si>
  <si>
    <t>Итого по Главе 4</t>
  </si>
  <si>
    <t>Итого по Главе 4 в текущих ценах</t>
  </si>
  <si>
    <t>Итого по Главам 1-4</t>
  </si>
  <si>
    <t>Итого по Главам 1-4 в текущих ценах</t>
  </si>
  <si>
    <t>Глава 3. Объекты подсобного и обслуживающего назначения</t>
  </si>
  <si>
    <t>Глава 7. Благоустройство и озеленение</t>
  </si>
  <si>
    <t>Итого по Главе 7</t>
  </si>
  <si>
    <t>Итого по Главе 7 в текущих ценах</t>
  </si>
  <si>
    <t>Итого по Главам 1-7</t>
  </si>
  <si>
    <t>Итого по Главам 1-7 в текущих ценах</t>
  </si>
  <si>
    <t>Итого СМР</t>
  </si>
  <si>
    <t>Итого оборудование</t>
  </si>
  <si>
    <t>ВСЕГО:</t>
  </si>
  <si>
    <t>МДС 35 п.4.96</t>
  </si>
  <si>
    <t>Резерв средств на непредвиденные работы 2%</t>
  </si>
  <si>
    <t>ИТОГО резерв в тек ценах</t>
  </si>
  <si>
    <t>"УТВЕРЖДАЮ"</t>
  </si>
  <si>
    <t>"СОГЛАСОВАНО"</t>
  </si>
  <si>
    <t>Тепловизионный контроль - 0,1% от СМР итога глав 1-8</t>
  </si>
  <si>
    <t>Составил</t>
  </si>
  <si>
    <t>Проверил</t>
  </si>
  <si>
    <t>Технологическое подключение</t>
  </si>
  <si>
    <t>Резерв средств на непредвиденные работы 1%</t>
  </si>
  <si>
    <t>м2</t>
  </si>
  <si>
    <t>Общая сметная стоимость,т.руб.</t>
  </si>
  <si>
    <t>Сметная стоимость текущая,т.руб.</t>
  </si>
  <si>
    <t>Сметная стоимость, т.руб.</t>
  </si>
  <si>
    <t>Расчет</t>
  </si>
  <si>
    <t>МО РФ №156/2/3/617 от 04.03.09 п. 2.4</t>
  </si>
  <si>
    <t>Начальная (макс.) цена контракта в сумме (в ценах 2000г.)</t>
  </si>
  <si>
    <t xml:space="preserve">Примечание: </t>
  </si>
  <si>
    <t>–  Затраты по главе 9  приняты ориентировочно, будут уточнены в установленном порядке.</t>
  </si>
  <si>
    <t>–  Данный РНЦ будет уточнен по всем главам и графам в установленном порядке после разработки проектной документации и положительного заключения госэкспертизы МО РФ.</t>
  </si>
  <si>
    <t>Стоимость в ц.2000г.</t>
  </si>
  <si>
    <t>Индекс изменения сметной стоимости</t>
  </si>
  <si>
    <t>Прочие по гл. 9</t>
  </si>
  <si>
    <t>- ввод объекта в эксплуатацию 0,5%</t>
  </si>
  <si>
    <t>- Затраты на проведение пуско-наладочных работ</t>
  </si>
  <si>
    <t>Итого</t>
  </si>
  <si>
    <t>Резерв 1%</t>
  </si>
  <si>
    <t>Тех.подключение</t>
  </si>
  <si>
    <t>Тепловизионный контроль</t>
  </si>
  <si>
    <t>СПРАВКА ПО СТОИМОСТИ ЗАТРАТ С РАЗБИВКОЙ ПО ГЛАВАМ</t>
  </si>
  <si>
    <t>Номера смет</t>
  </si>
  <si>
    <t>Кол-во</t>
  </si>
  <si>
    <t>Итого по главам 1-7:</t>
  </si>
  <si>
    <t>Коэффициент расходов на иные виды услуг (работ) помимо строительного контроля-0,26%</t>
  </si>
  <si>
    <t>Авторский надзор</t>
  </si>
  <si>
    <t>Определение начальной (максимальной) цены контракта</t>
  </si>
  <si>
    <t xml:space="preserve">ГСН-81-05-02-2001, таб.4, п.11.4; прил.1, п.59 </t>
  </si>
  <si>
    <t>Стоимость аналога</t>
  </si>
  <si>
    <t>Итого прочие затраты по гл.1</t>
  </si>
  <si>
    <t>м</t>
  </si>
  <si>
    <t>Приказ № 240 от 16.09.13г</t>
  </si>
  <si>
    <t xml:space="preserve">Изыскательские работы. </t>
  </si>
  <si>
    <t xml:space="preserve">Рабочая документация </t>
  </si>
  <si>
    <t>(указание № ФКП/5/2724 от 28.03.2013)</t>
  </si>
  <si>
    <t>Технико-экономические показатели:</t>
  </si>
  <si>
    <t>тыс. руб.</t>
  </si>
  <si>
    <t>№ п/п</t>
  </si>
  <si>
    <t>Наименование глав, объектов, смет, работ и затрат</t>
  </si>
  <si>
    <t>Ед. изм.</t>
  </si>
  <si>
    <t>ПОДГОТОВКА ТЕРРИТОРИИ СТРОИТЕЛЬСТВА</t>
  </si>
  <si>
    <t>ОСНОВНЫЕ ОБЪЕКТЫ СТРОИТЕЛЬСТВА</t>
  </si>
  <si>
    <t xml:space="preserve">Прочие затраты </t>
  </si>
  <si>
    <t>Технадзор</t>
  </si>
  <si>
    <t>С.А.Федоточкина</t>
  </si>
  <si>
    <t>Н.С.Балашова</t>
  </si>
  <si>
    <t>Стоимость с НДС, З/У, ВЗиС и резервом, тыс.руб.</t>
  </si>
  <si>
    <t xml:space="preserve">ТЭП аналога </t>
  </si>
  <si>
    <t xml:space="preserve">ТЭП объекта </t>
  </si>
  <si>
    <t>Технологические присоединения</t>
  </si>
  <si>
    <t xml:space="preserve">ГЛАВА 1.  </t>
  </si>
  <si>
    <t>Итого по главе 1:</t>
  </si>
  <si>
    <t xml:space="preserve">ГЛАВА 2.   </t>
  </si>
  <si>
    <t>Итого по главе 2:</t>
  </si>
  <si>
    <t xml:space="preserve">ГЛАВА 3.   </t>
  </si>
  <si>
    <t>ОБЪЕКТЫ ПОДСОБНОГО И ОБСЛУЖИВАЮЩЕГО НАЗНАЧЕНИЯ</t>
  </si>
  <si>
    <t>Итого по главе 3:</t>
  </si>
  <si>
    <t xml:space="preserve">ГЛАВА 4.   </t>
  </si>
  <si>
    <t>ОБЪЕКТЫ ЭНЕРГЕТИЧЕСКОГО ХОЗЯЙСТВА</t>
  </si>
  <si>
    <t>Итого по главе 4:</t>
  </si>
  <si>
    <t xml:space="preserve">ГЛАВА 5.   </t>
  </si>
  <si>
    <t>ОБЪЕКТЫ ТРАНСПОРТНОГО ХОЗЯЙСТВА И СВЯЗИ</t>
  </si>
  <si>
    <t>Итого по главе 5:</t>
  </si>
  <si>
    <t xml:space="preserve">ГЛАВА 6. </t>
  </si>
  <si>
    <t>НАРУЖНЫЕ СЕТИ И СООРУЖЕНИЯ ВОДОСНАБЖЕНИЯ, ВОДООТВЕДЕНИЯ, ТЕПЛОСНАБЖЕНИЯ И ГАЗОСНАБЖЕНИЯ</t>
  </si>
  <si>
    <t>Итого по главе 6:</t>
  </si>
  <si>
    <t>ГЛАВА 7.</t>
  </si>
  <si>
    <t>БЛАГОУСТРОЙСТВО И ОЗЕЛЕНИЕ ТЕРРИТОРИИ</t>
  </si>
  <si>
    <t>Итого по главе 7:</t>
  </si>
  <si>
    <t>Инженер-сметчик  Управления по проектированию АО "ГУОВ"</t>
  </si>
  <si>
    <t>к перевода СМР</t>
  </si>
  <si>
    <t>к перевода обор.</t>
  </si>
  <si>
    <t>Пуско-наладочные работы 2% от МР</t>
  </si>
  <si>
    <t>Стоимость с , З/У, ВЗиС тыс.руб.</t>
  </si>
  <si>
    <t>Индекс - дефлятор с учетом продолжительности строительства на весь период строительства:</t>
  </si>
  <si>
    <t xml:space="preserve">Планируемый месячный усредненный объем работ </t>
  </si>
  <si>
    <t>Ед.изм.</t>
  </si>
  <si>
    <t>Количество</t>
  </si>
  <si>
    <t>Продолжительность строительства</t>
  </si>
  <si>
    <t>месяц</t>
  </si>
  <si>
    <t>Начало строительства</t>
  </si>
  <si>
    <t>дата</t>
  </si>
  <si>
    <t>Окончание строительства</t>
  </si>
  <si>
    <t>СУММА АВАНСА</t>
  </si>
  <si>
    <t>Количество месяцев по годам стр-ва</t>
  </si>
  <si>
    <t>БЕЗ АВАНСА</t>
  </si>
  <si>
    <t xml:space="preserve">Индексы-дефляторы по данным Минэкономразвития по годам                                                          </t>
  </si>
  <si>
    <t>Индекс дефлятор на месяц (усредненный)                                                                                     (индекс дефлятор на год / 12)</t>
  </si>
  <si>
    <t>год</t>
  </si>
  <si>
    <t>%</t>
  </si>
  <si>
    <t xml:space="preserve">Планируемый помесячный объем работ </t>
  </si>
  <si>
    <t>Расчет увеличения стоимости инвестиционного проекта с учетом инфляции</t>
  </si>
  <si>
    <t>тыс. руб</t>
  </si>
  <si>
    <t>ИТОГО НАЧАЛЬНАЯ (МАКСИМАЛЬНАЯ) ЦЕНА КОНТРАКТА СОСТАВЛЯЕТ 
(в текущих ценах)</t>
  </si>
  <si>
    <t>ИТОГО НАЧАЛЬНАЯ (МАКСИМАЛЬНАЯ) ЦЕНА КОНТРАКТА СОСТАВЛЯЕТ 
(в базовых ценах 2000 г.)</t>
  </si>
  <si>
    <t>январь 2017 г.</t>
  </si>
  <si>
    <t>2017 год</t>
  </si>
  <si>
    <t>ВСЕГО ПО РНЦ</t>
  </si>
  <si>
    <t xml:space="preserve"> "ПРЕДСТАВЛЯЮ НА УТВЕРЖДЕНИЕ"</t>
  </si>
  <si>
    <t>_____________________________________</t>
  </si>
  <si>
    <t>"____ " _____________ 201__г.</t>
  </si>
  <si>
    <t>Генеральный директор ФКП "УЗКС МО РФ"</t>
  </si>
  <si>
    <t>Д.Ю.Баскаков</t>
  </si>
  <si>
    <t>Руководитель РУЗКС ЗВО ФКП "УЗКС МО РФ"</t>
  </si>
  <si>
    <t>А.В.Мостовой</t>
  </si>
  <si>
    <t xml:space="preserve">Определение текущей стоимости начальной (максимальной) цены государственного контракта на момент подготовки документации на проведение аукциона в ценах 4 квартала 2016 года по действующим коэффициентам МинСтроя </t>
  </si>
  <si>
    <t>август 2017 г.</t>
  </si>
  <si>
    <t>1+0,00567*1 индекс-дефлятор на январь 2017г. к индексу 4 квартала 2016г.</t>
  </si>
  <si>
    <t>1+0,00567*2 индекс-дефлятор на февраль 2017г. к индексу 4 квартала 2016г.</t>
  </si>
  <si>
    <t>1+0,00567*3 индекс-дефлятор на март 2017г. к индексу 4 квартала 2016г.</t>
  </si>
  <si>
    <t>1+0,00567*4 индекс-дефлятор на апрель 2017г. к индексу 4 квартала 2016г.</t>
  </si>
  <si>
    <t>1+0,00567*5 индекс-дефлятор на май 2017г. к индексу 4 квартала 2016г.</t>
  </si>
  <si>
    <t>1+0,00567*6 индекс-дефлятор на июнь 2017г. к индексу 4 квартала 2016г.</t>
  </si>
  <si>
    <t>1+0,00567*7 индекс-дефлятор на июль 2017г. к индексу 4 квартала 2016г.</t>
  </si>
  <si>
    <t>1+0,00567*8 индекс-дефлятор на август 2017г. к индексу 4 квартала 2016г.</t>
  </si>
  <si>
    <t>Индекс дефлятор усредненный помесячно (6,8%/12 = 0,567%)</t>
  </si>
  <si>
    <t>Начальник сметно-договорного отдела                                                      Управления по проектированию АО "ГУОВ"</t>
  </si>
  <si>
    <t>Начальник Управления по проектированию АО "ГУОВ"</t>
  </si>
  <si>
    <t>А.В.Цапаев</t>
  </si>
  <si>
    <t>Командирование рабочих 1%</t>
  </si>
  <si>
    <t>ГСН-81-05-01-2001, прил. 1, п.5.2.2.</t>
  </si>
  <si>
    <t>Содержание заказчика (строительный контроль) 1,72%</t>
  </si>
  <si>
    <t>предельная стоимость</t>
  </si>
  <si>
    <t>НЦС</t>
  </si>
  <si>
    <t>Строит.</t>
  </si>
  <si>
    <t>Монтажн.</t>
  </si>
  <si>
    <t>Оборуд.</t>
  </si>
  <si>
    <t>Временные</t>
  </si>
  <si>
    <t>Зимние</t>
  </si>
  <si>
    <t>ПНР</t>
  </si>
  <si>
    <t>Ввод в эксплуатацию</t>
  </si>
  <si>
    <t>Тепловиз. контроль</t>
  </si>
  <si>
    <t>Технол. подключение</t>
  </si>
  <si>
    <t>Страховка</t>
  </si>
  <si>
    <t xml:space="preserve">Содер. заказчика </t>
  </si>
  <si>
    <t>Индекс в текущие</t>
  </si>
  <si>
    <t>Общий коэффициент</t>
  </si>
  <si>
    <t>Сейсмичность/реконструкция</t>
  </si>
  <si>
    <t>ГСН-81-05-02-2007 п.2в ОП</t>
  </si>
  <si>
    <t>Затраты по снегоборьбе IV температурная зона - 0,3%</t>
  </si>
  <si>
    <t>Smeta.RU  (495) 974-1589</t>
  </si>
  <si>
    <t>(наименование стройки)</t>
  </si>
  <si>
    <t/>
  </si>
  <si>
    <t xml:space="preserve">ЛОКАЛЬНАЯ СМЕТА № </t>
  </si>
  <si>
    <t xml:space="preserve">Мойка колес автотранспорта </t>
  </si>
  <si>
    <t>Мойка колес автотранспорта на период стройки</t>
  </si>
  <si>
    <t>(наименование работ и затрат, наименование объекта)</t>
  </si>
  <si>
    <t xml:space="preserve">Основание: </t>
  </si>
  <si>
    <t>базовая цена</t>
  </si>
  <si>
    <t>Сметная стоимость</t>
  </si>
  <si>
    <t xml:space="preserve">     Строительные работы</t>
  </si>
  <si>
    <t xml:space="preserve">     Монтажные работы</t>
  </si>
  <si>
    <t xml:space="preserve">     Оборудование</t>
  </si>
  <si>
    <t xml:space="preserve">     Прочие работы</t>
  </si>
  <si>
    <t>Нормативная трудоемкость</t>
  </si>
  <si>
    <t>чел. -ч.</t>
  </si>
  <si>
    <t>Средства на оплату труда</t>
  </si>
  <si>
    <t xml:space="preserve">Составлена в ценах январь 2000 года </t>
  </si>
  <si>
    <t>Шифр расценки и коды ресурсов</t>
  </si>
  <si>
    <t>Наименование работ и затрат</t>
  </si>
  <si>
    <t>Кол-во единиц</t>
  </si>
  <si>
    <t>Цена на ед. изм.</t>
  </si>
  <si>
    <t>Попра-вочные коэфф.</t>
  </si>
  <si>
    <t>Стоимость в ценах 2001г.</t>
  </si>
  <si>
    <t>Пункт коэфф. пересчета</t>
  </si>
  <si>
    <t>Коэфф. пересчета</t>
  </si>
  <si>
    <t>Стоимость в текущих ценах</t>
  </si>
  <si>
    <t>ЗТР всего чел.-час</t>
  </si>
  <si>
    <t>Раздел: Монтаж оборудования</t>
  </si>
  <si>
    <t>1</t>
  </si>
  <si>
    <t>м28-06-006-1</t>
  </si>
  <si>
    <t>Установка для мойки технологического оборудования</t>
  </si>
  <si>
    <t>1  ШТ.</t>
  </si>
  <si>
    <t>Зарплата</t>
  </si>
  <si>
    <t>Эксплуатация машин</t>
  </si>
  <si>
    <t>в т.ч. зарплата машинистов</t>
  </si>
  <si>
    <t>Материальные ресурсы</t>
  </si>
  <si>
    <t>НР от ФОТ</t>
  </si>
  <si>
    <t>СП от ФОТ</t>
  </si>
  <si>
    <t>Затраты труда</t>
  </si>
  <si>
    <t>чел-ч</t>
  </si>
  <si>
    <t>1,1</t>
  </si>
  <si>
    <t>999-0005</t>
  </si>
  <si>
    <t>Масса оборудования</t>
  </si>
  <si>
    <t>т</t>
  </si>
  <si>
    <t>2</t>
  </si>
  <si>
    <t>м37-01-013-8</t>
  </si>
  <si>
    <t>Монтаж оборудования на открытой площадке, масса оборудования 3 т</t>
  </si>
  <si>
    <t>3</t>
  </si>
  <si>
    <t>Цена поставщика</t>
  </si>
  <si>
    <r>
      <t>Пост мойки колес "МОЙДОДЫР К-1" (Э)</t>
    </r>
    <r>
      <rPr>
        <i/>
        <sz val="10"/>
        <rFont val="Arial"/>
        <family val="2"/>
        <charset val="204"/>
      </rPr>
      <t xml:space="preserve">
Базисная стоимость: 19 702,95 = [186 870 / 1,18 /  8,0376]</t>
    </r>
  </si>
  <si>
    <t>КОМП.</t>
  </si>
  <si>
    <t>4</t>
  </si>
  <si>
    <t>101-2173</t>
  </si>
  <si>
    <t>Шланг вакуумный</t>
  </si>
  <si>
    <t>Объем: 120=40*3</t>
  </si>
  <si>
    <t>5</t>
  </si>
  <si>
    <t>18-04-001-13</t>
  </si>
  <si>
    <t>Установка баков расширительных круглых и прямоугольных вместимостью 2,5 м3</t>
  </si>
  <si>
    <t>1 бак</t>
  </si>
  <si>
    <t>Объем: 6=2*3</t>
  </si>
  <si>
    <t>6</t>
  </si>
  <si>
    <t>301-0022</t>
  </si>
  <si>
    <t>Баки расширительные круглые вместимостью до 2,5 м3</t>
  </si>
  <si>
    <t>шт.</t>
  </si>
  <si>
    <t>7</t>
  </si>
  <si>
    <t>м08-01-081-1</t>
  </si>
  <si>
    <t>Аппарат (кнопка, ключ управления, замок электромагнитной блокировки, звуковой сигнал, сигнальная лампа) управления и сигнализации, количество подключаемых концов до 2</t>
  </si>
  <si>
    <t>8</t>
  </si>
  <si>
    <t>411-0001</t>
  </si>
  <si>
    <t>Расход оборота воды за период строительства (5 авт/ч*14 (2-х сменная работа)*21,5 (д/мес)*6(продолж. стр-ва)=9030авт/50 замена воды 1 раз в 50 циклов=181 раз, V воды = 181*1,25 (производительность)=226 м3</t>
  </si>
  <si>
    <t>м3</t>
  </si>
  <si>
    <t>Объем: 678=226*3</t>
  </si>
  <si>
    <t>Итого по разделу: Монтаж оборудования</t>
  </si>
  <si>
    <t>Раздел: Электромонтажные работы</t>
  </si>
  <si>
    <t>м08-03-526-1</t>
  </si>
  <si>
    <t>Автомат одно-, двух-, трехполюсный, устанавливаемый на конструкции на стене или колонне, на ток до 25 А</t>
  </si>
  <si>
    <t>509-0295</t>
  </si>
  <si>
    <t>Выключатели автоматические АЕ2023-100-00 У3 I-16А</t>
  </si>
  <si>
    <t>м08-02-147-1</t>
  </si>
  <si>
    <t>Кабель до 35 кВ по установленным конструкциям и лоткам с креплением на поворотах и в конце трассы, масса 1 м кабеля до 1 кг</t>
  </si>
  <si>
    <t>100 М КАБЕЛЯ</t>
  </si>
  <si>
    <t>Объем: 0,6=(20*3)/100</t>
  </si>
  <si>
    <t>501-8287</t>
  </si>
  <si>
    <t>Кабель силовой с алюминиевыми жилами с поливинилхлоридной изоляцией в поливинилхлоридной оболочке без защитного покрова АВВГ, напряжением 0,66 кВ, число жил – 3 и сечением 2,5 мм2</t>
  </si>
  <si>
    <t>1000 м</t>
  </si>
  <si>
    <t>Объем: 0,0612=(60*1,02)/1000</t>
  </si>
  <si>
    <t>Итого по разделу: Электромонтажные работы</t>
  </si>
  <si>
    <t>Раздел: Демонтаж мойки колес</t>
  </si>
  <si>
    <t>*0,7</t>
  </si>
  <si>
    <t>18-04-001-6</t>
  </si>
  <si>
    <t>Установка баков расширительных круглых и прямоугольных вместимостью 0,5 м3</t>
  </si>
  <si>
    <t>*0,4</t>
  </si>
  <si>
    <t>*0,6</t>
  </si>
  <si>
    <t>т01-01-01-045</t>
  </si>
  <si>
    <t>Погрузка при автомобильных перевозках прочих материалов, деталей (с использованием погрузчика)</t>
  </si>
  <si>
    <t>1 Т ГРУЗА</t>
  </si>
  <si>
    <t>Объем: 10,11=(0,31+2,42+0,32+0,32)*3</t>
  </si>
  <si>
    <t>т03-21-01-200</t>
  </si>
  <si>
    <t>Перевозка грузов I класса автомобилями-самосвалами грузоподъемностью 10 т работающих вне карьера на расстояние до 200 км</t>
  </si>
  <si>
    <t>т03-21-01-201</t>
  </si>
  <si>
    <t>Cвыше 200 км добавлять на каждый последующий 1 км</t>
  </si>
  <si>
    <t>*1800</t>
  </si>
  <si>
    <t>Итого по разделу: Демонтаж мойки колес</t>
  </si>
  <si>
    <t>Итого по локальной смете: Мойка колес автотранспорта на период стройки</t>
  </si>
  <si>
    <t xml:space="preserve">Составил Инженер-сметчик: </t>
  </si>
  <si>
    <t>Яковлева С.А.</t>
  </si>
  <si>
    <t xml:space="preserve">Проверил Начальник сметного отдела: </t>
  </si>
  <si>
    <t>Балашова Н.С.</t>
  </si>
  <si>
    <t>ЛОКАЛЬНАЯ СМЕТА № 09-01-01</t>
  </si>
  <si>
    <t xml:space="preserve"> ЛСР 09-01-01</t>
  </si>
  <si>
    <t>СУПСС(2016)-2-5.3-2</t>
  </si>
  <si>
    <t>СОГЛАСОВАНО:</t>
  </si>
  <si>
    <t>УТВЕРЖДАЮ:</t>
  </si>
  <si>
    <t>______________</t>
  </si>
  <si>
    <t>____________</t>
  </si>
  <si>
    <t>" _____ " ________________ 2017 г.</t>
  </si>
  <si>
    <t>"______ " _______________2017 г.</t>
  </si>
  <si>
    <t xml:space="preserve">ЛОКАЛЬНЫЙ СМЕТНЫЙ РАСЧЕТ № </t>
  </si>
  <si>
    <t>(локальная смета)</t>
  </si>
  <si>
    <t xml:space="preserve">на </t>
  </si>
  <si>
    <t>Двухцепная воздушная линия 35 КВ</t>
  </si>
  <si>
    <t>Сметная стоимость строительных работ _______________________________________________________________________________________________</t>
  </si>
  <si>
    <t>___________________________550,000</t>
  </si>
  <si>
    <t>Средства на оплату труда _______________________________________________________________________________________________</t>
  </si>
  <si>
    <t>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</si>
  <si>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</si>
  <si>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</si>
  <si>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</si>
  <si>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Составлен(а) в текущих (прогнозных) ценах по состоянию на ______________</t>
  </si>
  <si>
    <t>Шифр и номер позиции норматива</t>
  </si>
  <si>
    <t>Наименование работ и затрат, единица измерения</t>
  </si>
  <si>
    <t>Стоимость единицы, руб.</t>
  </si>
  <si>
    <t>Общая стоимость, руб.</t>
  </si>
  <si>
    <t>Затраты труда рабочих, чел.-ч, не занятых обслуживанием машин</t>
  </si>
  <si>
    <t>всего</t>
  </si>
  <si>
    <t>эксплуата-
ции машин</t>
  </si>
  <si>
    <t>Всего</t>
  </si>
  <si>
    <t>оплаты труда</t>
  </si>
  <si>
    <t>эксплуата-
ция машин</t>
  </si>
  <si>
    <t>в т.ч. оплаты труда</t>
  </si>
  <si>
    <t>на единицу</t>
  </si>
  <si>
    <t xml:space="preserve">Раздел 1. </t>
  </si>
  <si>
    <t>Итого прямые затраты по разделу в базисных ценах</t>
  </si>
  <si>
    <t>Итоги по разделу 1  :</t>
  </si>
  <si>
    <t xml:space="preserve">  Энергетическое строительство</t>
  </si>
  <si>
    <t xml:space="preserve">  Итого</t>
  </si>
  <si>
    <t xml:space="preserve">    В том числе:</t>
  </si>
  <si>
    <t xml:space="preserve">  Итого по разделу 1 </t>
  </si>
  <si>
    <t>ИТОГИ ПО СМЕТЕ:</t>
  </si>
  <si>
    <t>Итого прямые затраты по смете в базисных ценах</t>
  </si>
  <si>
    <t>Итоги по смете:</t>
  </si>
  <si>
    <t xml:space="preserve">  ВСЕГО по смете</t>
  </si>
  <si>
    <r>
      <t>ВЛ 35 кВ переменного тока, на железобетонных свободностоящих опорах, провода АС сечением 70 мм2, 2 цепи на опоре
(км)</t>
    </r>
    <r>
      <rPr>
        <i/>
        <sz val="7"/>
        <rFont val="Arial"/>
        <family val="2"/>
        <charset val="204"/>
      </rPr>
      <t xml:space="preserve">
(Демонтаж ПЗ=0,6 (ОЗП=0,6; ЭМ=0,6 к расх.; ЗПМ=0,6; МАТ=0,6 к расх.; ТЗ=0,6; ТЗМ=0,6))
НР 108% от ФОТ
СП 65% от ФОТ</t>
    </r>
  </si>
  <si>
    <r>
      <t>ВЛ 35 кВ переменного тока, на железобетонных свободностоящих опорах, провода АС сечением 70 мм2, 2 цепи на опоре
(км)</t>
    </r>
    <r>
      <rPr>
        <i/>
        <sz val="7"/>
        <rFont val="Arial"/>
        <family val="2"/>
        <charset val="204"/>
      </rPr>
      <t xml:space="preserve">
НР 108% от ФОТ
СП 65% от ФОТ</t>
    </r>
  </si>
  <si>
    <t xml:space="preserve">         "ПРЕДСТАВЛЯЮ НА УТВЕРЖДЕНИЕ"</t>
  </si>
  <si>
    <t>Стоимость с НДС и резервом, тыс.руб.</t>
  </si>
  <si>
    <t>Стоимость единицы измер с НДС и резервом, тыс.руб.</t>
  </si>
  <si>
    <t>Производство работ в зимнее время - 1,5%</t>
  </si>
  <si>
    <t>Временные здания и сооружения - 2,4%*0,8</t>
  </si>
  <si>
    <t>«РАЗВИТИЕ ОСНОВНЫХ ФОНДОВ ВОЕННОГО ИНСТИТУТА ФИЗИЧЕСКОЙ КУЛЬТУРЫ»_x000D_
 по адресу: г. Санкт-Петербург,  Большой Сампсониевский пр., д.63, в/г №55_x000D_
(шифр объекта ВИФК)</t>
  </si>
  <si>
    <t>Составлен(а) в текущих (прогнозных) ценах по состоянию на 01.01.2000г.</t>
  </si>
  <si>
    <t>Раздел 1. Новый Раздел</t>
  </si>
  <si>
    <r>
      <t>ФЕР46-06-009-01</t>
    </r>
    <r>
      <rPr>
        <i/>
        <sz val="7"/>
        <rFont val="Arial"/>
        <family val="2"/>
        <charset val="204"/>
      </rPr>
      <t xml:space="preserve">
Приказ Минстроя России от 30.12.2016 №1039/пр</t>
    </r>
  </si>
  <si>
    <t>2745,77
280,13</t>
  </si>
  <si>
    <t>2465,64
417,51</t>
  </si>
  <si>
    <t>Строительный мусор
(т)</t>
  </si>
  <si>
    <r>
      <t>ФССЦпг-01-01-01-043</t>
    </r>
    <r>
      <rPr>
        <i/>
        <sz val="7"/>
        <rFont val="Arial"/>
        <family val="2"/>
        <charset val="204"/>
      </rPr>
      <t xml:space="preserve">
Приказ Минстроя России от 30.12.2016 №1039/пр</t>
    </r>
  </si>
  <si>
    <r>
      <t>ФССЦпг-03-21-01-025</t>
    </r>
    <r>
      <rPr>
        <i/>
        <sz val="7"/>
        <rFont val="Arial"/>
        <family val="2"/>
        <charset val="204"/>
      </rPr>
      <t xml:space="preserve">
Приказ Минстроя России от 30.12.2016 №1039/пр</t>
    </r>
  </si>
  <si>
    <t>Накладные расходы</t>
  </si>
  <si>
    <t>Сметная прибыль</t>
  </si>
  <si>
    <t>Составил: инженер-сметчик: ___________________________С.А.Федоточкина</t>
  </si>
  <si>
    <t>(должность, подпись, расшифровка)</t>
  </si>
  <si>
    <t>Проверил: начальник сметного отдела: ___________________________Н.С.Балашова</t>
  </si>
  <si>
    <r>
      <t xml:space="preserve">ЛОКАЛЬНЫЙ СМЕТНЫЙ РАСЧЕТ № </t>
    </r>
    <r>
      <rPr>
        <sz val="12"/>
        <rFont val="Arial"/>
        <family val="2"/>
        <charset val="204"/>
      </rPr>
      <t>01-01-03</t>
    </r>
  </si>
  <si>
    <t xml:space="preserve">Проектная документация </t>
  </si>
  <si>
    <r>
      <t xml:space="preserve">ЛОКАЛЬНЫЙ СМЕТНЫЙ РАСЧЕТ № </t>
    </r>
    <r>
      <rPr>
        <sz val="12"/>
        <rFont val="Arial"/>
        <family val="2"/>
        <charset val="204"/>
      </rPr>
      <t>01-01-01</t>
    </r>
  </si>
  <si>
    <t>Демонтаж здания тира   S=1026 м2</t>
  </si>
  <si>
    <t>Основание: Ю-41/15-79-КР1-ВОР</t>
  </si>
  <si>
    <t>___________________________21,473</t>
  </si>
  <si>
    <t>_______________________________________________________________________________________________1010,82</t>
  </si>
  <si>
    <r>
      <t>Разборка зданий методом обрушения: кирпичных отапливаемых
(100 м3)</t>
    </r>
    <r>
      <rPr>
        <i/>
        <sz val="7"/>
        <rFont val="Arial"/>
        <family val="2"/>
        <charset val="204"/>
      </rPr>
      <t xml:space="preserve">
НР (21258 руб.): 110%*0.9 от ФОТ (21473 руб.)
СП (12776 руб.): 70%*0.85 от ФОТ (21473 руб.)</t>
    </r>
  </si>
  <si>
    <r>
      <t>30,78</t>
    </r>
    <r>
      <rPr>
        <i/>
        <sz val="7"/>
        <rFont val="Arial"/>
        <family val="2"/>
        <charset val="204"/>
      </rPr>
      <t xml:space="preserve">
(1026_x000D_
*3) / 100</t>
    </r>
  </si>
  <si>
    <t>75893
12851</t>
  </si>
  <si>
    <r>
      <t>696,91</t>
    </r>
    <r>
      <rPr>
        <i/>
        <sz val="7"/>
        <rFont val="Arial"/>
        <family val="2"/>
        <charset val="204"/>
      </rPr>
      <t xml:space="preserve">
1026/2,65*1,8</t>
    </r>
  </si>
  <si>
    <r>
      <t>Погрузо-разгрузочные работы при автомобильных перевозках: Погрузка мусора строительного с погрузкой экскаваторами емкостью ковша до 0,5 м3
(1 т груза)</t>
    </r>
    <r>
      <rPr>
        <i/>
        <sz val="7"/>
        <rFont val="Arial"/>
        <family val="2"/>
        <charset val="204"/>
      </rPr>
      <t xml:space="preserve">
НР 0% от ФОТ
СП 0% от ФОТ</t>
    </r>
  </si>
  <si>
    <r>
      <t>Перевозка грузов автомобилями-самосвалами грузоподъемностью 10 т работающих вне карьера на расстояние: I класс груза до 25 км
(1 т груза)</t>
    </r>
    <r>
      <rPr>
        <i/>
        <sz val="7"/>
        <rFont val="Arial"/>
        <family val="2"/>
        <charset val="204"/>
      </rPr>
      <t xml:space="preserve">
НР 0% от ФОТ
СП 0% от ФОТ</t>
    </r>
  </si>
  <si>
    <t>90249
12851</t>
  </si>
  <si>
    <t>Итоги по разделу 1 Новый Раздел :</t>
  </si>
  <si>
    <t xml:space="preserve">  Работы по реконструкции зданий и сооружений (усиление и замена существующих конструкций, разборка и возведение отдельных конструктивных элементов)</t>
  </si>
  <si>
    <t xml:space="preserve">  Погрузо-разгрузочные работы</t>
  </si>
  <si>
    <t xml:space="preserve">  Перевозка грузов автотранспортом</t>
  </si>
  <si>
    <t xml:space="preserve">      Машины и механизмы</t>
  </si>
  <si>
    <t xml:space="preserve">      ФОТ</t>
  </si>
  <si>
    <t xml:space="preserve">      Накладные расходы</t>
  </si>
  <si>
    <t xml:space="preserve">      Сметная прибыль</t>
  </si>
  <si>
    <t xml:space="preserve">  Итого по разделу 1 Новый Раздел</t>
  </si>
  <si>
    <t>Демонтажные работы вг55</t>
  </si>
  <si>
    <t>___________________________18,855</t>
  </si>
  <si>
    <t>_______________________________________________________________________________________________887,6</t>
  </si>
  <si>
    <t>Разборка зданий методом обрушения: кирпичных отапливаемых
(100 м3)</t>
  </si>
  <si>
    <r>
      <t>27,028</t>
    </r>
    <r>
      <rPr>
        <i/>
        <sz val="7"/>
        <rFont val="Arial"/>
        <family val="2"/>
        <charset val="204"/>
      </rPr>
      <t xml:space="preserve">
((1026+1170,2+506,6)) / 100</t>
    </r>
  </si>
  <si>
    <t>66642
11284</t>
  </si>
  <si>
    <r>
      <t>1835,86</t>
    </r>
    <r>
      <rPr>
        <i/>
        <sz val="7"/>
        <rFont val="Arial"/>
        <family val="2"/>
        <charset val="204"/>
      </rPr>
      <t xml:space="preserve">
2702,8/2,65*1,8</t>
    </r>
  </si>
  <si>
    <t>Погрузо-разгрузочные работы при автомобильных перевозках: Погрузка мусора строительного с погрузкой экскаваторами емкостью ковша до 0,5 м3
(1 т груза)</t>
  </si>
  <si>
    <t>Перевозка грузов автомобилями-самосвалами грузоподъемностью 10 т работающих вне карьера на расстояние: I класс груза до 25 км
(1 т груза)</t>
  </si>
  <si>
    <t>104461
11284</t>
  </si>
  <si>
    <t>Итого по разделу 1 Новый Раздел</t>
  </si>
  <si>
    <t>ВСЕГО по смете</t>
  </si>
  <si>
    <t xml:space="preserve"> территории</t>
  </si>
  <si>
    <t xml:space="preserve">МО РФ № 156/2/3/617 от 04.03.2009 г., п.2.2 </t>
  </si>
  <si>
    <t xml:space="preserve"> 250/ВГ-6.3 ЛСР №07-01-01 раздел 8</t>
  </si>
  <si>
    <t>Гкал/час</t>
  </si>
  <si>
    <t>кВа</t>
  </si>
  <si>
    <t>НЦС 12-01-004-05</t>
  </si>
  <si>
    <t>Внутриплощадочные сети электроснабжения напряжением 6 кВ  L=1200 м  (Демонтаж)</t>
  </si>
  <si>
    <t>Внутриплощадочные сети электроснабжения напряжением 0,4 кВ  L=6000 м  (Демонтаж)</t>
  </si>
  <si>
    <t>НЦС 11-01-13-006</t>
  </si>
  <si>
    <t>Сеть связи L=1046 м  (Демонтаж)</t>
  </si>
  <si>
    <t>НЦС  13-05-007-05</t>
  </si>
  <si>
    <t>Внутриплощадочные сети теплоснабжения  L= 692 м ( Демонтаж)</t>
  </si>
  <si>
    <t>Внутриплощадочные сети электроснабжения напряжением 6 кВ  L=1300 м  (Вынос)</t>
  </si>
  <si>
    <t>Внутриплощадочные сети теплоснабжения  L= 150 м ( Вынос)</t>
  </si>
  <si>
    <t>НЦС 12-01-005-04</t>
  </si>
  <si>
    <t>Инженерные сети (энергоснабжение, связь, водоснабжение, водоотведение)</t>
  </si>
  <si>
    <t>Мойка колес автотранспорта на период строительства</t>
  </si>
  <si>
    <t>Стомость в ценах                      3 квартала 2019г.</t>
  </si>
  <si>
    <t>НДС 20%</t>
  </si>
  <si>
    <t xml:space="preserve">Реставрационные работы. </t>
  </si>
  <si>
    <t>Открытая экспозиция  7182 м2  (Реставрация и приспособление)</t>
  </si>
  <si>
    <t>Навес</t>
  </si>
  <si>
    <t>Патриот</t>
  </si>
  <si>
    <t>250/ВГ-8.2</t>
  </si>
  <si>
    <t>Выставочный павильон 18072 м2 (подземная часть, оснащение)</t>
  </si>
  <si>
    <t>Благоустройство, озеленение территории   Га</t>
  </si>
  <si>
    <t xml:space="preserve">Индексы на весь период строительства к оборудованию  (1 квартал 2021г): </t>
  </si>
  <si>
    <t xml:space="preserve">Индексы на весь период строительства к прочим  (1 квартал 2021г.): </t>
  </si>
  <si>
    <t xml:space="preserve">Индексы на весь период строительства к ПИР (1 квартал 2021г): </t>
  </si>
  <si>
    <t xml:space="preserve">Индексы на весь период строительства к ПИР - инженерные изыскания (1 квартал 2021г): </t>
  </si>
  <si>
    <t xml:space="preserve">Индексы на весь период строительства к ПНР (1 квартал 2021г.): </t>
  </si>
  <si>
    <t>НЦС 16-06-002­07</t>
  </si>
  <si>
    <t>Выставочный павильон  м2 (надземная часть)</t>
  </si>
  <si>
    <t>НЦС l6-06-002-02</t>
  </si>
  <si>
    <t>НЦС 16-04-001-01</t>
  </si>
  <si>
    <t xml:space="preserve">Начальная (макс.) цена контракта  (в текущем 1 кв.2021г) </t>
  </si>
  <si>
    <t>"______ "________________2021 год</t>
  </si>
  <si>
    <t>Определение текущей стоимости начальной (максимальной) цены государственного контракта на момент подготовки документции  в ценах 1 квартала 2021г.</t>
  </si>
  <si>
    <t xml:space="preserve">на выполнение проектно-изыскательских работ и строительно-монтажных работ по объекту  «Павильон для встречи гостей у Ржевского мемориала»
</t>
  </si>
  <si>
    <t>3-21/16-88</t>
  </si>
  <si>
    <t>Павильон для встречи гостей  750 м2</t>
  </si>
  <si>
    <t>КПП  32 м2</t>
  </si>
  <si>
    <t>Асфальтированные проезды 0,2 Га</t>
  </si>
  <si>
    <t>Тротуары с плиточным покрытием 0,1 Га</t>
  </si>
  <si>
    <t>Озеленение 0,35 Га</t>
  </si>
  <si>
    <t>Ограждение территории L= 350 п.м</t>
  </si>
  <si>
    <t>Малые архитектурные формы 0,1 Га</t>
  </si>
  <si>
    <t xml:space="preserve">ТП1  250  кВА </t>
  </si>
  <si>
    <t>Блочно-модульная котельная</t>
  </si>
  <si>
    <t>Сеть электроснабжения  10 кВ - АСБ2л-10-3х95 – 150 м.п</t>
  </si>
  <si>
    <t>Сеть электроснабжения 0,4 кВ - АВБбШв-4х185 – 80 м.п</t>
  </si>
  <si>
    <t>Кабельные линии наружного освещения 0,4 кВ - ВБШв 5х4 – 3000 м.п.</t>
  </si>
  <si>
    <t>Сети связи - 150 м.п.</t>
  </si>
  <si>
    <t>п.м.</t>
  </si>
  <si>
    <t>Водоснабжения ПЭ100-RC по ГОСТ 18599-2001 диаметром 110 мм – 150 м.п.</t>
  </si>
  <si>
    <t>Ливневой канализации диаметром от 200 до 800 мм - 250 м.п.</t>
  </si>
  <si>
    <t>Хозяйственно-бытовой канализации диаметром от 110 до 285 мм – 150 м.п.</t>
  </si>
  <si>
    <t>Теплоснабжение, в 2-х трубном исполнении, диаметры от Ду80-300 мм – 80 м.п.</t>
  </si>
  <si>
    <t>КОС – 6,4 м3/сут.</t>
  </si>
  <si>
    <t>НЦС 12-01-003-04</t>
  </si>
  <si>
    <t>НЦС 12-01 -001-08</t>
  </si>
  <si>
    <t>НЦС 12-03-002-01</t>
  </si>
  <si>
    <t>НЦС 11-01-013-06</t>
  </si>
  <si>
    <t>м3/сут</t>
  </si>
  <si>
    <t>НЦС 14-0б-015-02</t>
  </si>
  <si>
    <t>НЦС 14-07-003-02</t>
  </si>
  <si>
    <t>НЦС 14-07-003-18</t>
  </si>
  <si>
    <t>НЦС 13-02-003-06</t>
  </si>
  <si>
    <t>НЦС 16-05-004-01</t>
  </si>
  <si>
    <t>НЦС 17-02-004-03</t>
  </si>
  <si>
    <t xml:space="preserve">Индексы на весь период строительства к СМР (объекты культуры )  (1 квартал 2021г.): </t>
  </si>
  <si>
    <r>
      <t xml:space="preserve"> </t>
    </r>
    <r>
      <rPr>
        <b/>
        <sz val="12"/>
        <color theme="0"/>
        <rFont val="Times New Roman"/>
        <family val="1"/>
        <charset val="204"/>
      </rPr>
      <t>от  07</t>
    </r>
    <r>
      <rPr>
        <b/>
        <sz val="12"/>
        <rFont val="Times New Roman"/>
        <family val="1"/>
        <charset val="204"/>
      </rPr>
      <t xml:space="preserve">
Письмо Минстроя России от 12.02.2021 №5363-ИФ/09  (СМР,ПНР),  от  04.03.2021 №8282-ИФ/09 (прочие работы и затраты, оборудование), от 22.01.2021 №1886-ИФ/09 (ПИР)</t>
    </r>
  </si>
  <si>
    <t>Т-21/16-42</t>
  </si>
  <si>
    <t>КП</t>
  </si>
  <si>
    <t>Система ПИР v. 2.12.3. (c) ООО Компания Инфострой. (Ф1ПС)</t>
  </si>
  <si>
    <t>Форма 1ПС</t>
  </si>
  <si>
    <t>Смета 3</t>
  </si>
  <si>
    <t>на проектные (изыскательские) работы</t>
  </si>
  <si>
    <t>Наименование строительства</t>
  </si>
  <si>
    <t>«Павильон для встречи гостей у Ржевского мемориала»</t>
  </si>
  <si>
    <t>Стадии проектирования</t>
  </si>
  <si>
    <t>Проект</t>
  </si>
  <si>
    <t>Наименование проектной
организации - генерального
проектировщика</t>
  </si>
  <si>
    <t>АО "53 ЦПИ"</t>
  </si>
  <si>
    <t>Наименование организации
заказчика</t>
  </si>
  <si>
    <t>ФКП «Управление заказчика капитального строительства Министерства обороны
Российской Федерации»</t>
  </si>
  <si>
    <t>№ п.п.</t>
  </si>
  <si>
    <t>Перечень выполняемых работ</t>
  </si>
  <si>
    <t>Ссылка на № сметы по формам 2п и 3п</t>
  </si>
  <si>
    <t>Стоимость работ (Руб.)</t>
  </si>
  <si>
    <t>Изыска- тельских</t>
  </si>
  <si>
    <t>Проектных</t>
  </si>
  <si>
    <t xml:space="preserve"> Инженерно-геодезические изыскания </t>
  </si>
  <si>
    <t>2: Инженерно-геологические изыскания</t>
  </si>
  <si>
    <t xml:space="preserve">Инженерно-экологические  изыскания </t>
  </si>
  <si>
    <t>Проектная документация</t>
  </si>
  <si>
    <t>4  пд</t>
  </si>
  <si>
    <t>Рабочая документация</t>
  </si>
  <si>
    <t>4  рд</t>
  </si>
  <si>
    <t>ГОиЧС</t>
  </si>
  <si>
    <t>из</t>
  </si>
  <si>
    <t>пд</t>
  </si>
  <si>
    <t>рд</t>
  </si>
  <si>
    <t>№</t>
  </si>
  <si>
    <t>Коэффициент</t>
  </si>
  <si>
    <t>Значение</t>
  </si>
  <si>
    <t xml:space="preserve">Итого без НДС </t>
  </si>
  <si>
    <t>Налог на добавленную стоимость (НДС)</t>
  </si>
  <si>
    <t>20 %</t>
  </si>
  <si>
    <t xml:space="preserve">Итого по смете </t>
  </si>
  <si>
    <t>Итого по смете: Десять миллионов восемьсот сорок три тысячи двести семь рублей 98 коп.</t>
  </si>
  <si>
    <t xml:space="preserve">                              (сумма прописью)</t>
  </si>
  <si>
    <t>Главный инженер проекта________________________
                                  (подпись, инициалы, фамилия)</t>
  </si>
  <si>
    <t>Составитель проекта________________________
                                  (подпись, инициалы, фамилия)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</si>
</sst>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3" formatCode="_-* #,##0.00\ _₽_-;\-* #,##0.00\ _₽_-;_-* &quot;-&quot;??\ _₽_-;_-@_-"/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.00\ _р_._-;\-* #,##0.00\ _р_._-;_-* &quot;-&quot;??\ _р_._-;_-@_-"/>
    <numFmt numFmtId="169" formatCode="#,##0.000"/>
    <numFmt numFmtId="170" formatCode="#,##0.00_р_."/>
    <numFmt numFmtId="171" formatCode="0.000"/>
    <numFmt numFmtId="172" formatCode="_(&quot;$&quot;* #,##0.00_);_(&quot;$&quot;* \(#,##0.00\);_(&quot;$&quot;* &quot;-&quot;??_);_(@_)"/>
    <numFmt numFmtId="173" formatCode="#,##0.0"/>
    <numFmt numFmtId="174" formatCode="#,##0.000_р_."/>
    <numFmt numFmtId="175" formatCode="_-* #,##0.000_р_._-;\-* #,##0.000_р_._-;_-* &quot;-&quot;???_р_._-;_-@_-"/>
    <numFmt numFmtId="176" formatCode="_-* #,##0.00_р_._-;\-* #,##0.00_р_._-;_-* \-??_р_._-;_-@_-"/>
    <numFmt numFmtId="177" formatCode="0.0000"/>
    <numFmt numFmtId="178" formatCode="#,##0_р_."/>
    <numFmt numFmtId="179" formatCode="0.000000000"/>
    <numFmt numFmtId="180" formatCode="#,##0.0000"/>
    <numFmt numFmtId="181" formatCode="#,##0.000000000"/>
    <numFmt numFmtId="182" formatCode="_-* #,##0.000_р_._-;\-* #,##0.000_р_._-;_-* &quot;-&quot;????_р_._-;_-@_-"/>
    <numFmt numFmtId="183" formatCode="0.0000%"/>
    <numFmt numFmtId="184" formatCode="0.0%"/>
    <numFmt numFmtId="185" formatCode="#,##0.00;[Red]\-\ #,##0.00"/>
    <numFmt numFmtId="186" formatCode="#,##0;[Red]\-\ #,##0"/>
    <numFmt numFmtId="187" formatCode="000000"/>
    <numFmt numFmtId="188" formatCode="0.0"/>
    <numFmt numFmtId="189" formatCode="_-* #,##0_р_._-;\-* #,##0_р_._-;_-* &quot;-&quot;??_р_._-;_-@_-"/>
  </numFmts>
  <fonts count="18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4"/>
      <name val="Arial"/>
      <family val="2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</font>
    <font>
      <sz val="10"/>
      <name val="Arial"/>
      <family val="2"/>
    </font>
    <font>
      <sz val="10"/>
      <name val="Helv"/>
    </font>
    <font>
      <sz val="8"/>
      <color indexed="8"/>
      <name val="Arial"/>
      <family val="2"/>
      <charset val="204"/>
    </font>
    <font>
      <sz val="10"/>
      <color indexed="8"/>
      <name val="MS Sans Serif"/>
      <family val="2"/>
      <charset val="204"/>
    </font>
    <font>
      <sz val="1"/>
      <color indexed="8"/>
      <name val="Courier"/>
      <family val="1"/>
      <charset val="204"/>
    </font>
    <font>
      <b/>
      <sz val="1"/>
      <color indexed="8"/>
      <name val="Courier"/>
      <family val="1"/>
      <charset val="204"/>
    </font>
    <font>
      <sz val="10"/>
      <color indexed="8"/>
      <name val="Arial"/>
      <family val="2"/>
    </font>
    <font>
      <i/>
      <sz val="10"/>
      <name val="Arial"/>
      <family val="2"/>
      <charset val="204"/>
    </font>
    <font>
      <b/>
      <sz val="12"/>
      <name val="Arial"/>
      <family val="2"/>
    </font>
    <font>
      <sz val="10"/>
      <name val="Arial CE"/>
      <charset val="238"/>
    </font>
    <font>
      <sz val="7"/>
      <color rgb="FF000000"/>
      <name val="Arial"/>
      <family val="2"/>
      <charset val="204"/>
    </font>
    <font>
      <b/>
      <i/>
      <sz val="10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7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MS Sans Serif"/>
      <family val="2"/>
      <charset val="204"/>
    </font>
    <font>
      <b/>
      <sz val="10"/>
      <name val="Arial Cyr"/>
      <family val="2"/>
      <charset val="204"/>
    </font>
    <font>
      <b/>
      <sz val="14"/>
      <name val="Academy"/>
    </font>
    <font>
      <b/>
      <i/>
      <sz val="7"/>
      <color rgb="FF000000"/>
      <name val="Times New Roman"/>
      <family val="1"/>
      <charset val="204"/>
    </font>
    <font>
      <i/>
      <sz val="8"/>
      <color rgb="FF000000"/>
      <name val="Arial"/>
      <family val="2"/>
      <charset val="204"/>
    </font>
    <font>
      <sz val="10"/>
      <name val="Arial Cyr"/>
      <family val="2"/>
      <charset val="204"/>
    </font>
    <font>
      <sz val="12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name val="Times New Roman CYR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2"/>
      <name val="Журнал"/>
      <charset val="204"/>
    </font>
    <font>
      <sz val="11"/>
      <color indexed="17"/>
      <name val="Calibri"/>
      <family val="2"/>
      <charset val="204"/>
    </font>
    <font>
      <b/>
      <sz val="10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indexed="8"/>
      <name val="Arial"/>
      <family val="2"/>
      <charset val="204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6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sz val="10"/>
      <color rgb="FF000000"/>
      <name val="Arial Cyr"/>
    </font>
    <font>
      <b/>
      <sz val="12"/>
      <color theme="1"/>
      <name val="Arial"/>
      <family val="2"/>
      <charset val="204"/>
    </font>
    <font>
      <sz val="11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11"/>
      <name val="Times New Roman"/>
      <family val="1"/>
      <charset val="204"/>
    </font>
    <font>
      <b/>
      <sz val="14"/>
      <name val="Arial"/>
      <family val="2"/>
      <charset val="204"/>
    </font>
    <font>
      <b/>
      <sz val="12"/>
      <name val="Arial Cyr"/>
      <charset val="204"/>
    </font>
    <font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color theme="1"/>
      <name val="Times New Roman"/>
      <family val="1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4"/>
      <color indexed="8"/>
      <name val="Arial"/>
      <family val="2"/>
      <charset val="204"/>
    </font>
    <font>
      <b/>
      <sz val="1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sz val="10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name val="Arial"/>
      <family val="2"/>
      <charset val="204"/>
    </font>
    <font>
      <b/>
      <sz val="13"/>
      <name val="Arial"/>
      <family val="2"/>
      <charset val="204"/>
    </font>
    <font>
      <i/>
      <sz val="11"/>
      <name val="Arial"/>
      <family val="2"/>
      <charset val="204"/>
    </font>
    <font>
      <b/>
      <sz val="9"/>
      <name val="Arial"/>
      <family val="2"/>
      <charset val="204"/>
    </font>
    <font>
      <i/>
      <sz val="9"/>
      <name val="Arial"/>
      <family val="2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b/>
      <sz val="8"/>
      <name val="Arial"/>
      <family val="2"/>
      <charset val="204"/>
    </font>
    <font>
      <i/>
      <sz val="7"/>
      <name val="Arial"/>
      <family val="2"/>
      <charset val="204"/>
    </font>
    <font>
      <sz val="12"/>
      <color rgb="FFFF000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name val="Verdana"/>
      <family val="2"/>
      <charset val="204"/>
    </font>
    <font>
      <sz val="11"/>
      <color theme="1"/>
      <name val="Calibri"/>
      <family val="2"/>
      <scheme val="minor"/>
    </font>
    <font>
      <sz val="16"/>
      <color rgb="FFFF0000"/>
      <name val="Arial"/>
      <family val="2"/>
      <charset val="204"/>
    </font>
    <font>
      <sz val="16"/>
      <color rgb="FFFF0000"/>
      <name val="Calibri"/>
      <family val="2"/>
      <charset val="204"/>
      <scheme val="minor"/>
    </font>
    <font>
      <sz val="16"/>
      <color rgb="FFFF0000"/>
      <name val="Arial Cyr"/>
      <charset val="204"/>
    </font>
    <font>
      <sz val="12"/>
      <color rgb="FFFF0000"/>
      <name val="Calibri"/>
      <family val="2"/>
      <charset val="204"/>
      <scheme val="minor"/>
    </font>
    <font>
      <b/>
      <sz val="10"/>
      <name val="Arial Cyr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E4E4E4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19">
    <xf numFmtId="0" fontId="0" fillId="0" borderId="0"/>
    <xf numFmtId="0" fontId="49" fillId="0" borderId="0"/>
    <xf numFmtId="0" fontId="49" fillId="0" borderId="0"/>
    <xf numFmtId="0" fontId="51" fillId="0" borderId="0"/>
    <xf numFmtId="0" fontId="51" fillId="0" borderId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66" fillId="0" borderId="0"/>
    <xf numFmtId="0" fontId="49" fillId="0" borderId="0"/>
    <xf numFmtId="0" fontId="54" fillId="0" borderId="0"/>
    <xf numFmtId="166" fontId="49" fillId="0" borderId="0" applyFont="0" applyFill="0" applyBorder="0" applyAlignment="0" applyProtection="0"/>
    <xf numFmtId="0" fontId="70" fillId="0" borderId="0">
      <alignment horizontal="right" vertical="center"/>
    </xf>
    <xf numFmtId="0" fontId="70" fillId="0" borderId="0">
      <alignment horizontal="left" vertical="center"/>
    </xf>
    <xf numFmtId="0" fontId="70" fillId="0" borderId="0">
      <alignment horizontal="left" vertical="center"/>
    </xf>
    <xf numFmtId="0" fontId="70" fillId="0" borderId="0">
      <alignment horizontal="left" vertical="top"/>
    </xf>
    <xf numFmtId="0" fontId="70" fillId="0" borderId="27">
      <alignment horizontal="left" vertical="center"/>
    </xf>
    <xf numFmtId="0" fontId="49" fillId="0" borderId="0"/>
    <xf numFmtId="0" fontId="71" fillId="0" borderId="0"/>
    <xf numFmtId="0" fontId="71" fillId="0" borderId="0"/>
    <xf numFmtId="0" fontId="69" fillId="0" borderId="0"/>
    <xf numFmtId="0" fontId="72" fillId="0" borderId="29">
      <protection locked="0"/>
    </xf>
    <xf numFmtId="4" fontId="72" fillId="0" borderId="0">
      <protection locked="0"/>
    </xf>
    <xf numFmtId="0" fontId="72" fillId="0" borderId="0">
      <protection locked="0"/>
    </xf>
    <xf numFmtId="0" fontId="72" fillId="0" borderId="0">
      <protection locked="0"/>
    </xf>
    <xf numFmtId="0" fontId="73" fillId="0" borderId="0">
      <protection locked="0"/>
    </xf>
    <xf numFmtId="0" fontId="73" fillId="0" borderId="0">
      <protection locked="0"/>
    </xf>
    <xf numFmtId="0" fontId="74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14" fontId="74" fillId="0" borderId="0" applyFill="0" applyBorder="0" applyAlignment="0"/>
    <xf numFmtId="0" fontId="75" fillId="0" borderId="0">
      <alignment horizontal="center"/>
    </xf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76" fillId="0" borderId="30" applyNumberFormat="0" applyAlignment="0" applyProtection="0">
      <alignment horizontal="left" vertical="center"/>
    </xf>
    <xf numFmtId="0" fontId="76" fillId="0" borderId="26">
      <alignment horizontal="left" vertical="center"/>
    </xf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7" fillId="0" borderId="0"/>
    <xf numFmtId="0" fontId="71" fillId="0" borderId="0"/>
    <xf numFmtId="0" fontId="77" fillId="0" borderId="0"/>
    <xf numFmtId="0" fontId="69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78" fillId="0" borderId="0">
      <alignment horizontal="left" vertical="top"/>
    </xf>
    <xf numFmtId="0" fontId="79" fillId="0" borderId="0">
      <alignment horizontal="right" vertical="top"/>
    </xf>
    <xf numFmtId="0" fontId="80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82" fillId="0" borderId="0">
      <alignment horizontal="center" vertical="top"/>
    </xf>
    <xf numFmtId="0" fontId="81" fillId="0" borderId="0">
      <alignment horizontal="left"/>
    </xf>
    <xf numFmtId="0" fontId="81" fillId="0" borderId="0">
      <alignment horizontal="righ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 vertical="top"/>
    </xf>
    <xf numFmtId="0" fontId="80" fillId="0" borderId="0">
      <alignment horizontal="left" vertical="top"/>
    </xf>
    <xf numFmtId="0" fontId="78" fillId="0" borderId="4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81" fillId="0" borderId="0">
      <alignment horizontal="left" vertical="center"/>
    </xf>
    <xf numFmtId="0" fontId="80" fillId="0" borderId="0">
      <alignment horizontal="left" vertical="top"/>
    </xf>
    <xf numFmtId="0" fontId="78" fillId="0" borderId="4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83" fillId="0" borderId="27">
      <alignment horizontal="left" vertical="top"/>
    </xf>
    <xf numFmtId="0" fontId="78" fillId="0" borderId="0">
      <alignment horizontal="right" vertical="top"/>
    </xf>
    <xf numFmtId="0" fontId="78" fillId="0" borderId="0">
      <alignment horizontal="left" vertical="top"/>
    </xf>
    <xf numFmtId="0" fontId="84" fillId="0" borderId="0">
      <alignment horizontal="right" vertical="top"/>
    </xf>
    <xf numFmtId="0" fontId="83" fillId="0" borderId="0">
      <alignment horizontal="right" vertical="top"/>
    </xf>
    <xf numFmtId="0" fontId="78" fillId="0" borderId="0">
      <alignment horizontal="left" vertical="top"/>
    </xf>
    <xf numFmtId="0" fontId="78" fillId="0" borderId="0">
      <alignment horizontal="right" vertical="top"/>
    </xf>
    <xf numFmtId="0" fontId="80" fillId="0" borderId="0">
      <alignment horizontal="left" vertical="top"/>
    </xf>
    <xf numFmtId="0" fontId="78" fillId="0" borderId="0">
      <alignment horizontal="right" vertical="top"/>
    </xf>
    <xf numFmtId="0" fontId="80" fillId="0" borderId="0">
      <alignment horizontal="right" vertical="top"/>
    </xf>
    <xf numFmtId="0" fontId="78" fillId="0" borderId="0">
      <alignment horizontal="right" vertical="top"/>
    </xf>
    <xf numFmtId="0" fontId="80" fillId="0" borderId="0">
      <alignment horizontal="right" vertical="top"/>
    </xf>
    <xf numFmtId="0" fontId="83" fillId="0" borderId="28">
      <alignment horizontal="left" vertical="top"/>
    </xf>
    <xf numFmtId="0" fontId="80" fillId="0" borderId="0">
      <alignment horizontal="right" vertical="top"/>
    </xf>
    <xf numFmtId="0" fontId="84" fillId="0" borderId="0">
      <alignment horizontal="right" vertical="top"/>
    </xf>
    <xf numFmtId="0" fontId="83" fillId="0" borderId="28">
      <alignment horizontal="right" vertical="top"/>
    </xf>
    <xf numFmtId="0" fontId="80" fillId="0" borderId="0">
      <alignment horizontal="left" vertical="top"/>
    </xf>
    <xf numFmtId="0" fontId="85" fillId="0" borderId="28">
      <alignment horizontal="left" vertical="top"/>
    </xf>
    <xf numFmtId="0" fontId="83" fillId="0" borderId="28">
      <alignment horizontal="right" vertical="top"/>
    </xf>
    <xf numFmtId="0" fontId="85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left" vertical="top"/>
    </xf>
    <xf numFmtId="0" fontId="85" fillId="0" borderId="28">
      <alignment horizontal="right" vertical="top"/>
    </xf>
    <xf numFmtId="0" fontId="80" fillId="0" borderId="0">
      <alignment horizontal="left" vertical="top"/>
    </xf>
    <xf numFmtId="0" fontId="85" fillId="0" borderId="28">
      <alignment horizontal="left" vertical="top"/>
    </xf>
    <xf numFmtId="0" fontId="83" fillId="0" borderId="0">
      <alignment horizontal="right" vertical="top"/>
    </xf>
    <xf numFmtId="0" fontId="80" fillId="0" borderId="0">
      <alignment horizontal="right" vertical="top"/>
    </xf>
    <xf numFmtId="0" fontId="70" fillId="0" borderId="0">
      <alignment horizontal="left" vertical="top"/>
    </xf>
    <xf numFmtId="0" fontId="80" fillId="0" borderId="0">
      <alignment horizontal="right" vertical="top"/>
    </xf>
    <xf numFmtId="0" fontId="7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70" fillId="0" borderId="0">
      <alignment horizontal="left" vertical="top"/>
    </xf>
    <xf numFmtId="0" fontId="80" fillId="0" borderId="0">
      <alignment horizontal="left"/>
    </xf>
    <xf numFmtId="0" fontId="70" fillId="0" borderId="0">
      <alignment horizontal="left" vertical="top"/>
    </xf>
    <xf numFmtId="0" fontId="80" fillId="0" borderId="0">
      <alignment horizontal="left"/>
    </xf>
    <xf numFmtId="0" fontId="81" fillId="0" borderId="27">
      <alignment horizontal="left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0" fillId="0" borderId="27">
      <alignment horizontal="left"/>
    </xf>
    <xf numFmtId="0" fontId="86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/>
    </xf>
    <xf numFmtId="0" fontId="81" fillId="0" borderId="27">
      <alignment horizontal="left" vertical="top"/>
    </xf>
    <xf numFmtId="0" fontId="70" fillId="0" borderId="0">
      <alignment horizontal="left"/>
    </xf>
    <xf numFmtId="0" fontId="86" fillId="0" borderId="0">
      <alignment horizontal="left" vertical="top"/>
    </xf>
    <xf numFmtId="0" fontId="87" fillId="0" borderId="27">
      <alignment horizontal="left" vertical="top"/>
    </xf>
    <xf numFmtId="0" fontId="80" fillId="0" borderId="0">
      <alignment horizontal="left"/>
    </xf>
    <xf numFmtId="0" fontId="80" fillId="0" borderId="27">
      <alignment horizontal="left"/>
    </xf>
    <xf numFmtId="0" fontId="80" fillId="0" borderId="0">
      <alignment horizontal="left" vertical="top"/>
    </xf>
    <xf numFmtId="0" fontId="88" fillId="0" borderId="0"/>
    <xf numFmtId="49" fontId="74" fillId="0" borderId="0" applyFill="0" applyBorder="0" applyAlignment="0"/>
    <xf numFmtId="0" fontId="69" fillId="0" borderId="0" applyFill="0" applyBorder="0" applyAlignment="0"/>
    <xf numFmtId="0" fontId="69" fillId="0" borderId="0" applyFill="0" applyBorder="0" applyAlignment="0"/>
    <xf numFmtId="0" fontId="89" fillId="2" borderId="31"/>
    <xf numFmtId="0" fontId="90" fillId="1" borderId="26">
      <alignment horizontal="left" vertical="center"/>
      <protection locked="0"/>
    </xf>
    <xf numFmtId="0" fontId="51" fillId="0" borderId="2">
      <alignment horizontal="right"/>
    </xf>
    <xf numFmtId="0" fontId="66" fillId="0" borderId="0"/>
    <xf numFmtId="0" fontId="66" fillId="0" borderId="0"/>
    <xf numFmtId="0" fontId="66" fillId="0" borderId="0"/>
    <xf numFmtId="0" fontId="49" fillId="0" borderId="0"/>
    <xf numFmtId="0" fontId="66" fillId="0" borderId="0"/>
    <xf numFmtId="0" fontId="66" fillId="0" borderId="0"/>
    <xf numFmtId="0" fontId="69" fillId="0" borderId="0"/>
    <xf numFmtId="166" fontId="66" fillId="0" borderId="0" applyFont="0" applyFill="0" applyBorder="0" applyAlignment="0" applyProtection="0"/>
    <xf numFmtId="4" fontId="51" fillId="0" borderId="2"/>
    <xf numFmtId="0" fontId="72" fillId="0" borderId="0">
      <protection locked="0"/>
    </xf>
    <xf numFmtId="0" fontId="49" fillId="0" borderId="0"/>
    <xf numFmtId="0" fontId="49" fillId="0" borderId="0"/>
    <xf numFmtId="0" fontId="49" fillId="0" borderId="0"/>
    <xf numFmtId="0" fontId="81" fillId="0" borderId="0">
      <alignment horizontal="left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81" fillId="0" borderId="0">
      <alignment horizontal="left" vertical="top"/>
    </xf>
    <xf numFmtId="0" fontId="78" fillId="0" borderId="25">
      <alignment horizontal="center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4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83" fillId="0" borderId="27">
      <alignment horizontal="lef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81" fillId="0" borderId="0">
      <alignment horizontal="left" vertical="top"/>
    </xf>
    <xf numFmtId="0" fontId="78" fillId="0" borderId="0">
      <alignment horizontal="righ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lef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78" fillId="0" borderId="0">
      <alignment horizontal="righ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righ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3" fillId="0" borderId="28">
      <alignment horizontal="left" vertical="top"/>
    </xf>
    <xf numFmtId="0" fontId="81" fillId="0" borderId="0">
      <alignment horizontal="left" vertical="top"/>
    </xf>
    <xf numFmtId="0" fontId="83" fillId="0" borderId="28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1" fillId="0" borderId="27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1" fillId="0" borderId="27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6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6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1" fillId="0" borderId="27">
      <alignment horizontal="left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1" fillId="0" borderId="27">
      <alignment horizontal="left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top"/>
    </xf>
    <xf numFmtId="0" fontId="80" fillId="0" borderId="0">
      <alignment horizontal="left"/>
    </xf>
    <xf numFmtId="0" fontId="81" fillId="0" borderId="27">
      <alignment horizontal="left"/>
    </xf>
    <xf numFmtId="0" fontId="81" fillId="0" borderId="27">
      <alignment horizontal="left"/>
    </xf>
    <xf numFmtId="0" fontId="81" fillId="0" borderId="27">
      <alignment horizontal="left" vertical="top"/>
    </xf>
    <xf numFmtId="0" fontId="81" fillId="0" borderId="27">
      <alignment horizontal="left"/>
    </xf>
    <xf numFmtId="0" fontId="81" fillId="0" borderId="27">
      <alignment horizontal="left"/>
    </xf>
    <xf numFmtId="0" fontId="81" fillId="0" borderId="27">
      <alignment horizontal="left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1" fillId="0" borderId="27">
      <alignment horizontal="left"/>
    </xf>
    <xf numFmtId="0" fontId="81" fillId="0" borderId="27">
      <alignment horizontal="left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1" fillId="0" borderId="27">
      <alignment horizontal="left"/>
    </xf>
    <xf numFmtId="0" fontId="81" fillId="0" borderId="27">
      <alignment horizontal="left"/>
    </xf>
    <xf numFmtId="0" fontId="81" fillId="0" borderId="27">
      <alignment horizontal="left"/>
    </xf>
    <xf numFmtId="0" fontId="82" fillId="0" borderId="0">
      <alignment horizontal="center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1" fillId="0" borderId="27">
      <alignment horizontal="left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6" fillId="0" borderId="0">
      <alignment horizontal="left" vertical="top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0" fillId="0" borderId="0">
      <alignment horizontal="left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1" fillId="0" borderId="27">
      <alignment horizontal="left" vertical="top"/>
    </xf>
    <xf numFmtId="0" fontId="86" fillId="0" borderId="0">
      <alignment horizontal="left" vertical="top"/>
    </xf>
    <xf numFmtId="0" fontId="81" fillId="0" borderId="0">
      <alignment horizontal="left" vertical="top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right"/>
    </xf>
    <xf numFmtId="0" fontId="81" fillId="0" borderId="0">
      <alignment horizontal="right"/>
    </xf>
    <xf numFmtId="0" fontId="81" fillId="0" borderId="0">
      <alignment horizontal="right"/>
    </xf>
    <xf numFmtId="0" fontId="81" fillId="0" borderId="0">
      <alignment horizontal="right"/>
    </xf>
    <xf numFmtId="0" fontId="81" fillId="0" borderId="0">
      <alignment horizontal="right"/>
    </xf>
    <xf numFmtId="0" fontId="81" fillId="0" borderId="0">
      <alignment horizontal="righ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81" fillId="0" borderId="0">
      <alignment horizontal="left"/>
    </xf>
    <xf numFmtId="0" fontId="54" fillId="0" borderId="0"/>
    <xf numFmtId="0" fontId="91" fillId="0" borderId="0">
      <alignment horizontal="right" vertical="top"/>
    </xf>
    <xf numFmtId="0" fontId="81" fillId="0" borderId="0">
      <alignment horizontal="right" vertical="top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81" fillId="0" borderId="27">
      <alignment horizontal="center"/>
    </xf>
    <xf numFmtId="0" fontId="78" fillId="0" borderId="25">
      <alignment horizontal="center" vertical="center"/>
    </xf>
    <xf numFmtId="0" fontId="78" fillId="0" borderId="25">
      <alignment horizontal="center" vertical="center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78" fillId="0" borderId="2">
      <alignment horizontal="left" vertical="top"/>
    </xf>
    <xf numFmtId="0" fontId="78" fillId="0" borderId="2">
      <alignment horizontal="right" vertical="top"/>
    </xf>
    <xf numFmtId="0" fontId="78" fillId="0" borderId="2">
      <alignment horizontal="right" vertical="top"/>
    </xf>
    <xf numFmtId="0" fontId="92" fillId="0" borderId="0">
      <alignment horizontal="center" vertical="top"/>
    </xf>
    <xf numFmtId="0" fontId="80" fillId="0" borderId="2">
      <alignment horizontal="left" vertical="top"/>
    </xf>
    <xf numFmtId="0" fontId="78" fillId="0" borderId="2">
      <alignment horizontal="right" vertical="top"/>
    </xf>
    <xf numFmtId="0" fontId="78" fillId="0" borderId="2">
      <alignment horizontal="right" vertical="top"/>
    </xf>
    <xf numFmtId="0" fontId="83" fillId="0" borderId="2">
      <alignment horizontal="right" vertical="top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78" fillId="0" borderId="2">
      <alignment horizontal="lef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0">
      <alignment horizontal="left" vertical="top"/>
    </xf>
    <xf numFmtId="0" fontId="82" fillId="0" borderId="0">
      <alignment horizontal="center"/>
    </xf>
    <xf numFmtId="0" fontId="80" fillId="0" borderId="27">
      <alignment horizontal="left" vertical="center"/>
    </xf>
    <xf numFmtId="0" fontId="81" fillId="0" borderId="0">
      <alignment horizontal="center" vertical="center"/>
    </xf>
    <xf numFmtId="0" fontId="81" fillId="0" borderId="0">
      <alignment horizontal="left" vertical="center"/>
    </xf>
    <xf numFmtId="0" fontId="81" fillId="0" borderId="0">
      <alignment horizontal="left" vertical="center"/>
    </xf>
    <xf numFmtId="0" fontId="81" fillId="0" borderId="0">
      <alignment horizontal="right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0">
      <alignment horizontal="left" vertical="top"/>
    </xf>
    <xf numFmtId="0" fontId="80" fillId="0" borderId="27">
      <alignment horizontal="left" vertical="center"/>
    </xf>
    <xf numFmtId="0" fontId="93" fillId="0" borderId="0"/>
    <xf numFmtId="166" fontId="51" fillId="0" borderId="0" applyFill="0" applyBorder="0" applyAlignment="0" applyProtection="0"/>
    <xf numFmtId="172" fontId="51" fillId="0" borderId="0" applyFont="0" applyFill="0" applyBorder="0" applyAlignment="0" applyProtection="0"/>
    <xf numFmtId="0" fontId="47" fillId="0" borderId="0"/>
    <xf numFmtId="166" fontId="54" fillId="0" borderId="0" applyFont="0" applyFill="0" applyBorder="0" applyAlignment="0" applyProtection="0"/>
    <xf numFmtId="0" fontId="96" fillId="0" borderId="0"/>
    <xf numFmtId="0" fontId="50" fillId="3" borderId="0" applyNumberFormat="0" applyBorder="0" applyAlignment="0" applyProtection="0"/>
    <xf numFmtId="0" fontId="50" fillId="4" borderId="0" applyNumberFormat="0" applyBorder="0" applyAlignment="0" applyProtection="0"/>
    <xf numFmtId="0" fontId="50" fillId="5" borderId="0" applyNumberFormat="0" applyBorder="0" applyAlignment="0" applyProtection="0"/>
    <xf numFmtId="0" fontId="50" fillId="6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6" borderId="0" applyNumberFormat="0" applyBorder="0" applyAlignment="0" applyProtection="0"/>
    <xf numFmtId="0" fontId="50" fillId="9" borderId="0" applyNumberFormat="0" applyBorder="0" applyAlignment="0" applyProtection="0"/>
    <xf numFmtId="0" fontId="50" fillId="12" borderId="0" applyNumberFormat="0" applyBorder="0" applyAlignment="0" applyProtection="0"/>
    <xf numFmtId="0" fontId="97" fillId="13" borderId="0" applyNumberFormat="0" applyBorder="0" applyAlignment="0" applyProtection="0"/>
    <xf numFmtId="0" fontId="97" fillId="10" borderId="0" applyNumberFormat="0" applyBorder="0" applyAlignment="0" applyProtection="0"/>
    <xf numFmtId="0" fontId="97" fillId="11" borderId="0" applyNumberFormat="0" applyBorder="0" applyAlignment="0" applyProtection="0"/>
    <xf numFmtId="0" fontId="97" fillId="14" borderId="0" applyNumberFormat="0" applyBorder="0" applyAlignment="0" applyProtection="0"/>
    <xf numFmtId="0" fontId="97" fillId="15" borderId="0" applyNumberFormat="0" applyBorder="0" applyAlignment="0" applyProtection="0"/>
    <xf numFmtId="0" fontId="97" fillId="16" borderId="0" applyNumberFormat="0" applyBorder="0" applyAlignment="0" applyProtection="0"/>
    <xf numFmtId="0" fontId="83" fillId="0" borderId="0">
      <alignment horizontal="center" vertical="center"/>
    </xf>
    <xf numFmtId="0" fontId="83" fillId="0" borderId="0">
      <alignment horizontal="center" vertical="center"/>
    </xf>
    <xf numFmtId="0" fontId="83" fillId="0" borderId="0">
      <alignment horizontal="center" vertical="center"/>
    </xf>
    <xf numFmtId="0" fontId="80" fillId="0" borderId="0">
      <alignment horizontal="right" vertical="center"/>
    </xf>
    <xf numFmtId="0" fontId="80" fillId="0" borderId="0">
      <alignment horizontal="right" vertical="center"/>
    </xf>
    <xf numFmtId="0" fontId="80" fillId="0" borderId="0">
      <alignment horizontal="right" vertical="center"/>
    </xf>
    <xf numFmtId="0" fontId="80" fillId="0" borderId="3">
      <alignment horizontal="center"/>
    </xf>
    <xf numFmtId="0" fontId="48" fillId="0" borderId="2">
      <alignment horizontal="center"/>
    </xf>
    <xf numFmtId="0" fontId="97" fillId="17" borderId="0" applyNumberFormat="0" applyBorder="0" applyAlignment="0" applyProtection="0"/>
    <xf numFmtId="0" fontId="97" fillId="18" borderId="0" applyNumberFormat="0" applyBorder="0" applyAlignment="0" applyProtection="0"/>
    <xf numFmtId="0" fontId="97" fillId="19" borderId="0" applyNumberFormat="0" applyBorder="0" applyAlignment="0" applyProtection="0"/>
    <xf numFmtId="0" fontId="97" fillId="14" borderId="0" applyNumberFormat="0" applyBorder="0" applyAlignment="0" applyProtection="0"/>
    <xf numFmtId="0" fontId="97" fillId="15" borderId="0" applyNumberFormat="0" applyBorder="0" applyAlignment="0" applyProtection="0"/>
    <xf numFmtId="0" fontId="97" fillId="20" borderId="0" applyNumberFormat="0" applyBorder="0" applyAlignment="0" applyProtection="0"/>
    <xf numFmtId="0" fontId="98" fillId="8" borderId="39" applyNumberFormat="0" applyAlignment="0" applyProtection="0"/>
    <xf numFmtId="0" fontId="48" fillId="0" borderId="2">
      <alignment horizontal="center"/>
    </xf>
    <xf numFmtId="0" fontId="99" fillId="21" borderId="40" applyNumberFormat="0" applyAlignment="0" applyProtection="0"/>
    <xf numFmtId="0" fontId="100" fillId="21" borderId="39" applyNumberFormat="0" applyAlignment="0" applyProtection="0"/>
    <xf numFmtId="165" fontId="51" fillId="0" borderId="0" applyFill="0" applyBorder="0" applyAlignment="0" applyProtection="0"/>
    <xf numFmtId="0" fontId="101" fillId="0" borderId="41" applyNumberFormat="0" applyFill="0" applyAlignment="0" applyProtection="0"/>
    <xf numFmtId="0" fontId="102" fillId="0" borderId="42" applyNumberFormat="0" applyFill="0" applyAlignment="0" applyProtection="0"/>
    <xf numFmtId="0" fontId="103" fillId="0" borderId="43" applyNumberFormat="0" applyFill="0" applyAlignment="0" applyProtection="0"/>
    <xf numFmtId="0" fontId="103" fillId="0" borderId="0" applyNumberFormat="0" applyFill="0" applyBorder="0" applyAlignment="0" applyProtection="0"/>
    <xf numFmtId="0" fontId="104" fillId="0" borderId="44" applyNumberFormat="0" applyFill="0" applyAlignment="0" applyProtection="0"/>
    <xf numFmtId="0" fontId="48" fillId="0" borderId="0">
      <alignment horizontal="right" vertical="top" wrapText="1"/>
    </xf>
    <xf numFmtId="0" fontId="105" fillId="22" borderId="45" applyNumberFormat="0" applyAlignment="0" applyProtection="0"/>
    <xf numFmtId="0" fontId="48" fillId="0" borderId="2">
      <alignment horizontal="center"/>
    </xf>
    <xf numFmtId="0" fontId="106" fillId="0" borderId="0" applyNumberFormat="0" applyFill="0" applyBorder="0" applyAlignment="0" applyProtection="0"/>
    <xf numFmtId="0" fontId="107" fillId="23" borderId="0" applyNumberFormat="0" applyBorder="0" applyAlignment="0" applyProtection="0"/>
    <xf numFmtId="0" fontId="51" fillId="0" borderId="0"/>
    <xf numFmtId="0" fontId="49" fillId="0" borderId="0"/>
    <xf numFmtId="0" fontId="49" fillId="0" borderId="0"/>
    <xf numFmtId="0" fontId="50" fillId="0" borderId="0"/>
    <xf numFmtId="0" fontId="108" fillId="4" borderId="0" applyNumberFormat="0" applyBorder="0" applyAlignment="0" applyProtection="0"/>
    <xf numFmtId="0" fontId="109" fillId="0" borderId="0" applyNumberFormat="0" applyFill="0" applyBorder="0" applyAlignment="0" applyProtection="0"/>
    <xf numFmtId="0" fontId="51" fillId="24" borderId="46" applyNumberFormat="0" applyAlignment="0" applyProtection="0"/>
    <xf numFmtId="9" fontId="49" fillId="0" borderId="0" applyFont="0" applyFill="0" applyBorder="0" applyAlignment="0" applyProtection="0"/>
    <xf numFmtId="9" fontId="11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48" fillId="0" borderId="2">
      <alignment horizontal="center"/>
    </xf>
    <xf numFmtId="0" fontId="111" fillId="0" borderId="47" applyNumberFormat="0" applyFill="0" applyAlignment="0" applyProtection="0"/>
    <xf numFmtId="0" fontId="112" fillId="0" borderId="0" applyNumberFormat="0" applyFill="0" applyBorder="0" applyAlignment="0" applyProtection="0"/>
    <xf numFmtId="0" fontId="48" fillId="0" borderId="0">
      <alignment horizontal="center"/>
    </xf>
    <xf numFmtId="167" fontId="113" fillId="0" borderId="0" applyFont="0" applyFill="0" applyBorder="0" applyAlignment="0" applyProtection="0"/>
    <xf numFmtId="168" fontId="113" fillId="0" borderId="0" applyFont="0" applyFill="0" applyBorder="0" applyAlignment="0" applyProtection="0"/>
    <xf numFmtId="166" fontId="50" fillId="0" borderId="0" applyFont="0" applyFill="0" applyBorder="0" applyAlignment="0" applyProtection="0"/>
    <xf numFmtId="175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76" fontId="93" fillId="0" borderId="0" applyFill="0" applyBorder="0" applyAlignment="0" applyProtection="0"/>
    <xf numFmtId="166" fontId="46" fillId="0" borderId="0" applyFont="0" applyFill="0" applyBorder="0" applyAlignment="0" applyProtection="0"/>
    <xf numFmtId="0" fontId="49" fillId="0" borderId="0"/>
    <xf numFmtId="0" fontId="48" fillId="0" borderId="0">
      <alignment horizontal="left" vertical="top"/>
    </xf>
    <xf numFmtId="0" fontId="114" fillId="5" borderId="0" applyNumberFormat="0" applyBorder="0" applyAlignment="0" applyProtection="0"/>
    <xf numFmtId="0" fontId="120" fillId="0" borderId="0">
      <alignment horizontal="left" vertical="center"/>
    </xf>
    <xf numFmtId="0" fontId="121" fillId="0" borderId="0">
      <alignment horizontal="right" vertical="center"/>
    </xf>
    <xf numFmtId="0" fontId="84" fillId="0" borderId="0">
      <alignment horizontal="left" vertical="top"/>
    </xf>
    <xf numFmtId="0" fontId="121" fillId="0" borderId="0">
      <alignment horizontal="right" vertical="center"/>
    </xf>
    <xf numFmtId="0" fontId="120" fillId="0" borderId="0">
      <alignment horizontal="left" vertical="center"/>
    </xf>
    <xf numFmtId="0" fontId="122" fillId="0" borderId="0">
      <alignment horizontal="right" vertical="top"/>
    </xf>
    <xf numFmtId="0" fontId="123" fillId="0" borderId="2">
      <alignment horizontal="center" vertical="center"/>
    </xf>
    <xf numFmtId="0" fontId="87" fillId="0" borderId="0">
      <alignment horizontal="left" vertical="top"/>
    </xf>
    <xf numFmtId="0" fontId="82" fillId="0" borderId="0">
      <alignment horizontal="center"/>
    </xf>
    <xf numFmtId="0" fontId="124" fillId="0" borderId="2">
      <alignment horizontal="left" vertical="center"/>
    </xf>
    <xf numFmtId="0" fontId="124" fillId="0" borderId="2">
      <alignment horizontal="right" vertical="center"/>
    </xf>
    <xf numFmtId="0" fontId="124" fillId="0" borderId="28">
      <alignment horizontal="left" vertical="top"/>
    </xf>
    <xf numFmtId="0" fontId="123" fillId="0" borderId="2">
      <alignment horizontal="center" vertical="center"/>
    </xf>
    <xf numFmtId="0" fontId="124" fillId="0" borderId="0">
      <alignment horizontal="left" vertical="center"/>
    </xf>
    <xf numFmtId="0" fontId="84" fillId="0" borderId="50">
      <alignment horizontal="center" vertical="center"/>
    </xf>
    <xf numFmtId="0" fontId="81" fillId="0" borderId="0">
      <alignment horizontal="center" vertical="center"/>
    </xf>
    <xf numFmtId="0" fontId="81" fillId="0" borderId="0">
      <alignment horizontal="right" vertical="top"/>
    </xf>
    <xf numFmtId="0" fontId="124" fillId="0" borderId="2">
      <alignment horizontal="right" vertical="center"/>
    </xf>
    <xf numFmtId="0" fontId="125" fillId="0" borderId="0">
      <alignment horizontal="center" vertical="center"/>
    </xf>
    <xf numFmtId="0" fontId="124" fillId="0" borderId="28">
      <alignment horizontal="left" vertical="top"/>
    </xf>
    <xf numFmtId="0" fontId="84" fillId="0" borderId="51">
      <alignment horizontal="center" vertical="center"/>
    </xf>
    <xf numFmtId="0" fontId="81" fillId="0" borderId="0">
      <alignment horizontal="left" vertical="center"/>
    </xf>
    <xf numFmtId="0" fontId="80" fillId="0" borderId="2">
      <alignment horizontal="center" vertical="center"/>
    </xf>
    <xf numFmtId="0" fontId="124" fillId="0" borderId="27">
      <alignment horizontal="left" vertical="top"/>
    </xf>
    <xf numFmtId="0" fontId="123" fillId="0" borderId="2">
      <alignment horizontal="center" vertical="center"/>
    </xf>
    <xf numFmtId="0" fontId="80" fillId="0" borderId="26">
      <alignment horizontal="left" vertical="top"/>
    </xf>
    <xf numFmtId="0" fontId="124" fillId="0" borderId="2">
      <alignment horizontal="left" vertical="top"/>
    </xf>
    <xf numFmtId="0" fontId="123" fillId="0" borderId="25">
      <alignment horizontal="center" vertical="center"/>
    </xf>
    <xf numFmtId="0" fontId="124" fillId="0" borderId="0">
      <alignment horizontal="center" vertical="top"/>
    </xf>
    <xf numFmtId="0" fontId="124" fillId="0" borderId="27">
      <alignment horizontal="left" vertical="top"/>
    </xf>
    <xf numFmtId="0" fontId="84" fillId="0" borderId="50">
      <alignment horizontal="center" vertical="center"/>
    </xf>
    <xf numFmtId="0" fontId="81" fillId="0" borderId="0">
      <alignment horizontal="left" vertical="center"/>
    </xf>
    <xf numFmtId="0" fontId="80" fillId="0" borderId="0">
      <alignment horizontal="left" vertical="center"/>
    </xf>
    <xf numFmtId="0" fontId="123" fillId="0" borderId="4">
      <alignment horizontal="center" vertical="center"/>
    </xf>
    <xf numFmtId="0" fontId="121" fillId="0" borderId="0">
      <alignment horizontal="left" vertical="top"/>
    </xf>
    <xf numFmtId="0" fontId="124" fillId="0" borderId="2">
      <alignment horizontal="left" vertical="top"/>
    </xf>
    <xf numFmtId="0" fontId="84" fillId="0" borderId="50">
      <alignment horizontal="center" vertical="center"/>
    </xf>
    <xf numFmtId="0" fontId="81" fillId="0" borderId="0">
      <alignment horizontal="left"/>
    </xf>
    <xf numFmtId="0" fontId="123" fillId="0" borderId="2">
      <alignment horizontal="center" vertical="center"/>
    </xf>
    <xf numFmtId="0" fontId="121" fillId="0" borderId="0">
      <alignment horizontal="left" vertical="center"/>
    </xf>
    <xf numFmtId="0" fontId="84" fillId="0" borderId="50">
      <alignment horizontal="center" vertical="center"/>
    </xf>
    <xf numFmtId="0" fontId="81" fillId="0" borderId="0">
      <alignment horizontal="right"/>
    </xf>
    <xf numFmtId="0" fontId="81" fillId="0" borderId="0">
      <alignment horizontal="left" vertical="top"/>
    </xf>
    <xf numFmtId="0" fontId="123" fillId="0" borderId="25">
      <alignment horizontal="center" vertical="center"/>
    </xf>
    <xf numFmtId="0" fontId="121" fillId="0" borderId="2">
      <alignment horizontal="center" vertical="center"/>
    </xf>
    <xf numFmtId="0" fontId="84" fillId="0" borderId="52">
      <alignment horizontal="center" vertical="center"/>
    </xf>
    <xf numFmtId="0" fontId="81" fillId="0" borderId="0">
      <alignment horizontal="left"/>
    </xf>
    <xf numFmtId="0" fontId="78" fillId="0" borderId="4">
      <alignment horizontal="center" vertical="center"/>
    </xf>
    <xf numFmtId="0" fontId="78" fillId="0" borderId="25">
      <alignment horizontal="center" vertical="center"/>
    </xf>
    <xf numFmtId="0" fontId="126" fillId="0" borderId="27">
      <alignment horizontal="left" vertical="top"/>
    </xf>
    <xf numFmtId="0" fontId="124" fillId="0" borderId="28">
      <alignment horizontal="left" vertical="top"/>
    </xf>
    <xf numFmtId="0" fontId="84" fillId="0" borderId="51">
      <alignment horizontal="center" vertical="center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78" fillId="0" borderId="25">
      <alignment horizontal="center" vertical="center"/>
    </xf>
    <xf numFmtId="0" fontId="78" fillId="0" borderId="4">
      <alignment horizontal="center" vertical="center"/>
    </xf>
    <xf numFmtId="0" fontId="123" fillId="0" borderId="0">
      <alignment horizontal="center" vertical="top"/>
    </xf>
    <xf numFmtId="0" fontId="124" fillId="0" borderId="27">
      <alignment horizontal="left" vertical="top"/>
    </xf>
    <xf numFmtId="0" fontId="84" fillId="0" borderId="50">
      <alignment horizontal="center" vertical="center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124" fillId="0" borderId="25">
      <alignment horizontal="left" vertical="center"/>
    </xf>
    <xf numFmtId="0" fontId="84" fillId="0" borderId="50">
      <alignment horizontal="center" vertical="center"/>
    </xf>
    <xf numFmtId="0" fontId="81" fillId="0" borderId="0">
      <alignment horizontal="right" vertical="top"/>
    </xf>
    <xf numFmtId="0" fontId="78" fillId="0" borderId="4">
      <alignment horizontal="center" vertical="center"/>
    </xf>
    <xf numFmtId="0" fontId="123" fillId="0" borderId="0">
      <alignment horizontal="left" vertical="top"/>
    </xf>
    <xf numFmtId="0" fontId="82" fillId="0" borderId="0">
      <alignment horizontal="center"/>
    </xf>
    <xf numFmtId="0" fontId="124" fillId="0" borderId="0">
      <alignment horizontal="left" vertical="top"/>
    </xf>
    <xf numFmtId="0" fontId="124" fillId="0" borderId="0">
      <alignment horizontal="left" vertical="center"/>
    </xf>
    <xf numFmtId="0" fontId="87" fillId="0" borderId="0">
      <alignment horizontal="left" vertical="top"/>
    </xf>
    <xf numFmtId="0" fontId="83" fillId="0" borderId="0">
      <alignment horizontal="left" vertical="center"/>
    </xf>
    <xf numFmtId="0" fontId="124" fillId="0" borderId="4">
      <alignment horizontal="right" vertical="center"/>
    </xf>
    <xf numFmtId="0" fontId="84" fillId="0" borderId="50">
      <alignment horizontal="center" vertical="center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123" fillId="0" borderId="0">
      <alignment horizontal="right" vertical="top"/>
    </xf>
    <xf numFmtId="0" fontId="124" fillId="0" borderId="2">
      <alignment horizontal="right" vertical="top"/>
    </xf>
    <xf numFmtId="0" fontId="84" fillId="0" borderId="52">
      <alignment horizontal="center" vertical="center"/>
    </xf>
    <xf numFmtId="0" fontId="81" fillId="0" borderId="0">
      <alignment horizontal="left" vertical="top"/>
    </xf>
    <xf numFmtId="0" fontId="126" fillId="0" borderId="28">
      <alignment horizontal="left" vertical="top"/>
    </xf>
    <xf numFmtId="0" fontId="85" fillId="0" borderId="53">
      <alignment horizontal="left" vertical="top"/>
    </xf>
    <xf numFmtId="0" fontId="81" fillId="0" borderId="0">
      <alignment horizontal="left" vertical="top"/>
    </xf>
    <xf numFmtId="0" fontId="78" fillId="0" borderId="25">
      <alignment horizontal="center" vertical="center"/>
    </xf>
    <xf numFmtId="0" fontId="126" fillId="0" borderId="28">
      <alignment horizontal="right" vertical="top"/>
    </xf>
    <xf numFmtId="0" fontId="78" fillId="0" borderId="4">
      <alignment horizontal="center" vertical="center"/>
    </xf>
    <xf numFmtId="0" fontId="78" fillId="0" borderId="25">
      <alignment horizontal="center" vertical="center"/>
    </xf>
    <xf numFmtId="0" fontId="78" fillId="0" borderId="4">
      <alignment horizontal="center" vertical="center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126" fillId="0" borderId="28">
      <alignment horizontal="left" vertical="top"/>
    </xf>
    <xf numFmtId="0" fontId="84" fillId="0" borderId="0">
      <alignment horizontal="left" vertical="top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78" fillId="0" borderId="2">
      <alignment horizontal="left" vertical="top"/>
    </xf>
    <xf numFmtId="0" fontId="81" fillId="0" borderId="0">
      <alignment horizontal="right" vertical="center"/>
    </xf>
    <xf numFmtId="0" fontId="78" fillId="0" borderId="2">
      <alignment horizontal="center" vertical="center"/>
    </xf>
    <xf numFmtId="0" fontId="84" fillId="0" borderId="0">
      <alignment horizontal="left" vertical="top"/>
    </xf>
    <xf numFmtId="0" fontId="78" fillId="0" borderId="2">
      <alignment horizontal="center" vertical="top"/>
    </xf>
    <xf numFmtId="0" fontId="78" fillId="0" borderId="25">
      <alignment horizontal="center" vertical="center"/>
    </xf>
    <xf numFmtId="0" fontId="78" fillId="0" borderId="2">
      <alignment horizontal="left" vertical="top"/>
    </xf>
    <xf numFmtId="0" fontId="78" fillId="0" borderId="2">
      <alignment horizontal="right" vertical="top"/>
    </xf>
    <xf numFmtId="0" fontId="81" fillId="0" borderId="27">
      <alignment horizontal="left" vertical="center"/>
    </xf>
    <xf numFmtId="0" fontId="84" fillId="0" borderId="0">
      <alignment horizontal="right" vertical="top"/>
    </xf>
    <xf numFmtId="0" fontId="78" fillId="0" borderId="25">
      <alignment horizontal="center" vertical="center"/>
    </xf>
    <xf numFmtId="0" fontId="78" fillId="0" borderId="2">
      <alignment horizontal="left" vertical="top"/>
    </xf>
    <xf numFmtId="0" fontId="83" fillId="0" borderId="27">
      <alignment horizontal="center" vertical="center"/>
    </xf>
    <xf numFmtId="0" fontId="78" fillId="0" borderId="2">
      <alignment horizontal="right" vertical="top"/>
    </xf>
    <xf numFmtId="0" fontId="84" fillId="0" borderId="0">
      <alignment horizontal="right" vertical="top"/>
    </xf>
    <xf numFmtId="0" fontId="78" fillId="0" borderId="2">
      <alignment horizontal="center" vertical="top"/>
    </xf>
    <xf numFmtId="0" fontId="70" fillId="0" borderId="0">
      <alignment horizontal="left" vertical="top"/>
    </xf>
    <xf numFmtId="0" fontId="78" fillId="0" borderId="2">
      <alignment horizontal="right" vertical="top"/>
    </xf>
    <xf numFmtId="0" fontId="83" fillId="0" borderId="28">
      <alignment horizontal="left" vertical="top"/>
    </xf>
    <xf numFmtId="0" fontId="70" fillId="0" borderId="0">
      <alignment horizontal="right" vertical="top"/>
    </xf>
    <xf numFmtId="0" fontId="78" fillId="0" borderId="2">
      <alignment horizontal="left" vertical="top"/>
    </xf>
    <xf numFmtId="0" fontId="127" fillId="0" borderId="28">
      <alignment horizontal="right" vertical="top"/>
    </xf>
    <xf numFmtId="0" fontId="70" fillId="0" borderId="0">
      <alignment horizontal="left" vertical="top"/>
    </xf>
    <xf numFmtId="0" fontId="78" fillId="0" borderId="4">
      <alignment horizontal="center" vertical="center"/>
    </xf>
    <xf numFmtId="0" fontId="83" fillId="0" borderId="28">
      <alignment horizontal="left" vertical="top"/>
    </xf>
    <xf numFmtId="0" fontId="81" fillId="0" borderId="0">
      <alignment horizontal="center" vertical="center"/>
    </xf>
    <xf numFmtId="0" fontId="124" fillId="0" borderId="0">
      <alignment horizontal="left" vertical="center"/>
    </xf>
    <xf numFmtId="0" fontId="128" fillId="0" borderId="0">
      <alignment horizontal="center" vertical="center"/>
    </xf>
    <xf numFmtId="0" fontId="124" fillId="0" borderId="0">
      <alignment horizontal="left" vertical="top"/>
    </xf>
    <xf numFmtId="0" fontId="87" fillId="0" borderId="0">
      <alignment horizontal="left" vertical="top"/>
    </xf>
    <xf numFmtId="0" fontId="80" fillId="0" borderId="0">
      <alignment horizontal="left" vertical="center"/>
    </xf>
    <xf numFmtId="0" fontId="78" fillId="0" borderId="2">
      <alignment horizontal="right" vertical="top"/>
    </xf>
    <xf numFmtId="0" fontId="80" fillId="0" borderId="0">
      <alignment horizontal="right" vertical="center"/>
    </xf>
    <xf numFmtId="0" fontId="83" fillId="0" borderId="28">
      <alignment horizontal="right" vertical="top"/>
    </xf>
    <xf numFmtId="0" fontId="83" fillId="0" borderId="28">
      <alignment horizontal="left" vertical="top"/>
    </xf>
    <xf numFmtId="0" fontId="70" fillId="0" borderId="0">
      <alignment horizontal="right" vertical="top"/>
    </xf>
    <xf numFmtId="0" fontId="78" fillId="0" borderId="2">
      <alignment horizontal="center" vertical="center"/>
    </xf>
    <xf numFmtId="0" fontId="127" fillId="0" borderId="28">
      <alignment horizontal="right" vertical="top"/>
    </xf>
    <xf numFmtId="0" fontId="70" fillId="0" borderId="0">
      <alignment horizontal="left" vertical="top"/>
    </xf>
    <xf numFmtId="0" fontId="78" fillId="0" borderId="25">
      <alignment horizontal="center" vertical="center"/>
    </xf>
    <xf numFmtId="0" fontId="83" fillId="0" borderId="28">
      <alignment horizontal="right" vertical="top"/>
    </xf>
    <xf numFmtId="0" fontId="80" fillId="0" borderId="2">
      <alignment horizontal="left" vertical="top"/>
    </xf>
    <xf numFmtId="0" fontId="80" fillId="0" borderId="0">
      <alignment horizontal="left" vertical="center"/>
    </xf>
    <xf numFmtId="0" fontId="127" fillId="0" borderId="0">
      <alignment horizontal="right" vertical="top"/>
    </xf>
    <xf numFmtId="0" fontId="127" fillId="0" borderId="28">
      <alignment horizontal="right" vertical="top"/>
    </xf>
    <xf numFmtId="0" fontId="80" fillId="0" borderId="2">
      <alignment horizontal="left" vertical="top"/>
    </xf>
    <xf numFmtId="0" fontId="80" fillId="0" borderId="2">
      <alignment horizontal="right" vertical="top"/>
    </xf>
    <xf numFmtId="0" fontId="80" fillId="0" borderId="0">
      <alignment horizontal="left" vertical="top"/>
    </xf>
    <xf numFmtId="0" fontId="83" fillId="0" borderId="0">
      <alignment horizontal="right" vertical="top"/>
    </xf>
    <xf numFmtId="0" fontId="83" fillId="0" borderId="28">
      <alignment horizontal="left" vertical="top"/>
    </xf>
    <xf numFmtId="0" fontId="70" fillId="0" borderId="0">
      <alignment horizontal="left" vertical="top"/>
    </xf>
    <xf numFmtId="0" fontId="83" fillId="0" borderId="27">
      <alignment horizontal="center" vertical="center"/>
    </xf>
    <xf numFmtId="0" fontId="127" fillId="0" borderId="0">
      <alignment horizontal="right" vertical="top"/>
    </xf>
    <xf numFmtId="0" fontId="70" fillId="0" borderId="0">
      <alignment horizontal="left" vertical="top"/>
    </xf>
    <xf numFmtId="0" fontId="80" fillId="0" borderId="2">
      <alignment horizontal="right" vertical="top"/>
    </xf>
    <xf numFmtId="0" fontId="78" fillId="0" borderId="2">
      <alignment horizontal="center" vertical="top"/>
    </xf>
    <xf numFmtId="0" fontId="83" fillId="0" borderId="0">
      <alignment horizontal="right" vertical="top"/>
    </xf>
    <xf numFmtId="0" fontId="80" fillId="0" borderId="2">
      <alignment horizontal="right" vertical="top"/>
    </xf>
    <xf numFmtId="0" fontId="80" fillId="0" borderId="27">
      <alignment horizontal="left" vertical="center"/>
    </xf>
    <xf numFmtId="0" fontId="80" fillId="0" borderId="2">
      <alignment horizontal="left" vertical="top"/>
    </xf>
    <xf numFmtId="0" fontId="80" fillId="0" borderId="0">
      <alignment horizontal="right" vertical="center"/>
    </xf>
    <xf numFmtId="0" fontId="127" fillId="0" borderId="0">
      <alignment horizontal="right" vertical="top"/>
    </xf>
    <xf numFmtId="0" fontId="78" fillId="0" borderId="2">
      <alignment horizontal="right" vertical="top"/>
    </xf>
    <xf numFmtId="0" fontId="83" fillId="0" borderId="0">
      <alignment horizontal="right" vertical="top"/>
    </xf>
    <xf numFmtId="0" fontId="70" fillId="0" borderId="0">
      <alignment horizontal="left" vertical="top"/>
    </xf>
    <xf numFmtId="0" fontId="78" fillId="0" borderId="2">
      <alignment horizontal="left" vertical="top"/>
    </xf>
    <xf numFmtId="0" fontId="80" fillId="0" borderId="2">
      <alignment horizontal="left" vertical="top"/>
    </xf>
    <xf numFmtId="0" fontId="83" fillId="0" borderId="2">
      <alignment horizontal="right" vertical="top"/>
    </xf>
    <xf numFmtId="0" fontId="83" fillId="0" borderId="28">
      <alignment horizontal="right" vertical="top"/>
    </xf>
    <xf numFmtId="0" fontId="80" fillId="0" borderId="2">
      <alignment horizontal="right" vertical="top"/>
    </xf>
    <xf numFmtId="0" fontId="80" fillId="0" borderId="0">
      <alignment horizontal="left" vertical="center"/>
    </xf>
    <xf numFmtId="0" fontId="80" fillId="0" borderId="2">
      <alignment horizontal="right" vertical="top"/>
    </xf>
    <xf numFmtId="0" fontId="80" fillId="0" borderId="0">
      <alignment horizontal="right" vertical="center"/>
    </xf>
    <xf numFmtId="0" fontId="80" fillId="0" borderId="2">
      <alignment horizontal="left" vertical="top"/>
    </xf>
    <xf numFmtId="0" fontId="80" fillId="0" borderId="0">
      <alignment horizontal="left" vertical="top"/>
    </xf>
    <xf numFmtId="0" fontId="78" fillId="0" borderId="0">
      <alignment horizontal="left" vertical="top"/>
    </xf>
    <xf numFmtId="0" fontId="83" fillId="0" borderId="28">
      <alignment horizontal="right" vertical="top"/>
    </xf>
    <xf numFmtId="0" fontId="70" fillId="0" borderId="0">
      <alignment horizontal="left" vertical="top"/>
    </xf>
    <xf numFmtId="0" fontId="78" fillId="0" borderId="2">
      <alignment horizontal="right" vertical="top"/>
    </xf>
    <xf numFmtId="0" fontId="80" fillId="0" borderId="2">
      <alignment horizontal="right" vertical="top"/>
    </xf>
    <xf numFmtId="0" fontId="80" fillId="0" borderId="0">
      <alignment horizontal="left" vertical="center"/>
    </xf>
    <xf numFmtId="0" fontId="83" fillId="0" borderId="2">
      <alignment horizontal="right" vertical="top"/>
    </xf>
    <xf numFmtId="0" fontId="80" fillId="0" borderId="27">
      <alignment horizontal="left" vertical="center"/>
    </xf>
    <xf numFmtId="0" fontId="78" fillId="0" borderId="0">
      <alignment horizontal="right" vertical="top"/>
    </xf>
    <xf numFmtId="0" fontId="70" fillId="0" borderId="0">
      <alignment horizontal="left" vertical="top"/>
    </xf>
    <xf numFmtId="0" fontId="78" fillId="0" borderId="2">
      <alignment horizontal="right" vertical="top"/>
    </xf>
    <xf numFmtId="0" fontId="86" fillId="0" borderId="28">
      <alignment horizontal="left" vertical="top"/>
    </xf>
    <xf numFmtId="0" fontId="129" fillId="0" borderId="53">
      <alignment horizontal="left" vertical="top"/>
    </xf>
    <xf numFmtId="0" fontId="83" fillId="0" borderId="28">
      <alignment horizontal="left" vertical="top"/>
    </xf>
    <xf numFmtId="0" fontId="83" fillId="0" borderId="2">
      <alignment horizontal="right" vertical="top"/>
    </xf>
    <xf numFmtId="0" fontId="80" fillId="0" borderId="0">
      <alignment horizontal="left" vertical="top"/>
    </xf>
    <xf numFmtId="0" fontId="80" fillId="0" borderId="2">
      <alignment horizontal="right" vertical="top"/>
    </xf>
    <xf numFmtId="0" fontId="78" fillId="0" borderId="0">
      <alignment horizontal="right" vertical="top"/>
    </xf>
    <xf numFmtId="0" fontId="80" fillId="0" borderId="2">
      <alignment horizontal="left" vertical="top"/>
    </xf>
    <xf numFmtId="0" fontId="80" fillId="0" borderId="27">
      <alignment horizontal="left" vertical="center"/>
    </xf>
    <xf numFmtId="0" fontId="83" fillId="0" borderId="2">
      <alignment horizontal="right" vertical="top"/>
    </xf>
    <xf numFmtId="0" fontId="80" fillId="0" borderId="2">
      <alignment horizontal="right" vertical="top"/>
    </xf>
    <xf numFmtId="0" fontId="86" fillId="0" borderId="0">
      <alignment horizontal="left" vertical="top"/>
    </xf>
    <xf numFmtId="0" fontId="70" fillId="0" borderId="0">
      <alignment horizontal="right" vertical="top"/>
    </xf>
    <xf numFmtId="0" fontId="127" fillId="0" borderId="28">
      <alignment horizontal="right" vertical="top"/>
    </xf>
    <xf numFmtId="0" fontId="80" fillId="0" borderId="2">
      <alignment horizontal="left" vertical="top"/>
    </xf>
    <xf numFmtId="0" fontId="80" fillId="0" borderId="2">
      <alignment horizontal="right" vertical="top"/>
    </xf>
    <xf numFmtId="0" fontId="86" fillId="0" borderId="0">
      <alignment horizontal="left" vertical="top"/>
    </xf>
    <xf numFmtId="0" fontId="87" fillId="0" borderId="53">
      <alignment horizontal="lef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1" fillId="0" borderId="0">
      <alignment horizontal="left" vertical="center"/>
    </xf>
    <xf numFmtId="0" fontId="128" fillId="0" borderId="0">
      <alignment horizontal="center" vertical="center"/>
    </xf>
    <xf numFmtId="0" fontId="121" fillId="0" borderId="0">
      <alignment horizontal="center" vertical="top"/>
    </xf>
    <xf numFmtId="0" fontId="125" fillId="0" borderId="0">
      <alignment horizontal="center" vertical="center"/>
    </xf>
    <xf numFmtId="0" fontId="82" fillId="0" borderId="0">
      <alignment horizontal="center" vertical="top"/>
    </xf>
    <xf numFmtId="0" fontId="87" fillId="0" borderId="0">
      <alignment horizontal="left" vertical="top"/>
    </xf>
    <xf numFmtId="0" fontId="80" fillId="0" borderId="2">
      <alignment horizontal="right" vertical="top"/>
    </xf>
    <xf numFmtId="0" fontId="83" fillId="0" borderId="2">
      <alignment horizontal="right" vertical="top"/>
    </xf>
    <xf numFmtId="0" fontId="83" fillId="0" borderId="28">
      <alignment horizontal="right" vertical="top"/>
    </xf>
    <xf numFmtId="0" fontId="70" fillId="0" borderId="0">
      <alignment horizontal="left"/>
    </xf>
    <xf numFmtId="0" fontId="127" fillId="0" borderId="0">
      <alignment horizontal="right" vertical="top"/>
    </xf>
    <xf numFmtId="0" fontId="80" fillId="0" borderId="0">
      <alignment horizontal="left" vertical="center"/>
    </xf>
    <xf numFmtId="0" fontId="80" fillId="0" borderId="2">
      <alignment horizontal="right" vertical="top"/>
    </xf>
    <xf numFmtId="0" fontId="80" fillId="0" borderId="0">
      <alignment horizontal="right" vertical="center"/>
    </xf>
    <xf numFmtId="0" fontId="83" fillId="0" borderId="28">
      <alignment horizontal="right" vertical="top"/>
    </xf>
    <xf numFmtId="0" fontId="70" fillId="0" borderId="0">
      <alignment horizontal="left"/>
    </xf>
    <xf numFmtId="0" fontId="83" fillId="0" borderId="0">
      <alignment horizontal="right" vertical="top"/>
    </xf>
    <xf numFmtId="0" fontId="80" fillId="0" borderId="27">
      <alignment horizontal="left" vertical="center"/>
    </xf>
    <xf numFmtId="0" fontId="83" fillId="0" borderId="2">
      <alignment horizontal="right" vertical="top"/>
    </xf>
    <xf numFmtId="0" fontId="80" fillId="0" borderId="0">
      <alignment horizontal="left" vertical="center"/>
    </xf>
    <xf numFmtId="0" fontId="80" fillId="0" borderId="2">
      <alignment horizontal="left" vertical="top"/>
    </xf>
    <xf numFmtId="0" fontId="129" fillId="0" borderId="0">
      <alignment horizontal="left" vertical="top"/>
    </xf>
    <xf numFmtId="0" fontId="83" fillId="0" borderId="0">
      <alignment horizontal="right" vertical="top"/>
    </xf>
    <xf numFmtId="0" fontId="80" fillId="0" borderId="0">
      <alignment horizontal="right" vertical="center"/>
    </xf>
    <xf numFmtId="0" fontId="80" fillId="0" borderId="0">
      <alignment horizontal="left" vertical="top"/>
    </xf>
    <xf numFmtId="0" fontId="78" fillId="0" borderId="0">
      <alignment horizontal="right" vertical="top"/>
    </xf>
    <xf numFmtId="0" fontId="80" fillId="0" borderId="2">
      <alignment horizontal="right" vertical="top"/>
    </xf>
    <xf numFmtId="0" fontId="129" fillId="0" borderId="0">
      <alignment horizontal="left" vertical="top"/>
    </xf>
    <xf numFmtId="0" fontId="80" fillId="0" borderId="2">
      <alignment horizontal="left" vertical="top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80" fillId="0" borderId="2">
      <alignment horizontal="right" vertical="top"/>
    </xf>
    <xf numFmtId="0" fontId="129" fillId="0" borderId="0">
      <alignment horizontal="left" vertical="top"/>
    </xf>
    <xf numFmtId="0" fontId="83" fillId="0" borderId="2">
      <alignment horizontal="right" vertical="top"/>
    </xf>
    <xf numFmtId="0" fontId="70" fillId="0" borderId="0">
      <alignment horizontal="left"/>
    </xf>
    <xf numFmtId="0" fontId="80" fillId="0" borderId="2">
      <alignment horizontal="right" vertical="top"/>
    </xf>
    <xf numFmtId="0" fontId="80" fillId="0" borderId="27">
      <alignment horizontal="left" vertical="center"/>
    </xf>
    <xf numFmtId="0" fontId="80" fillId="0" borderId="0">
      <alignment horizontal="right" vertical="center"/>
    </xf>
    <xf numFmtId="0" fontId="70" fillId="0" borderId="0">
      <alignment horizontal="left"/>
    </xf>
    <xf numFmtId="0" fontId="83" fillId="0" borderId="2">
      <alignment horizontal="right" vertical="top"/>
    </xf>
    <xf numFmtId="0" fontId="80" fillId="0" borderId="0">
      <alignment horizontal="left" vertical="center"/>
    </xf>
    <xf numFmtId="0" fontId="70" fillId="0" borderId="0">
      <alignment horizontal="left" vertical="top"/>
    </xf>
    <xf numFmtId="0" fontId="80" fillId="0" borderId="0">
      <alignment horizontal="right" vertical="center"/>
    </xf>
    <xf numFmtId="0" fontId="85" fillId="0" borderId="28">
      <alignment horizontal="right" vertical="top"/>
    </xf>
    <xf numFmtId="0" fontId="80" fillId="0" borderId="0">
      <alignment horizontal="left" vertical="top"/>
    </xf>
    <xf numFmtId="0" fontId="87" fillId="0" borderId="53">
      <alignment horizontal="left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129" fillId="0" borderId="0">
      <alignment horizontal="left" vertical="top"/>
    </xf>
    <xf numFmtId="0" fontId="81" fillId="0" borderId="0">
      <alignment horizontal="left" vertical="top"/>
    </xf>
    <xf numFmtId="0" fontId="124" fillId="0" borderId="0">
      <alignment horizontal="center" vertical="top"/>
    </xf>
    <xf numFmtId="0" fontId="81" fillId="0" borderId="0">
      <alignment horizontal="left"/>
    </xf>
    <xf numFmtId="0" fontId="87" fillId="0" borderId="0">
      <alignment horizontal="right" vertical="top"/>
    </xf>
    <xf numFmtId="0" fontId="80" fillId="0" borderId="27">
      <alignment horizontal="left" vertical="center"/>
    </xf>
    <xf numFmtId="0" fontId="124" fillId="0" borderId="2">
      <alignment horizontal="center"/>
    </xf>
    <xf numFmtId="0" fontId="121" fillId="0" borderId="0">
      <alignment horizontal="left" vertical="top"/>
    </xf>
    <xf numFmtId="0" fontId="81" fillId="0" borderId="0">
      <alignment horizontal="right"/>
    </xf>
    <xf numFmtId="0" fontId="87" fillId="0" borderId="0">
      <alignment horizontal="left" vertical="top"/>
    </xf>
    <xf numFmtId="0" fontId="80" fillId="0" borderId="27">
      <alignment horizontal="left" vertical="center"/>
    </xf>
    <xf numFmtId="0" fontId="124" fillId="0" borderId="2">
      <alignment horizontal="center" vertical="center"/>
    </xf>
    <xf numFmtId="0" fontId="124" fillId="0" borderId="2">
      <alignment horizontal="left" vertical="top"/>
    </xf>
    <xf numFmtId="0" fontId="121" fillId="0" borderId="0">
      <alignment horizontal="left" vertical="center"/>
    </xf>
    <xf numFmtId="0" fontId="81" fillId="0" borderId="0">
      <alignment horizontal="left" vertical="top"/>
    </xf>
    <xf numFmtId="0" fontId="130" fillId="0" borderId="0">
      <alignment horizontal="center" vertical="center"/>
    </xf>
    <xf numFmtId="0" fontId="86" fillId="0" borderId="0">
      <alignment horizontal="left" vertical="center"/>
    </xf>
    <xf numFmtId="0" fontId="124" fillId="0" borderId="2">
      <alignment horizontal="center"/>
    </xf>
    <xf numFmtId="0" fontId="124" fillId="0" borderId="2">
      <alignment horizontal="center" vertical="center"/>
    </xf>
    <xf numFmtId="0" fontId="81" fillId="0" borderId="0">
      <alignment horizontal="left" vertical="center"/>
    </xf>
    <xf numFmtId="0" fontId="87" fillId="0" borderId="0">
      <alignment horizontal="left" vertical="top"/>
    </xf>
    <xf numFmtId="0" fontId="81" fillId="0" borderId="27">
      <alignment horizontal="center"/>
    </xf>
    <xf numFmtId="0" fontId="124" fillId="0" borderId="2">
      <alignment horizontal="left" vertical="top"/>
    </xf>
    <xf numFmtId="0" fontId="124" fillId="0" borderId="2">
      <alignment horizontal="center" vertical="top"/>
    </xf>
    <xf numFmtId="0" fontId="92" fillId="0" borderId="0">
      <alignment horizontal="center" vertical="top"/>
    </xf>
    <xf numFmtId="0" fontId="121" fillId="0" borderId="2">
      <alignment horizontal="center" vertical="center"/>
    </xf>
    <xf numFmtId="0" fontId="131" fillId="0" borderId="0">
      <alignment horizontal="left" vertical="top"/>
    </xf>
    <xf numFmtId="0" fontId="45" fillId="0" borderId="0"/>
    <xf numFmtId="0" fontId="44" fillId="0" borderId="0"/>
    <xf numFmtId="0" fontId="124" fillId="0" borderId="2">
      <alignment horizontal="center" vertical="center"/>
    </xf>
    <xf numFmtId="43" fontId="44" fillId="0" borderId="0" applyFont="0" applyFill="0" applyBorder="0" applyAlignment="0" applyProtection="0"/>
    <xf numFmtId="0" fontId="124" fillId="0" borderId="2">
      <alignment horizontal="left" vertical="center"/>
    </xf>
    <xf numFmtId="0" fontId="43" fillId="0" borderId="0"/>
    <xf numFmtId="0" fontId="50" fillId="0" borderId="0"/>
    <xf numFmtId="0" fontId="81" fillId="0" borderId="0">
      <alignment horizontal="left" vertical="top"/>
    </xf>
    <xf numFmtId="0" fontId="80" fillId="0" borderId="0">
      <alignment horizontal="left"/>
    </xf>
    <xf numFmtId="0" fontId="81" fillId="0" borderId="0">
      <alignment horizontal="left" vertical="center"/>
    </xf>
    <xf numFmtId="0" fontId="123" fillId="0" borderId="2">
      <alignment horizontal="center" vertical="center"/>
    </xf>
    <xf numFmtId="0" fontId="87" fillId="0" borderId="0">
      <alignment horizontal="left"/>
    </xf>
    <xf numFmtId="0" fontId="80" fillId="0" borderId="0">
      <alignment horizontal="left" vertical="top"/>
    </xf>
    <xf numFmtId="0" fontId="123" fillId="0" borderId="4">
      <alignment horizontal="center" vertical="center"/>
    </xf>
    <xf numFmtId="0" fontId="123" fillId="0" borderId="2">
      <alignment horizontal="center" vertical="center"/>
    </xf>
    <xf numFmtId="0" fontId="87" fillId="0" borderId="0">
      <alignment horizontal="left" vertical="top"/>
    </xf>
    <xf numFmtId="0" fontId="80" fillId="0" borderId="0">
      <alignment horizontal="left" vertical="top"/>
    </xf>
    <xf numFmtId="0" fontId="81" fillId="0" borderId="0">
      <alignment horizontal="right" vertical="top"/>
    </xf>
    <xf numFmtId="0" fontId="123" fillId="0" borderId="2">
      <alignment horizontal="center" vertical="center"/>
    </xf>
    <xf numFmtId="0" fontId="87" fillId="0" borderId="0">
      <alignment horizontal="left" vertical="top"/>
    </xf>
    <xf numFmtId="0" fontId="80" fillId="0" borderId="26">
      <alignment horizontal="left" vertical="top"/>
    </xf>
    <xf numFmtId="0" fontId="123" fillId="0" borderId="2">
      <alignment horizontal="center" vertical="center"/>
    </xf>
    <xf numFmtId="0" fontId="80" fillId="0" borderId="0">
      <alignment horizontal="left" vertical="center"/>
    </xf>
    <xf numFmtId="0" fontId="123" fillId="0" borderId="2">
      <alignment horizontal="center" vertical="center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87" fillId="0" borderId="0">
      <alignment horizontal="left"/>
    </xf>
    <xf numFmtId="0" fontId="82" fillId="0" borderId="0">
      <alignment horizontal="center" vertical="center"/>
    </xf>
    <xf numFmtId="0" fontId="78" fillId="0" borderId="2">
      <alignment horizontal="center" vertical="center"/>
    </xf>
    <xf numFmtId="0" fontId="87" fillId="0" borderId="0">
      <alignment horizontal="right"/>
    </xf>
    <xf numFmtId="0" fontId="87" fillId="0" borderId="0">
      <alignment horizontal="left"/>
    </xf>
    <xf numFmtId="0" fontId="78" fillId="0" borderId="25">
      <alignment horizontal="center" vertical="center"/>
    </xf>
    <xf numFmtId="0" fontId="87" fillId="0" borderId="0">
      <alignment horizontal="left"/>
    </xf>
    <xf numFmtId="0" fontId="80" fillId="0" borderId="25">
      <alignment horizontal="center" vertical="center"/>
    </xf>
    <xf numFmtId="0" fontId="81" fillId="0" borderId="0">
      <alignment horizontal="left" vertical="top"/>
    </xf>
    <xf numFmtId="0" fontId="126" fillId="0" borderId="27">
      <alignment horizontal="left" vertical="top"/>
    </xf>
    <xf numFmtId="0" fontId="123" fillId="0" borderId="0">
      <alignment horizontal="center" vertical="top"/>
    </xf>
    <xf numFmtId="0" fontId="123" fillId="0" borderId="0">
      <alignment horizontal="left" vertical="top"/>
    </xf>
    <xf numFmtId="0" fontId="80" fillId="0" borderId="0">
      <alignment horizontal="left" vertical="top"/>
    </xf>
    <xf numFmtId="0" fontId="82" fillId="0" borderId="0">
      <alignment horizontal="center" vertical="center"/>
    </xf>
    <xf numFmtId="0" fontId="87" fillId="0" borderId="0">
      <alignment horizontal="left" vertical="top"/>
    </xf>
    <xf numFmtId="0" fontId="81" fillId="0" borderId="0">
      <alignment horizontal="right" vertical="top"/>
    </xf>
    <xf numFmtId="0" fontId="123" fillId="0" borderId="0">
      <alignment horizontal="center" vertical="top"/>
    </xf>
    <xf numFmtId="0" fontId="78" fillId="0" borderId="2">
      <alignment horizontal="center" vertical="center"/>
    </xf>
    <xf numFmtId="0" fontId="123" fillId="0" borderId="0">
      <alignment horizontal="left" vertical="top"/>
    </xf>
    <xf numFmtId="0" fontId="123" fillId="0" borderId="0">
      <alignment horizontal="right" vertical="top"/>
    </xf>
    <xf numFmtId="0" fontId="80" fillId="0" borderId="2">
      <alignment horizontal="center" vertical="top"/>
    </xf>
    <xf numFmtId="0" fontId="123" fillId="0" borderId="0">
      <alignment horizontal="left" vertical="top"/>
    </xf>
    <xf numFmtId="0" fontId="81" fillId="0" borderId="0">
      <alignment horizontal="left" vertical="top"/>
    </xf>
    <xf numFmtId="0" fontId="78" fillId="0" borderId="25">
      <alignment horizontal="center" vertical="center"/>
    </xf>
    <xf numFmtId="0" fontId="123" fillId="0" borderId="0">
      <alignment horizontal="right" vertical="top"/>
    </xf>
    <xf numFmtId="0" fontId="126" fillId="0" borderId="28">
      <alignment horizontal="left" vertical="top"/>
    </xf>
    <xf numFmtId="0" fontId="78" fillId="0" borderId="25">
      <alignment horizontal="center" vertical="center"/>
    </xf>
    <xf numFmtId="0" fontId="81" fillId="0" borderId="0">
      <alignment horizontal="left" vertical="top"/>
    </xf>
    <xf numFmtId="0" fontId="123" fillId="0" borderId="0">
      <alignment horizontal="right" vertical="top"/>
    </xf>
    <xf numFmtId="0" fontId="126" fillId="0" borderId="28">
      <alignment horizontal="left" vertical="top"/>
    </xf>
    <xf numFmtId="0" fontId="126" fillId="0" borderId="28">
      <alignment horizontal="right" vertical="top"/>
    </xf>
    <xf numFmtId="0" fontId="80" fillId="0" borderId="2">
      <alignment horizontal="left" vertical="top"/>
    </xf>
    <xf numFmtId="0" fontId="78" fillId="0" borderId="25">
      <alignment horizontal="center" vertical="center"/>
    </xf>
    <xf numFmtId="0" fontId="83" fillId="0" borderId="28">
      <alignment horizontal="right" vertical="top"/>
    </xf>
    <xf numFmtId="0" fontId="123" fillId="0" borderId="2">
      <alignment horizontal="center" vertical="top"/>
    </xf>
    <xf numFmtId="0" fontId="80" fillId="0" borderId="2">
      <alignment horizontal="right" vertical="top"/>
    </xf>
    <xf numFmtId="0" fontId="78" fillId="0" borderId="4">
      <alignment horizontal="center" vertical="center"/>
    </xf>
    <xf numFmtId="0" fontId="83" fillId="0" borderId="28">
      <alignment horizontal="left" vertical="top"/>
    </xf>
    <xf numFmtId="0" fontId="123" fillId="0" borderId="2">
      <alignment horizontal="left" vertical="top"/>
    </xf>
    <xf numFmtId="0" fontId="80" fillId="0" borderId="2">
      <alignment horizontal="left" vertical="top"/>
    </xf>
    <xf numFmtId="0" fontId="78" fillId="0" borderId="2">
      <alignment horizontal="left" vertical="top"/>
    </xf>
    <xf numFmtId="0" fontId="80" fillId="0" borderId="0">
      <alignment horizontal="left" vertical="top"/>
    </xf>
    <xf numFmtId="0" fontId="123" fillId="0" borderId="2">
      <alignment horizontal="right" vertical="top"/>
    </xf>
    <xf numFmtId="0" fontId="80" fillId="0" borderId="2">
      <alignment horizontal="left" vertical="top"/>
    </xf>
    <xf numFmtId="0" fontId="78" fillId="0" borderId="2">
      <alignment horizontal="center" vertical="center"/>
    </xf>
    <xf numFmtId="0" fontId="81" fillId="0" borderId="0">
      <alignment horizontal="left" vertical="center"/>
    </xf>
    <xf numFmtId="0" fontId="78" fillId="0" borderId="2">
      <alignment horizontal="left" vertical="top"/>
    </xf>
    <xf numFmtId="0" fontId="78" fillId="0" borderId="0">
      <alignment horizontal="center" vertical="top"/>
    </xf>
    <xf numFmtId="0" fontId="80" fillId="0" borderId="27">
      <alignment horizontal="left" vertical="center"/>
    </xf>
    <xf numFmtId="0" fontId="78" fillId="0" borderId="0">
      <alignment horizontal="left" vertical="top"/>
    </xf>
    <xf numFmtId="0" fontId="80" fillId="0" borderId="0">
      <alignment horizontal="right" vertical="center"/>
    </xf>
    <xf numFmtId="0" fontId="83" fillId="0" borderId="27">
      <alignment horizontal="center" vertical="center"/>
    </xf>
    <xf numFmtId="0" fontId="80" fillId="0" borderId="0">
      <alignment horizontal="left" vertical="top"/>
    </xf>
    <xf numFmtId="0" fontId="126" fillId="0" borderId="28">
      <alignment horizontal="left" vertical="top"/>
    </xf>
    <xf numFmtId="0" fontId="83" fillId="0" borderId="28">
      <alignment horizontal="left" vertical="top"/>
    </xf>
    <xf numFmtId="0" fontId="78" fillId="0" borderId="2">
      <alignment horizontal="center" vertical="center"/>
    </xf>
    <xf numFmtId="0" fontId="78" fillId="0" borderId="2">
      <alignment horizontal="right" vertical="top"/>
    </xf>
    <xf numFmtId="0" fontId="78" fillId="0" borderId="2">
      <alignment horizontal="center" vertical="top"/>
    </xf>
    <xf numFmtId="0" fontId="81" fillId="0" borderId="27">
      <alignment horizontal="left" vertical="center"/>
    </xf>
    <xf numFmtId="0" fontId="129" fillId="25" borderId="0">
      <alignment horizontal="left" vertical="top"/>
    </xf>
    <xf numFmtId="0" fontId="80" fillId="0" borderId="0">
      <alignment horizontal="left" vertical="top"/>
    </xf>
    <xf numFmtId="0" fontId="78" fillId="0" borderId="2">
      <alignment horizontal="center" vertical="top"/>
    </xf>
    <xf numFmtId="0" fontId="126" fillId="0" borderId="28">
      <alignment horizontal="right" vertical="top"/>
    </xf>
    <xf numFmtId="0" fontId="83" fillId="0" borderId="28">
      <alignment horizontal="right" vertical="top"/>
    </xf>
    <xf numFmtId="0" fontId="80" fillId="0" borderId="2">
      <alignment horizontal="left" vertical="top"/>
    </xf>
    <xf numFmtId="0" fontId="78" fillId="0" borderId="2">
      <alignment horizontal="center" vertical="center"/>
    </xf>
    <xf numFmtId="0" fontId="78" fillId="0" borderId="2">
      <alignment horizontal="left" vertical="top"/>
    </xf>
    <xf numFmtId="0" fontId="78" fillId="0" borderId="2">
      <alignment horizontal="right" vertical="top"/>
    </xf>
    <xf numFmtId="0" fontId="78" fillId="0" borderId="2">
      <alignment horizontal="center" vertical="center"/>
    </xf>
    <xf numFmtId="0" fontId="87" fillId="0" borderId="0">
      <alignment horizontal="left" vertical="center"/>
    </xf>
    <xf numFmtId="0" fontId="80" fillId="0" borderId="0">
      <alignment horizontal="left" vertical="top"/>
    </xf>
    <xf numFmtId="0" fontId="81" fillId="0" borderId="0">
      <alignment horizontal="left" vertical="center"/>
    </xf>
    <xf numFmtId="0" fontId="87" fillId="0" borderId="0">
      <alignment horizontal="left" vertical="top"/>
    </xf>
    <xf numFmtId="0" fontId="78" fillId="0" borderId="2">
      <alignment horizontal="right" vertical="top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83" fillId="0" borderId="2">
      <alignment horizontal="right" vertical="top"/>
    </xf>
    <xf numFmtId="0" fontId="85" fillId="0" borderId="28">
      <alignment horizontal="right" vertical="top"/>
    </xf>
    <xf numFmtId="0" fontId="83" fillId="0" borderId="27">
      <alignment horizontal="center" vertical="center"/>
    </xf>
    <xf numFmtId="0" fontId="78" fillId="0" borderId="2">
      <alignment horizontal="center" vertical="center"/>
    </xf>
    <xf numFmtId="0" fontId="78" fillId="0" borderId="2">
      <alignment horizontal="right" vertical="top"/>
    </xf>
    <xf numFmtId="0" fontId="85" fillId="0" borderId="28">
      <alignment horizontal="right" vertical="top"/>
    </xf>
    <xf numFmtId="0" fontId="78" fillId="0" borderId="2">
      <alignment horizontal="center" vertical="top"/>
    </xf>
    <xf numFmtId="0" fontId="78" fillId="0" borderId="2">
      <alignment horizontal="right" vertical="top"/>
    </xf>
    <xf numFmtId="0" fontId="78" fillId="0" borderId="4">
      <alignment horizontal="center" vertical="center"/>
    </xf>
    <xf numFmtId="0" fontId="78" fillId="0" borderId="2">
      <alignment horizontal="left" vertical="top"/>
    </xf>
    <xf numFmtId="0" fontId="83" fillId="0" borderId="2">
      <alignment horizontal="right" vertical="top"/>
    </xf>
    <xf numFmtId="0" fontId="80" fillId="0" borderId="0">
      <alignment horizontal="right" vertical="center"/>
    </xf>
    <xf numFmtId="0" fontId="78" fillId="0" borderId="2">
      <alignment horizontal="center" vertical="center"/>
    </xf>
    <xf numFmtId="0" fontId="70" fillId="0" borderId="0">
      <alignment horizontal="left"/>
    </xf>
    <xf numFmtId="0" fontId="80" fillId="0" borderId="0">
      <alignment horizontal="left" vertical="center"/>
    </xf>
    <xf numFmtId="0" fontId="78" fillId="0" borderId="2">
      <alignment horizontal="center" vertical="center"/>
    </xf>
    <xf numFmtId="0" fontId="70" fillId="0" borderId="0">
      <alignment horizontal="left"/>
    </xf>
    <xf numFmtId="0" fontId="78" fillId="0" borderId="2">
      <alignment horizontal="center" vertical="center"/>
    </xf>
    <xf numFmtId="0" fontId="80" fillId="0" borderId="0">
      <alignment horizontal="left" vertical="top"/>
    </xf>
    <xf numFmtId="0" fontId="87" fillId="0" borderId="27">
      <alignment horizontal="left"/>
    </xf>
    <xf numFmtId="0" fontId="80" fillId="0" borderId="2">
      <alignment horizontal="left" vertical="top"/>
    </xf>
    <xf numFmtId="0" fontId="78" fillId="0" borderId="2">
      <alignment horizontal="center" vertical="center"/>
    </xf>
    <xf numFmtId="0" fontId="80" fillId="0" borderId="27">
      <alignment horizontal="left" vertical="center"/>
    </xf>
    <xf numFmtId="0" fontId="83" fillId="0" borderId="0">
      <alignment horizontal="right" vertical="top"/>
    </xf>
    <xf numFmtId="0" fontId="80" fillId="0" borderId="0">
      <alignment horizontal="right" vertical="top"/>
    </xf>
    <xf numFmtId="0" fontId="80" fillId="0" borderId="2">
      <alignment horizontal="right" vertical="top"/>
    </xf>
    <xf numFmtId="0" fontId="78" fillId="0" borderId="2">
      <alignment horizontal="center" vertical="center"/>
    </xf>
    <xf numFmtId="0" fontId="83" fillId="0" borderId="0">
      <alignment horizontal="right" vertical="top"/>
    </xf>
    <xf numFmtId="0" fontId="87" fillId="0" borderId="0">
      <alignment horizontal="left" vertical="top"/>
    </xf>
    <xf numFmtId="0" fontId="80" fillId="0" borderId="0">
      <alignment horizontal="right" vertical="top"/>
    </xf>
    <xf numFmtId="0" fontId="83" fillId="0" borderId="2">
      <alignment horizontal="right" vertical="top"/>
    </xf>
    <xf numFmtId="0" fontId="80" fillId="0" borderId="2">
      <alignment horizontal="right" vertical="top"/>
    </xf>
    <xf numFmtId="0" fontId="78" fillId="0" borderId="2">
      <alignment horizontal="center" vertical="center"/>
    </xf>
    <xf numFmtId="0" fontId="78" fillId="0" borderId="0">
      <alignment horizontal="center" vertical="top"/>
    </xf>
    <xf numFmtId="0" fontId="83" fillId="0" borderId="0">
      <alignment horizontal="right" vertical="top"/>
    </xf>
    <xf numFmtId="0" fontId="78" fillId="0" borderId="2">
      <alignment horizontal="center" vertical="top"/>
    </xf>
    <xf numFmtId="0" fontId="83" fillId="0" borderId="2">
      <alignment horizontal="right" vertical="top"/>
    </xf>
    <xf numFmtId="0" fontId="83" fillId="0" borderId="27">
      <alignment horizontal="left" vertical="top"/>
    </xf>
    <xf numFmtId="0" fontId="78" fillId="0" borderId="2">
      <alignment horizontal="left" vertical="top"/>
    </xf>
    <xf numFmtId="0" fontId="78" fillId="0" borderId="2">
      <alignment horizontal="center" vertical="top"/>
    </xf>
    <xf numFmtId="0" fontId="78" fillId="0" borderId="0">
      <alignment horizontal="left" vertical="top"/>
    </xf>
    <xf numFmtId="0" fontId="78" fillId="0" borderId="2">
      <alignment horizontal="left" vertical="top"/>
    </xf>
    <xf numFmtId="0" fontId="83" fillId="0" borderId="28">
      <alignment horizontal="right" vertical="top"/>
    </xf>
    <xf numFmtId="0" fontId="78" fillId="0" borderId="0">
      <alignment horizontal="left" vertical="top"/>
    </xf>
    <xf numFmtId="0" fontId="78" fillId="0" borderId="0">
      <alignment horizontal="right" vertical="top"/>
    </xf>
    <xf numFmtId="0" fontId="124" fillId="0" borderId="2">
      <alignment horizontal="center" vertical="center"/>
    </xf>
    <xf numFmtId="0" fontId="83" fillId="0" borderId="0">
      <alignment horizontal="left" vertical="top"/>
    </xf>
    <xf numFmtId="0" fontId="81" fillId="0" borderId="0">
      <alignment horizontal="left" vertical="center"/>
    </xf>
    <xf numFmtId="0" fontId="80" fillId="0" borderId="27">
      <alignment horizontal="left" vertical="center"/>
    </xf>
    <xf numFmtId="0" fontId="80" fillId="0" borderId="0">
      <alignment horizontal="left" vertical="top"/>
    </xf>
    <xf numFmtId="0" fontId="83" fillId="0" borderId="0">
      <alignment horizontal="right" vertical="top"/>
    </xf>
    <xf numFmtId="0" fontId="81" fillId="0" borderId="0">
      <alignment horizontal="left" vertical="center"/>
    </xf>
    <xf numFmtId="0" fontId="81" fillId="0" borderId="0">
      <alignment horizontal="right"/>
    </xf>
    <xf numFmtId="0" fontId="87" fillId="0" borderId="0">
      <alignment horizontal="left" vertical="top"/>
    </xf>
    <xf numFmtId="0" fontId="86" fillId="0" borderId="0">
      <alignment horizontal="left" vertical="top"/>
    </xf>
    <xf numFmtId="0" fontId="70" fillId="0" borderId="0">
      <alignment horizontal="left"/>
    </xf>
    <xf numFmtId="0" fontId="86" fillId="0" borderId="0">
      <alignment horizontal="left" vertical="top"/>
    </xf>
    <xf numFmtId="0" fontId="81" fillId="0" borderId="0">
      <alignment horizontal="right"/>
    </xf>
    <xf numFmtId="0" fontId="80" fillId="0" borderId="27">
      <alignment horizontal="left"/>
    </xf>
    <xf numFmtId="0" fontId="81" fillId="0" borderId="0">
      <alignment horizontal="left" vertical="center"/>
    </xf>
    <xf numFmtId="0" fontId="81" fillId="0" borderId="0">
      <alignment horizontal="left" vertical="top"/>
    </xf>
    <xf numFmtId="0" fontId="87" fillId="0" borderId="0">
      <alignment horizontal="left"/>
    </xf>
    <xf numFmtId="0" fontId="81" fillId="0" borderId="0">
      <alignment horizontal="left"/>
    </xf>
    <xf numFmtId="0" fontId="80" fillId="0" borderId="0">
      <alignment horizontal="left"/>
    </xf>
    <xf numFmtId="0" fontId="81" fillId="0" borderId="0">
      <alignment horizontal="left" vertical="center"/>
    </xf>
    <xf numFmtId="0" fontId="87" fillId="0" borderId="0">
      <alignment horizontal="right"/>
    </xf>
    <xf numFmtId="0" fontId="124" fillId="0" borderId="2">
      <alignment horizontal="left" vertical="center"/>
    </xf>
    <xf numFmtId="0" fontId="81" fillId="0" borderId="0">
      <alignment horizontal="left" vertical="top"/>
    </xf>
    <xf numFmtId="0" fontId="80" fillId="0" borderId="27">
      <alignment horizontal="left"/>
    </xf>
    <xf numFmtId="0" fontId="87" fillId="0" borderId="0">
      <alignment horizontal="left"/>
    </xf>
    <xf numFmtId="0" fontId="49" fillId="0" borderId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39" fillId="0" borderId="0"/>
    <xf numFmtId="43" fontId="43" fillId="0" borderId="0" applyFont="0" applyFill="0" applyBorder="0" applyAlignment="0" applyProtection="0"/>
    <xf numFmtId="0" fontId="42" fillId="0" borderId="0"/>
    <xf numFmtId="0" fontId="83" fillId="0" borderId="28">
      <alignment horizontal="left" vertical="top"/>
    </xf>
    <xf numFmtId="0" fontId="127" fillId="0" borderId="28">
      <alignment horizontal="right" vertical="top"/>
    </xf>
    <xf numFmtId="0" fontId="83" fillId="0" borderId="28">
      <alignment horizontal="right" vertical="top"/>
    </xf>
    <xf numFmtId="0" fontId="83" fillId="0" borderId="0">
      <alignment horizontal="right" vertical="top"/>
    </xf>
    <xf numFmtId="0" fontId="127" fillId="0" borderId="0">
      <alignment horizontal="right" vertical="top"/>
    </xf>
    <xf numFmtId="0" fontId="83" fillId="0" borderId="0">
      <alignment horizontal="right" vertical="top"/>
    </xf>
    <xf numFmtId="0" fontId="83" fillId="0" borderId="0">
      <alignment horizontal="left" vertical="top"/>
    </xf>
    <xf numFmtId="0" fontId="80" fillId="0" borderId="0">
      <alignment horizontal="center" vertical="top"/>
    </xf>
    <xf numFmtId="0" fontId="78" fillId="0" borderId="0">
      <alignment horizontal="right" vertical="top"/>
    </xf>
    <xf numFmtId="0" fontId="83" fillId="0" borderId="0">
      <alignment horizontal="left" vertical="top"/>
    </xf>
    <xf numFmtId="0" fontId="83" fillId="0" borderId="0">
      <alignment horizontal="right" vertical="top"/>
    </xf>
    <xf numFmtId="0" fontId="83" fillId="0" borderId="2">
      <alignment horizontal="right" vertical="top"/>
    </xf>
    <xf numFmtId="0" fontId="80" fillId="0" borderId="2">
      <alignment horizontal="left" vertical="top"/>
    </xf>
    <xf numFmtId="0" fontId="80" fillId="0" borderId="2">
      <alignment horizontal="right" vertical="top"/>
    </xf>
    <xf numFmtId="0" fontId="80" fillId="0" borderId="2">
      <alignment horizontal="righ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41" fillId="0" borderId="0"/>
    <xf numFmtId="0" fontId="40" fillId="0" borderId="0"/>
    <xf numFmtId="0" fontId="83" fillId="0" borderId="28">
      <alignment horizontal="right" vertical="top"/>
    </xf>
    <xf numFmtId="0" fontId="80" fillId="0" borderId="0">
      <alignment horizontal="lef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39" fillId="0" borderId="0"/>
    <xf numFmtId="0" fontId="38" fillId="0" borderId="0"/>
    <xf numFmtId="0" fontId="37" fillId="0" borderId="0"/>
    <xf numFmtId="0" fontId="78" fillId="0" borderId="2">
      <alignment horizontal="left" vertical="top"/>
    </xf>
    <xf numFmtId="0" fontId="78" fillId="0" borderId="2">
      <alignment horizontal="right" vertical="top"/>
    </xf>
    <xf numFmtId="0" fontId="83" fillId="0" borderId="28">
      <alignment horizontal="left" vertical="top"/>
    </xf>
    <xf numFmtId="0" fontId="127" fillId="0" borderId="28">
      <alignment horizontal="right" vertical="top"/>
    </xf>
    <xf numFmtId="0" fontId="83" fillId="0" borderId="28">
      <alignment horizontal="right" vertical="top"/>
    </xf>
    <xf numFmtId="0" fontId="127" fillId="0" borderId="0">
      <alignment horizontal="right" vertical="top"/>
    </xf>
    <xf numFmtId="0" fontId="83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36" fillId="0" borderId="0"/>
    <xf numFmtId="166" fontId="36" fillId="0" borderId="0" applyFont="0" applyFill="0" applyBorder="0" applyAlignment="0" applyProtection="0"/>
    <xf numFmtId="0" fontId="124" fillId="0" borderId="2">
      <alignment horizontal="center" vertical="top"/>
    </xf>
    <xf numFmtId="0" fontId="121" fillId="0" borderId="0">
      <alignment horizontal="center" vertical="top"/>
    </xf>
    <xf numFmtId="0" fontId="35" fillId="0" borderId="0"/>
    <xf numFmtId="166" fontId="35" fillId="0" borderId="0" applyFont="0" applyFill="0" applyBorder="0" applyAlignment="0" applyProtection="0"/>
    <xf numFmtId="0" fontId="34" fillId="0" borderId="0"/>
    <xf numFmtId="166" fontId="34" fillId="0" borderId="0" applyFont="0" applyFill="0" applyBorder="0" applyAlignment="0" applyProtection="0"/>
    <xf numFmtId="0" fontId="33" fillId="0" borderId="0"/>
    <xf numFmtId="0" fontId="32" fillId="0" borderId="0"/>
    <xf numFmtId="0" fontId="31" fillId="0" borderId="0"/>
    <xf numFmtId="0" fontId="84" fillId="25" borderId="0">
      <alignment horizontal="left" vertical="top"/>
    </xf>
    <xf numFmtId="0" fontId="122" fillId="25" borderId="0">
      <alignment horizontal="right" vertical="top"/>
    </xf>
    <xf numFmtId="0" fontId="87" fillId="25" borderId="0">
      <alignment horizontal="center" vertical="top"/>
    </xf>
    <xf numFmtId="0" fontId="87" fillId="25" borderId="0">
      <alignment horizontal="right" vertical="top"/>
    </xf>
    <xf numFmtId="0" fontId="130" fillId="25" borderId="0">
      <alignment horizontal="center" vertical="center"/>
    </xf>
    <xf numFmtId="0" fontId="131" fillId="25" borderId="0">
      <alignment horizontal="left" vertical="top"/>
    </xf>
    <xf numFmtId="0" fontId="84" fillId="25" borderId="0">
      <alignment horizontal="center" vertical="center"/>
    </xf>
    <xf numFmtId="0" fontId="84" fillId="25" borderId="0">
      <alignment horizontal="center" vertical="center"/>
    </xf>
    <xf numFmtId="0" fontId="84" fillId="25" borderId="0">
      <alignment horizontal="center" vertical="center"/>
    </xf>
    <xf numFmtId="0" fontId="84" fillId="25" borderId="0">
      <alignment horizontal="center" vertical="center"/>
    </xf>
    <xf numFmtId="0" fontId="84" fillId="25" borderId="0">
      <alignment horizontal="center" vertical="center"/>
    </xf>
    <xf numFmtId="0" fontId="84" fillId="25" borderId="0">
      <alignment horizontal="center" vertical="center"/>
    </xf>
    <xf numFmtId="0" fontId="70" fillId="25" borderId="0">
      <alignment horizontal="left" vertical="top"/>
    </xf>
    <xf numFmtId="0" fontId="84" fillId="25" borderId="0">
      <alignment horizontal="left" vertical="top"/>
    </xf>
    <xf numFmtId="0" fontId="84" fillId="25" borderId="0">
      <alignment horizontal="left" vertical="top"/>
    </xf>
    <xf numFmtId="0" fontId="84" fillId="25" borderId="0">
      <alignment horizontal="right" vertical="top"/>
    </xf>
    <xf numFmtId="0" fontId="70" fillId="25" borderId="0">
      <alignment horizontal="right" vertical="top"/>
    </xf>
    <xf numFmtId="0" fontId="70" fillId="25" borderId="0">
      <alignment horizontal="right" vertical="top"/>
    </xf>
    <xf numFmtId="0" fontId="87" fillId="25" borderId="0">
      <alignment horizontal="left" vertical="top"/>
    </xf>
    <xf numFmtId="0" fontId="70" fillId="25" borderId="0">
      <alignment horizontal="left"/>
    </xf>
    <xf numFmtId="0" fontId="129" fillId="25" borderId="0">
      <alignment horizontal="left" vertical="top"/>
    </xf>
    <xf numFmtId="0" fontId="87" fillId="25" borderId="0">
      <alignment horizontal="left"/>
    </xf>
    <xf numFmtId="0" fontId="129" fillId="25" borderId="0">
      <alignment horizontal="left" vertical="top"/>
    </xf>
    <xf numFmtId="0" fontId="85" fillId="25" borderId="0">
      <alignment horizontal="right" vertical="top"/>
    </xf>
    <xf numFmtId="0" fontId="70" fillId="25" borderId="0">
      <alignment horizontal="left"/>
    </xf>
    <xf numFmtId="0" fontId="70" fillId="25" borderId="0">
      <alignment horizontal="left"/>
    </xf>
    <xf numFmtId="0" fontId="129" fillId="25" borderId="0">
      <alignment horizontal="left" vertical="top"/>
    </xf>
    <xf numFmtId="0" fontId="87" fillId="25" borderId="0">
      <alignment horizontal="left" vertical="top"/>
    </xf>
    <xf numFmtId="0" fontId="87" fillId="25" borderId="0">
      <alignment horizontal="left" vertical="top"/>
    </xf>
    <xf numFmtId="0" fontId="87" fillId="25" borderId="0">
      <alignment horizontal="left" vertical="top"/>
    </xf>
    <xf numFmtId="0" fontId="30" fillId="0" borderId="0"/>
    <xf numFmtId="0" fontId="124" fillId="0" borderId="0">
      <alignment horizontal="left" vertical="center"/>
    </xf>
    <xf numFmtId="0" fontId="124" fillId="0" borderId="27">
      <alignment horizontal="left" vertical="center"/>
    </xf>
    <xf numFmtId="0" fontId="124" fillId="0" borderId="0">
      <alignment horizontal="right" vertical="center"/>
    </xf>
    <xf numFmtId="0" fontId="124" fillId="0" borderId="0">
      <alignment horizontal="left" vertical="top"/>
    </xf>
    <xf numFmtId="0" fontId="121" fillId="0" borderId="2">
      <alignment horizontal="right" vertical="top"/>
    </xf>
    <xf numFmtId="0" fontId="124" fillId="0" borderId="2">
      <alignment horizontal="right" vertical="top"/>
    </xf>
    <xf numFmtId="0" fontId="124" fillId="0" borderId="26">
      <alignment horizontal="left" vertical="top"/>
    </xf>
    <xf numFmtId="0" fontId="121" fillId="0" borderId="0">
      <alignment horizontal="right" vertical="top"/>
    </xf>
    <xf numFmtId="0" fontId="146" fillId="0" borderId="0">
      <alignment horizontal="right" vertical="top"/>
    </xf>
    <xf numFmtId="0" fontId="146" fillId="0" borderId="28">
      <alignment horizontal="right" vertical="top"/>
    </xf>
    <xf numFmtId="0" fontId="121" fillId="0" borderId="28">
      <alignment horizontal="right" vertical="top"/>
    </xf>
    <xf numFmtId="0" fontId="121" fillId="0" borderId="28">
      <alignment horizontal="left" vertical="top"/>
    </xf>
    <xf numFmtId="0" fontId="120" fillId="0" borderId="2">
      <alignment horizontal="right" vertical="top"/>
    </xf>
    <xf numFmtId="0" fontId="120" fillId="0" borderId="2">
      <alignment horizontal="left" vertical="top"/>
    </xf>
    <xf numFmtId="0" fontId="120" fillId="0" borderId="2">
      <alignment horizontal="center" vertical="top"/>
    </xf>
    <xf numFmtId="0" fontId="121" fillId="0" borderId="27">
      <alignment horizontal="center" vertical="center"/>
    </xf>
    <xf numFmtId="0" fontId="120" fillId="0" borderId="25">
      <alignment horizontal="center" vertical="center"/>
    </xf>
    <xf numFmtId="0" fontId="120" fillId="0" borderId="2">
      <alignment horizontal="center" vertical="center"/>
    </xf>
    <xf numFmtId="0" fontId="120" fillId="0" borderId="4">
      <alignment horizontal="center" vertical="center"/>
    </xf>
    <xf numFmtId="0" fontId="147" fillId="0" borderId="0">
      <alignment horizontal="left" vertical="center"/>
    </xf>
    <xf numFmtId="0" fontId="147" fillId="0" borderId="0">
      <alignment horizontal="left" vertical="top"/>
    </xf>
    <xf numFmtId="0" fontId="147" fillId="0" borderId="0">
      <alignment horizontal="right" vertical="top"/>
    </xf>
    <xf numFmtId="0" fontId="147" fillId="0" borderId="0">
      <alignment horizontal="left"/>
    </xf>
    <xf numFmtId="0" fontId="147" fillId="0" borderId="0">
      <alignment horizontal="right"/>
    </xf>
    <xf numFmtId="0" fontId="147" fillId="0" borderId="0">
      <alignment horizontal="center" vertical="center"/>
    </xf>
    <xf numFmtId="0" fontId="133" fillId="0" borderId="0">
      <alignment horizontal="center"/>
    </xf>
    <xf numFmtId="0" fontId="124" fillId="0" borderId="0">
      <alignment horizontal="center" vertical="top"/>
    </xf>
    <xf numFmtId="0" fontId="147" fillId="0" borderId="27">
      <alignment horizontal="center"/>
    </xf>
    <xf numFmtId="0" fontId="148" fillId="0" borderId="0">
      <alignment horizontal="right" vertical="top"/>
    </xf>
    <xf numFmtId="0" fontId="120" fillId="0" borderId="0">
      <alignment horizontal="left" vertical="top"/>
    </xf>
    <xf numFmtId="0" fontId="29" fillId="0" borderId="0"/>
    <xf numFmtId="0" fontId="128" fillId="0" borderId="0">
      <alignment horizontal="center" vertical="center"/>
    </xf>
    <xf numFmtId="0" fontId="121" fillId="0" borderId="0">
      <alignment horizontal="center" vertical="top"/>
    </xf>
    <xf numFmtId="0" fontId="121" fillId="0" borderId="0">
      <alignment horizontal="left" vertical="top"/>
    </xf>
    <xf numFmtId="0" fontId="124" fillId="0" borderId="0">
      <alignment horizontal="left" vertical="top"/>
    </xf>
    <xf numFmtId="43" fontId="29" fillId="0" borderId="0" applyFont="0" applyFill="0" applyBorder="0" applyAlignment="0" applyProtection="0"/>
    <xf numFmtId="0" fontId="28" fillId="0" borderId="0"/>
    <xf numFmtId="166" fontId="28" fillId="0" borderId="0" applyFont="0" applyFill="0" applyBorder="0" applyAlignment="0" applyProtection="0"/>
    <xf numFmtId="0" fontId="27" fillId="0" borderId="0"/>
    <xf numFmtId="0" fontId="26" fillId="0" borderId="0"/>
    <xf numFmtId="166" fontId="5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51" fillId="0" borderId="0"/>
    <xf numFmtId="0" fontId="25" fillId="0" borderId="0"/>
    <xf numFmtId="166" fontId="25" fillId="0" borderId="0" applyFont="0" applyFill="0" applyBorder="0" applyAlignment="0" applyProtection="0"/>
    <xf numFmtId="0" fontId="24" fillId="0" borderId="0"/>
    <xf numFmtId="0" fontId="124" fillId="0" borderId="27">
      <alignment horizontal="left" vertical="top"/>
    </xf>
    <xf numFmtId="0" fontId="23" fillId="0" borderId="0"/>
    <xf numFmtId="166" fontId="23" fillId="0" borderId="0" applyFont="0" applyFill="0" applyBorder="0" applyAlignment="0" applyProtection="0"/>
    <xf numFmtId="166" fontId="50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0" fontId="21" fillId="0" borderId="0"/>
    <xf numFmtId="166" fontId="21" fillId="0" borderId="0" applyFont="0" applyFill="0" applyBorder="0" applyAlignment="0" applyProtection="0"/>
    <xf numFmtId="0" fontId="21" fillId="0" borderId="0"/>
    <xf numFmtId="166" fontId="21" fillId="0" borderId="0" applyFont="0" applyFill="0" applyBorder="0" applyAlignment="0" applyProtection="0"/>
    <xf numFmtId="0" fontId="20" fillId="0" borderId="0"/>
    <xf numFmtId="166" fontId="20" fillId="0" borderId="0" applyFont="0" applyFill="0" applyBorder="0" applyAlignment="0" applyProtection="0"/>
    <xf numFmtId="0" fontId="51" fillId="0" borderId="0"/>
    <xf numFmtId="0" fontId="19" fillId="0" borderId="0"/>
    <xf numFmtId="43" fontId="19" fillId="0" borderId="0" applyFont="0" applyFill="0" applyBorder="0" applyAlignment="0" applyProtection="0"/>
    <xf numFmtId="0" fontId="18" fillId="0" borderId="0"/>
    <xf numFmtId="166" fontId="18" fillId="0" borderId="0" applyFont="0" applyFill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29" borderId="0" applyNumberFormat="0" applyBorder="0" applyAlignment="0" applyProtection="0"/>
    <xf numFmtId="0" fontId="50" fillId="32" borderId="0" applyNumberFormat="0" applyBorder="0" applyAlignment="0" applyProtection="0"/>
    <xf numFmtId="0" fontId="50" fillId="35" borderId="0" applyNumberFormat="0" applyBorder="0" applyAlignment="0" applyProtection="0"/>
    <xf numFmtId="0" fontId="97" fillId="36" borderId="0" applyNumberFormat="0" applyBorder="0" applyAlignment="0" applyProtection="0"/>
    <xf numFmtId="0" fontId="97" fillId="33" borderId="0" applyNumberFormat="0" applyBorder="0" applyAlignment="0" applyProtection="0"/>
    <xf numFmtId="0" fontId="97" fillId="34" borderId="0" applyNumberFormat="0" applyBorder="0" applyAlignment="0" applyProtection="0"/>
    <xf numFmtId="0" fontId="97" fillId="37" borderId="0" applyNumberFormat="0" applyBorder="0" applyAlignment="0" applyProtection="0"/>
    <xf numFmtId="0" fontId="97" fillId="38" borderId="0" applyNumberFormat="0" applyBorder="0" applyAlignment="0" applyProtection="0"/>
    <xf numFmtId="0" fontId="97" fillId="39" borderId="0" applyNumberFormat="0" applyBorder="0" applyAlignment="0" applyProtection="0"/>
    <xf numFmtId="0" fontId="121" fillId="0" borderId="0">
      <alignment horizontal="right" vertical="center"/>
    </xf>
    <xf numFmtId="0" fontId="120" fillId="0" borderId="0">
      <alignment horizontal="left" vertical="center"/>
    </xf>
    <xf numFmtId="0" fontId="84" fillId="0" borderId="0">
      <alignment horizontal="left" vertical="top"/>
    </xf>
    <xf numFmtId="0" fontId="120" fillId="0" borderId="0">
      <alignment horizontal="left" vertical="center"/>
    </xf>
    <xf numFmtId="0" fontId="91" fillId="0" borderId="0">
      <alignment horizontal="right" vertical="top"/>
    </xf>
    <xf numFmtId="0" fontId="122" fillId="0" borderId="0">
      <alignment horizontal="right" vertical="top"/>
    </xf>
    <xf numFmtId="0" fontId="82" fillId="0" borderId="0">
      <alignment horizontal="center"/>
    </xf>
    <xf numFmtId="0" fontId="78" fillId="0" borderId="2">
      <alignment horizontal="center" vertical="center"/>
    </xf>
    <xf numFmtId="0" fontId="80" fillId="0" borderId="0">
      <alignment horizontal="left" vertical="top"/>
    </xf>
    <xf numFmtId="0" fontId="81" fillId="0" borderId="0">
      <alignment horizontal="left"/>
    </xf>
    <xf numFmtId="0" fontId="81" fillId="0" borderId="0">
      <alignment horizontal="left" vertical="top"/>
    </xf>
    <xf numFmtId="0" fontId="84" fillId="0" borderId="2">
      <alignment horizontal="center" vertical="center"/>
    </xf>
    <xf numFmtId="0" fontId="124" fillId="0" borderId="25">
      <alignment horizontal="left" vertical="center"/>
    </xf>
    <xf numFmtId="0" fontId="81" fillId="0" borderId="0">
      <alignment horizontal="left" vertical="top"/>
    </xf>
    <xf numFmtId="0" fontId="124" fillId="0" borderId="28">
      <alignment horizontal="left" vertical="top"/>
    </xf>
    <xf numFmtId="0" fontId="81" fillId="0" borderId="0">
      <alignment horizontal="left" vertical="center"/>
    </xf>
    <xf numFmtId="0" fontId="124" fillId="0" borderId="2">
      <alignment horizontal="left" vertical="top"/>
    </xf>
    <xf numFmtId="0" fontId="124" fillId="0" borderId="2">
      <alignment horizontal="left" vertical="center"/>
    </xf>
    <xf numFmtId="0" fontId="124" fillId="0" borderId="2">
      <alignment horizontal="right" vertical="center"/>
    </xf>
    <xf numFmtId="0" fontId="124" fillId="0" borderId="2">
      <alignment horizontal="right" vertical="center"/>
    </xf>
    <xf numFmtId="0" fontId="81" fillId="0" borderId="0">
      <alignment horizontal="center" vertical="center"/>
    </xf>
    <xf numFmtId="0" fontId="78" fillId="0" borderId="2">
      <alignment horizontal="center" vertical="center"/>
    </xf>
    <xf numFmtId="0" fontId="80" fillId="0" borderId="4">
      <alignment horizontal="center" vertical="center"/>
    </xf>
    <xf numFmtId="0" fontId="81" fillId="0" borderId="0">
      <alignment horizontal="left" vertical="top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80" fillId="0" borderId="0">
      <alignment horizontal="left" vertical="top"/>
    </xf>
    <xf numFmtId="0" fontId="124" fillId="0" borderId="4">
      <alignment horizontal="right" vertical="center"/>
    </xf>
    <xf numFmtId="0" fontId="84" fillId="0" borderId="2">
      <alignment horizontal="center" vertical="center"/>
    </xf>
    <xf numFmtId="0" fontId="78" fillId="0" borderId="4">
      <alignment horizontal="center" vertical="center"/>
    </xf>
    <xf numFmtId="0" fontId="124" fillId="0" borderId="2">
      <alignment horizontal="left" vertical="top"/>
    </xf>
    <xf numFmtId="0" fontId="80" fillId="0" borderId="4">
      <alignment horizontal="center" vertical="center"/>
    </xf>
    <xf numFmtId="0" fontId="124" fillId="0" borderId="0">
      <alignment horizontal="left" vertical="center"/>
    </xf>
    <xf numFmtId="0" fontId="124" fillId="0" borderId="2">
      <alignment horizontal="right" vertical="center"/>
    </xf>
    <xf numFmtId="0" fontId="124" fillId="0" borderId="28">
      <alignment horizontal="left" vertical="top"/>
    </xf>
    <xf numFmtId="0" fontId="81" fillId="0" borderId="0">
      <alignment horizontal="left" vertical="center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80" fillId="0" borderId="0">
      <alignment horizontal="left" vertical="top"/>
    </xf>
    <xf numFmtId="0" fontId="84" fillId="0" borderId="2">
      <alignment horizontal="center" vertical="center"/>
    </xf>
    <xf numFmtId="0" fontId="124" fillId="0" borderId="2">
      <alignment horizontal="right" vertical="top"/>
    </xf>
    <xf numFmtId="0" fontId="78" fillId="0" borderId="2">
      <alignment horizontal="center" vertical="center"/>
    </xf>
    <xf numFmtId="0" fontId="78" fillId="0" borderId="2">
      <alignment horizontal="center" vertical="center"/>
    </xf>
    <xf numFmtId="0" fontId="124" fillId="0" borderId="0">
      <alignment horizontal="left" vertical="center"/>
    </xf>
    <xf numFmtId="0" fontId="80" fillId="0" borderId="2">
      <alignment horizontal="center" vertical="center"/>
    </xf>
    <xf numFmtId="0" fontId="124" fillId="0" borderId="27">
      <alignment horizontal="left" vertical="top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124" fillId="0" borderId="2">
      <alignment horizontal="left" vertical="top"/>
    </xf>
    <xf numFmtId="0" fontId="84" fillId="0" borderId="25">
      <alignment horizontal="center" vertical="center"/>
    </xf>
    <xf numFmtId="0" fontId="81" fillId="0" borderId="0">
      <alignment horizontal="right" vertical="top"/>
    </xf>
    <xf numFmtId="0" fontId="80" fillId="0" borderId="2">
      <alignment horizontal="center" vertical="center"/>
    </xf>
    <xf numFmtId="0" fontId="81" fillId="0" borderId="0">
      <alignment horizontal="right" vertical="top"/>
    </xf>
    <xf numFmtId="0" fontId="124" fillId="0" borderId="2">
      <alignment horizontal="left" vertical="top"/>
    </xf>
    <xf numFmtId="0" fontId="124" fillId="0" borderId="2">
      <alignment horizontal="left" vertical="top"/>
    </xf>
    <xf numFmtId="0" fontId="81" fillId="0" borderId="0">
      <alignment horizontal="left" vertical="center"/>
    </xf>
    <xf numFmtId="0" fontId="78" fillId="0" borderId="25">
      <alignment horizontal="center" vertical="center"/>
    </xf>
    <xf numFmtId="0" fontId="80" fillId="0" borderId="2">
      <alignment horizontal="center" vertical="center"/>
    </xf>
    <xf numFmtId="0" fontId="81" fillId="0" borderId="0">
      <alignment horizontal="left" vertical="top"/>
    </xf>
    <xf numFmtId="0" fontId="121" fillId="0" borderId="2">
      <alignment horizontal="center" vertical="center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124" fillId="0" borderId="0">
      <alignment horizontal="left" vertical="center"/>
    </xf>
    <xf numFmtId="0" fontId="84" fillId="0" borderId="4">
      <alignment horizontal="center" vertical="center"/>
    </xf>
    <xf numFmtId="0" fontId="81" fillId="0" borderId="0">
      <alignment horizontal="left" vertical="top"/>
    </xf>
    <xf numFmtId="0" fontId="80" fillId="0" borderId="2">
      <alignment horizontal="center" vertical="center"/>
    </xf>
    <xf numFmtId="0" fontId="78" fillId="0" borderId="2">
      <alignment horizontal="center" vertical="center"/>
    </xf>
    <xf numFmtId="0" fontId="78" fillId="0" borderId="4">
      <alignment horizontal="center" vertical="center"/>
    </xf>
    <xf numFmtId="0" fontId="81" fillId="0" borderId="0">
      <alignment horizontal="left"/>
    </xf>
    <xf numFmtId="0" fontId="78" fillId="0" borderId="25">
      <alignment horizontal="center" vertical="center"/>
    </xf>
    <xf numFmtId="0" fontId="82" fillId="0" borderId="0">
      <alignment horizontal="center" vertical="top"/>
    </xf>
    <xf numFmtId="0" fontId="80" fillId="0" borderId="2">
      <alignment horizontal="center" vertical="center"/>
    </xf>
    <xf numFmtId="0" fontId="78" fillId="0" borderId="2">
      <alignment horizontal="center" vertical="center"/>
    </xf>
    <xf numFmtId="0" fontId="84" fillId="0" borderId="2">
      <alignment horizontal="center" vertical="center"/>
    </xf>
    <xf numFmtId="0" fontId="81" fillId="0" borderId="0">
      <alignment horizontal="left" vertical="top"/>
    </xf>
    <xf numFmtId="0" fontId="80" fillId="0" borderId="2">
      <alignment horizontal="center" vertical="center"/>
    </xf>
    <xf numFmtId="0" fontId="123" fillId="0" borderId="25">
      <alignment horizontal="center" vertical="center"/>
    </xf>
    <xf numFmtId="0" fontId="81" fillId="0" borderId="0">
      <alignment horizontal="right"/>
    </xf>
    <xf numFmtId="0" fontId="80" fillId="0" borderId="25">
      <alignment horizontal="center" vertical="center"/>
    </xf>
    <xf numFmtId="0" fontId="81" fillId="0" borderId="0">
      <alignment horizontal="left"/>
    </xf>
    <xf numFmtId="0" fontId="124" fillId="0" borderId="28">
      <alignment horizontal="left" vertical="top"/>
    </xf>
    <xf numFmtId="0" fontId="80" fillId="0" borderId="2">
      <alignment horizontal="center" vertical="center"/>
    </xf>
    <xf numFmtId="0" fontId="80" fillId="0" borderId="25">
      <alignment horizontal="center" vertical="center"/>
    </xf>
    <xf numFmtId="0" fontId="78" fillId="0" borderId="2">
      <alignment horizontal="center" vertical="center"/>
    </xf>
    <xf numFmtId="0" fontId="84" fillId="0" borderId="25">
      <alignment horizontal="center" vertical="center"/>
    </xf>
    <xf numFmtId="0" fontId="78" fillId="0" borderId="4">
      <alignment horizontal="center" vertical="center"/>
    </xf>
    <xf numFmtId="0" fontId="80" fillId="0" borderId="25">
      <alignment horizontal="center" vertical="center"/>
    </xf>
    <xf numFmtId="0" fontId="123" fillId="0" borderId="4">
      <alignment horizontal="center" vertical="center"/>
    </xf>
    <xf numFmtId="0" fontId="81" fillId="0" borderId="0">
      <alignment horizontal="left" vertical="top"/>
    </xf>
    <xf numFmtId="0" fontId="123" fillId="0" borderId="25">
      <alignment horizontal="center" vertical="center"/>
    </xf>
    <xf numFmtId="0" fontId="78" fillId="0" borderId="4">
      <alignment horizontal="center" vertical="center"/>
    </xf>
    <xf numFmtId="0" fontId="81" fillId="0" borderId="0">
      <alignment horizontal="left"/>
    </xf>
    <xf numFmtId="0" fontId="78" fillId="0" borderId="25">
      <alignment horizontal="center" vertical="center"/>
    </xf>
    <xf numFmtId="0" fontId="80" fillId="0" borderId="4">
      <alignment horizontal="center" vertical="center"/>
    </xf>
    <xf numFmtId="0" fontId="81" fillId="0" borderId="0">
      <alignment horizontal="right"/>
    </xf>
    <xf numFmtId="0" fontId="80" fillId="0" borderId="4">
      <alignment horizontal="center" vertical="center"/>
    </xf>
    <xf numFmtId="0" fontId="78" fillId="0" borderId="2">
      <alignment horizontal="center" vertical="center"/>
    </xf>
    <xf numFmtId="0" fontId="85" fillId="0" borderId="27">
      <alignment horizontal="left" vertical="top"/>
    </xf>
    <xf numFmtId="0" fontId="123" fillId="0" borderId="2">
      <alignment horizontal="center" vertical="center"/>
    </xf>
    <xf numFmtId="0" fontId="78" fillId="0" borderId="4">
      <alignment horizontal="center" vertical="center"/>
    </xf>
    <xf numFmtId="0" fontId="80" fillId="0" borderId="4">
      <alignment horizontal="center" vertical="center"/>
    </xf>
    <xf numFmtId="0" fontId="78" fillId="0" borderId="4">
      <alignment horizontal="center" vertical="center"/>
    </xf>
    <xf numFmtId="0" fontId="81" fillId="0" borderId="0">
      <alignment horizontal="left" vertical="top"/>
    </xf>
    <xf numFmtId="0" fontId="83" fillId="0" borderId="27">
      <alignment horizontal="left" vertical="top"/>
    </xf>
    <xf numFmtId="0" fontId="80" fillId="0" borderId="2">
      <alignment horizontal="center" vertical="center"/>
    </xf>
    <xf numFmtId="0" fontId="81" fillId="0" borderId="0">
      <alignment horizontal="left"/>
    </xf>
    <xf numFmtId="0" fontId="80" fillId="0" borderId="25">
      <alignment horizontal="center" vertical="center"/>
    </xf>
    <xf numFmtId="0" fontId="80" fillId="0" borderId="2">
      <alignment horizontal="center" vertical="center"/>
    </xf>
    <xf numFmtId="0" fontId="78" fillId="0" borderId="2">
      <alignment horizontal="center" vertical="center"/>
    </xf>
    <xf numFmtId="0" fontId="84" fillId="0" borderId="2">
      <alignment horizontal="center" vertical="top"/>
    </xf>
    <xf numFmtId="0" fontId="123" fillId="0" borderId="25">
      <alignment horizontal="center" vertical="center"/>
    </xf>
    <xf numFmtId="0" fontId="78" fillId="0" borderId="25">
      <alignment horizontal="center" vertical="center"/>
    </xf>
    <xf numFmtId="0" fontId="80" fillId="0" borderId="2">
      <alignment horizontal="center" vertical="center"/>
    </xf>
    <xf numFmtId="0" fontId="78" fillId="0" borderId="2">
      <alignment horizontal="center" vertical="center"/>
    </xf>
    <xf numFmtId="0" fontId="78" fillId="0" borderId="4">
      <alignment horizontal="center" vertical="center"/>
    </xf>
    <xf numFmtId="0" fontId="81" fillId="0" borderId="0">
      <alignment horizontal="left" vertical="top"/>
    </xf>
    <xf numFmtId="0" fontId="78" fillId="0" borderId="2">
      <alignment horizontal="center" vertical="top"/>
    </xf>
    <xf numFmtId="0" fontId="83" fillId="0" borderId="27">
      <alignment horizontal="left" vertical="top"/>
    </xf>
    <xf numFmtId="0" fontId="81" fillId="0" borderId="0">
      <alignment horizontal="left"/>
    </xf>
    <xf numFmtId="0" fontId="78" fillId="0" borderId="0">
      <alignment horizontal="center" vertical="top"/>
    </xf>
    <xf numFmtId="0" fontId="78" fillId="0" borderId="2">
      <alignment horizontal="left" vertical="top"/>
    </xf>
    <xf numFmtId="0" fontId="78" fillId="0" borderId="2">
      <alignment horizontal="center" vertical="top"/>
    </xf>
    <xf numFmtId="0" fontId="81" fillId="0" borderId="0">
      <alignment horizontal="left" vertical="top"/>
    </xf>
    <xf numFmtId="0" fontId="83" fillId="0" borderId="27">
      <alignment horizontal="left" vertical="top"/>
    </xf>
    <xf numFmtId="0" fontId="80" fillId="0" borderId="25">
      <alignment horizontal="center" vertical="center"/>
    </xf>
    <xf numFmtId="0" fontId="84" fillId="0" borderId="2">
      <alignment horizontal="left" vertical="top"/>
    </xf>
    <xf numFmtId="0" fontId="78" fillId="0" borderId="2">
      <alignment horizontal="center" vertical="center"/>
    </xf>
    <xf numFmtId="0" fontId="84" fillId="0" borderId="2">
      <alignment horizontal="left" vertical="top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80" fillId="0" borderId="25">
      <alignment horizontal="center" vertical="center"/>
    </xf>
    <xf numFmtId="0" fontId="81" fillId="0" borderId="0">
      <alignment horizontal="left" vertical="top"/>
    </xf>
    <xf numFmtId="0" fontId="125" fillId="0" borderId="0">
      <alignment horizontal="center" vertical="center"/>
    </xf>
    <xf numFmtId="0" fontId="87" fillId="0" borderId="0">
      <alignment horizontal="left" vertical="top"/>
    </xf>
    <xf numFmtId="0" fontId="124" fillId="0" borderId="0">
      <alignment horizontal="left" vertical="center"/>
    </xf>
    <xf numFmtId="0" fontId="82" fillId="0" borderId="0">
      <alignment horizontal="center" vertical="top"/>
    </xf>
    <xf numFmtId="0" fontId="128" fillId="0" borderId="0">
      <alignment horizontal="center" vertical="center"/>
    </xf>
    <xf numFmtId="0" fontId="81" fillId="0" borderId="27">
      <alignment horizontal="center"/>
    </xf>
    <xf numFmtId="0" fontId="124" fillId="0" borderId="0">
      <alignment horizontal="left" vertical="top"/>
    </xf>
    <xf numFmtId="0" fontId="124" fillId="0" borderId="0">
      <alignment horizontal="left" vertical="top"/>
    </xf>
    <xf numFmtId="0" fontId="83" fillId="0" borderId="0">
      <alignment horizontal="left" vertical="center"/>
    </xf>
    <xf numFmtId="0" fontId="124" fillId="0" borderId="0">
      <alignment horizontal="left" vertical="center"/>
    </xf>
    <xf numFmtId="0" fontId="80" fillId="0" borderId="0">
      <alignment horizontal="left" vertical="top"/>
    </xf>
    <xf numFmtId="0" fontId="81" fillId="0" borderId="0">
      <alignment horizontal="left" vertical="top"/>
    </xf>
    <xf numFmtId="0" fontId="78" fillId="0" borderId="2">
      <alignment horizontal="right" vertical="top"/>
    </xf>
    <xf numFmtId="0" fontId="78" fillId="0" borderId="2">
      <alignment horizontal="left" vertical="top"/>
    </xf>
    <xf numFmtId="0" fontId="78" fillId="0" borderId="4">
      <alignment horizontal="center" vertical="center"/>
    </xf>
    <xf numFmtId="0" fontId="80" fillId="0" borderId="2">
      <alignment horizontal="center" vertical="top"/>
    </xf>
    <xf numFmtId="0" fontId="83" fillId="0" borderId="27">
      <alignment horizontal="left" vertical="top"/>
    </xf>
    <xf numFmtId="0" fontId="78" fillId="0" borderId="25">
      <alignment horizontal="center" vertical="center"/>
    </xf>
    <xf numFmtId="0" fontId="84" fillId="0" borderId="2">
      <alignment horizontal="right" vertical="top"/>
    </xf>
    <xf numFmtId="0" fontId="81" fillId="0" borderId="0">
      <alignment horizontal="left" vertical="center"/>
    </xf>
    <xf numFmtId="0" fontId="83" fillId="0" borderId="27">
      <alignment horizontal="left" vertical="top"/>
    </xf>
    <xf numFmtId="0" fontId="78" fillId="0" borderId="2">
      <alignment horizontal="center" vertical="top"/>
    </xf>
    <xf numFmtId="0" fontId="81" fillId="0" borderId="0">
      <alignment horizontal="left" vertical="top"/>
    </xf>
    <xf numFmtId="0" fontId="83" fillId="0" borderId="28">
      <alignment horizontal="left" vertical="top"/>
    </xf>
    <xf numFmtId="0" fontId="78" fillId="0" borderId="2">
      <alignment horizontal="right" vertical="top"/>
    </xf>
    <xf numFmtId="0" fontId="78" fillId="0" borderId="2">
      <alignment horizontal="center" vertical="center"/>
    </xf>
    <xf numFmtId="0" fontId="80" fillId="0" borderId="2">
      <alignment horizontal="left" vertical="top"/>
    </xf>
    <xf numFmtId="0" fontId="80" fillId="0" borderId="2">
      <alignment horizontal="center" vertical="top"/>
    </xf>
    <xf numFmtId="0" fontId="81" fillId="0" borderId="0">
      <alignment horizontal="left" vertical="center"/>
    </xf>
    <xf numFmtId="0" fontId="123" fillId="0" borderId="0">
      <alignment horizontal="left" vertical="top"/>
    </xf>
    <xf numFmtId="0" fontId="85" fillId="0" borderId="28">
      <alignment horizontal="left" vertical="top"/>
    </xf>
    <xf numFmtId="0" fontId="80" fillId="0" borderId="0">
      <alignment horizontal="center" vertical="top"/>
    </xf>
    <xf numFmtId="0" fontId="81" fillId="0" borderId="0">
      <alignment horizontal="left" vertical="top"/>
    </xf>
    <xf numFmtId="0" fontId="78" fillId="0" borderId="4">
      <alignment horizontal="center" vertical="center"/>
    </xf>
    <xf numFmtId="0" fontId="78" fillId="0" borderId="2">
      <alignment horizontal="left" vertical="top"/>
    </xf>
    <xf numFmtId="0" fontId="81" fillId="0" borderId="0">
      <alignment horizontal="left" vertical="top"/>
    </xf>
    <xf numFmtId="0" fontId="83" fillId="0" borderId="28">
      <alignment horizontal="right" vertical="top"/>
    </xf>
    <xf numFmtId="0" fontId="83" fillId="0" borderId="28">
      <alignment horizontal="left" vertical="top"/>
    </xf>
    <xf numFmtId="0" fontId="78" fillId="0" borderId="2">
      <alignment horizontal="center" vertical="center"/>
    </xf>
    <xf numFmtId="0" fontId="80" fillId="0" borderId="2">
      <alignment horizontal="left" vertical="top"/>
    </xf>
    <xf numFmtId="0" fontId="78" fillId="0" borderId="4">
      <alignment horizontal="center" vertical="center"/>
    </xf>
    <xf numFmtId="0" fontId="78" fillId="0" borderId="25">
      <alignment horizontal="center" vertical="center"/>
    </xf>
    <xf numFmtId="0" fontId="85" fillId="0" borderId="28">
      <alignment horizontal="right" vertical="top"/>
    </xf>
    <xf numFmtId="0" fontId="80" fillId="0" borderId="0">
      <alignment horizontal="left" vertical="top"/>
    </xf>
    <xf numFmtId="0" fontId="81" fillId="0" borderId="0">
      <alignment horizontal="left" vertical="top"/>
    </xf>
    <xf numFmtId="0" fontId="78" fillId="0" borderId="2">
      <alignment horizontal="center" vertical="center"/>
    </xf>
    <xf numFmtId="0" fontId="78" fillId="0" borderId="2">
      <alignment horizontal="right" vertical="top"/>
    </xf>
    <xf numFmtId="0" fontId="80" fillId="0" borderId="2">
      <alignment horizontal="left" vertical="top"/>
    </xf>
    <xf numFmtId="0" fontId="81" fillId="0" borderId="0">
      <alignment horizontal="left" vertical="center"/>
    </xf>
    <xf numFmtId="0" fontId="78" fillId="0" borderId="25">
      <alignment horizontal="center" vertical="center"/>
    </xf>
    <xf numFmtId="0" fontId="85" fillId="0" borderId="28">
      <alignment horizontal="left" vertical="top"/>
    </xf>
    <xf numFmtId="0" fontId="80" fillId="0" borderId="0">
      <alignment horizontal="left" vertical="top"/>
    </xf>
    <xf numFmtId="0" fontId="83" fillId="0" borderId="27">
      <alignment horizontal="center" vertical="center"/>
    </xf>
    <xf numFmtId="0" fontId="78" fillId="0" borderId="4">
      <alignment horizontal="center" vertical="center"/>
    </xf>
    <xf numFmtId="0" fontId="126" fillId="0" borderId="28">
      <alignment horizontal="left" vertical="top"/>
    </xf>
    <xf numFmtId="0" fontId="80" fillId="0" borderId="2">
      <alignment horizontal="right" vertical="top"/>
    </xf>
    <xf numFmtId="0" fontId="78" fillId="0" borderId="4">
      <alignment horizontal="center" vertical="center"/>
    </xf>
    <xf numFmtId="0" fontId="78" fillId="0" borderId="2">
      <alignment horizontal="center" vertical="top"/>
    </xf>
    <xf numFmtId="0" fontId="83" fillId="0" borderId="28">
      <alignment horizontal="left" vertical="top"/>
    </xf>
    <xf numFmtId="0" fontId="83" fillId="0" borderId="28">
      <alignment horizontal="right" vertical="top"/>
    </xf>
    <xf numFmtId="0" fontId="78" fillId="0" borderId="2">
      <alignment horizontal="center" vertical="center"/>
    </xf>
    <xf numFmtId="0" fontId="80" fillId="0" borderId="2">
      <alignment horizontal="right" vertical="top"/>
    </xf>
    <xf numFmtId="0" fontId="78" fillId="0" borderId="25">
      <alignment horizontal="center" vertical="center"/>
    </xf>
    <xf numFmtId="0" fontId="70" fillId="0" borderId="0">
      <alignment horizontal="right" vertical="center"/>
    </xf>
    <xf numFmtId="0" fontId="80" fillId="0" borderId="0">
      <alignment horizontal="right" vertical="top"/>
    </xf>
    <xf numFmtId="0" fontId="78" fillId="0" borderId="2">
      <alignment horizontal="center" vertical="top"/>
    </xf>
    <xf numFmtId="0" fontId="83" fillId="0" borderId="27">
      <alignment horizontal="center" vertical="center"/>
    </xf>
    <xf numFmtId="0" fontId="126" fillId="0" borderId="28">
      <alignment horizontal="right" vertical="top"/>
    </xf>
    <xf numFmtId="0" fontId="80" fillId="0" borderId="0">
      <alignment horizontal="right" vertical="center"/>
    </xf>
    <xf numFmtId="0" fontId="83" fillId="0" borderId="28">
      <alignment horizontal="left" vertical="top"/>
    </xf>
    <xf numFmtId="0" fontId="78" fillId="0" borderId="2">
      <alignment horizontal="center" vertical="center"/>
    </xf>
    <xf numFmtId="0" fontId="80" fillId="0" borderId="2">
      <alignment horizontal="right" vertical="top"/>
    </xf>
    <xf numFmtId="0" fontId="83" fillId="0" borderId="28">
      <alignment horizontal="left" vertical="top"/>
    </xf>
    <xf numFmtId="0" fontId="83" fillId="0" borderId="27">
      <alignment horizontal="center" vertical="center"/>
    </xf>
    <xf numFmtId="0" fontId="70" fillId="0" borderId="0">
      <alignment horizontal="left" vertical="center"/>
    </xf>
    <xf numFmtId="0" fontId="80" fillId="0" borderId="0">
      <alignment horizontal="left" vertical="top"/>
    </xf>
    <xf numFmtId="0" fontId="126" fillId="0" borderId="28">
      <alignment horizontal="left" vertical="top"/>
    </xf>
    <xf numFmtId="0" fontId="78" fillId="0" borderId="2">
      <alignment horizontal="center" vertical="top"/>
    </xf>
    <xf numFmtId="0" fontId="80" fillId="0" borderId="0">
      <alignment horizontal="left" vertical="center"/>
    </xf>
    <xf numFmtId="0" fontId="83" fillId="0" borderId="28">
      <alignment horizontal="right" vertical="top"/>
    </xf>
    <xf numFmtId="0" fontId="78" fillId="0" borderId="2">
      <alignment horizontal="center" vertical="center"/>
    </xf>
    <xf numFmtId="0" fontId="83" fillId="0" borderId="28">
      <alignment horizontal="left" vertical="top"/>
    </xf>
    <xf numFmtId="0" fontId="83" fillId="0" borderId="28">
      <alignment horizontal="right" vertical="top"/>
    </xf>
    <xf numFmtId="0" fontId="78" fillId="0" borderId="2">
      <alignment horizontal="center" vertical="top"/>
    </xf>
    <xf numFmtId="0" fontId="70" fillId="0" borderId="0">
      <alignment horizontal="left" vertical="top"/>
    </xf>
    <xf numFmtId="0" fontId="78" fillId="0" borderId="2">
      <alignment horizontal="right" vertical="top"/>
    </xf>
    <xf numFmtId="0" fontId="78" fillId="0" borderId="2">
      <alignment horizontal="left" vertical="top"/>
    </xf>
    <xf numFmtId="0" fontId="83" fillId="0" borderId="28">
      <alignment horizontal="left" vertical="top"/>
    </xf>
    <xf numFmtId="0" fontId="78" fillId="0" borderId="25">
      <alignment horizontal="center" vertical="center"/>
    </xf>
    <xf numFmtId="0" fontId="80" fillId="0" borderId="0">
      <alignment horizontal="left" vertical="top"/>
    </xf>
    <xf numFmtId="0" fontId="70" fillId="25" borderId="0">
      <alignment horizontal="left"/>
    </xf>
    <xf numFmtId="0" fontId="78" fillId="0" borderId="2">
      <alignment horizontal="center" vertical="center"/>
    </xf>
    <xf numFmtId="0" fontId="80" fillId="0" borderId="2">
      <alignment horizontal="left" vertical="top"/>
    </xf>
    <xf numFmtId="0" fontId="83" fillId="0" borderId="27">
      <alignment horizontal="center" vertical="center"/>
    </xf>
    <xf numFmtId="0" fontId="80" fillId="0" borderId="27">
      <alignment horizontal="left" vertical="center"/>
    </xf>
    <xf numFmtId="0" fontId="129" fillId="25" borderId="0">
      <alignment horizontal="left" vertical="top"/>
    </xf>
    <xf numFmtId="0" fontId="78" fillId="0" borderId="2">
      <alignment horizontal="center" vertical="center"/>
    </xf>
    <xf numFmtId="0" fontId="80" fillId="0" borderId="0">
      <alignment horizontal="right" vertical="center"/>
    </xf>
    <xf numFmtId="0" fontId="83" fillId="0" borderId="28">
      <alignment horizontal="left" vertical="top"/>
    </xf>
    <xf numFmtId="0" fontId="78" fillId="0" borderId="2">
      <alignment horizontal="center" vertical="top"/>
    </xf>
    <xf numFmtId="0" fontId="78" fillId="0" borderId="2">
      <alignment horizontal="center" vertical="center"/>
    </xf>
    <xf numFmtId="0" fontId="78" fillId="0" borderId="25">
      <alignment horizontal="center" vertical="center"/>
    </xf>
    <xf numFmtId="0" fontId="78" fillId="0" borderId="2">
      <alignment horizontal="center" vertical="center"/>
    </xf>
    <xf numFmtId="0" fontId="70" fillId="0" borderId="27">
      <alignment horizontal="left" vertical="center"/>
    </xf>
    <xf numFmtId="0" fontId="80" fillId="0" borderId="27">
      <alignment horizontal="left" vertical="center"/>
    </xf>
    <xf numFmtId="0" fontId="78" fillId="0" borderId="25">
      <alignment horizontal="center" vertical="center"/>
    </xf>
    <xf numFmtId="0" fontId="83" fillId="0" borderId="28">
      <alignment horizontal="right" vertical="top"/>
    </xf>
    <xf numFmtId="0" fontId="83" fillId="0" borderId="27">
      <alignment horizontal="center" vertical="center"/>
    </xf>
    <xf numFmtId="0" fontId="80" fillId="0" borderId="2">
      <alignment horizontal="left" vertical="top"/>
    </xf>
    <xf numFmtId="0" fontId="80" fillId="0" borderId="2">
      <alignment horizontal="right" vertical="top"/>
    </xf>
    <xf numFmtId="0" fontId="78" fillId="0" borderId="4">
      <alignment horizontal="center" vertical="center"/>
    </xf>
    <xf numFmtId="0" fontId="78" fillId="0" borderId="2">
      <alignment horizontal="center" vertical="top"/>
    </xf>
    <xf numFmtId="0" fontId="80" fillId="0" borderId="0">
      <alignment horizontal="left" vertical="top"/>
    </xf>
    <xf numFmtId="0" fontId="78" fillId="0" borderId="25">
      <alignment horizontal="center" vertical="center"/>
    </xf>
    <xf numFmtId="0" fontId="80" fillId="0" borderId="0">
      <alignment horizontal="left" vertical="center"/>
    </xf>
    <xf numFmtId="0" fontId="78" fillId="0" borderId="2">
      <alignment horizontal="left" vertical="top"/>
    </xf>
    <xf numFmtId="0" fontId="80" fillId="0" borderId="2">
      <alignment horizontal="left" vertical="top"/>
    </xf>
    <xf numFmtId="0" fontId="78" fillId="0" borderId="2">
      <alignment horizontal="center" vertical="top"/>
    </xf>
    <xf numFmtId="0" fontId="80" fillId="0" borderId="2">
      <alignment horizontal="right" vertical="top"/>
    </xf>
    <xf numFmtId="0" fontId="78" fillId="0" borderId="2">
      <alignment horizontal="center" vertical="center"/>
    </xf>
    <xf numFmtId="0" fontId="78" fillId="0" borderId="2">
      <alignment horizontal="left" vertical="top"/>
    </xf>
    <xf numFmtId="0" fontId="78" fillId="0" borderId="4">
      <alignment horizontal="center" vertical="center"/>
    </xf>
    <xf numFmtId="0" fontId="80" fillId="0" borderId="0">
      <alignment horizontal="left" vertical="top"/>
    </xf>
    <xf numFmtId="0" fontId="81" fillId="0" borderId="0">
      <alignment horizontal="left" vertical="center"/>
    </xf>
    <xf numFmtId="0" fontId="80" fillId="0" borderId="27">
      <alignment horizontal="left" vertical="center"/>
    </xf>
    <xf numFmtId="0" fontId="80" fillId="0" borderId="0">
      <alignment horizontal="left" vertical="center"/>
    </xf>
    <xf numFmtId="0" fontId="83" fillId="0" borderId="27">
      <alignment horizontal="left" vertical="top"/>
    </xf>
    <xf numFmtId="0" fontId="78" fillId="0" borderId="2">
      <alignment horizontal="right" vertical="top"/>
    </xf>
    <xf numFmtId="0" fontId="78" fillId="0" borderId="2">
      <alignment horizontal="left" vertical="top"/>
    </xf>
    <xf numFmtId="0" fontId="81" fillId="0" borderId="0">
      <alignment horizontal="left" vertical="top"/>
    </xf>
    <xf numFmtId="0" fontId="124" fillId="0" borderId="0">
      <alignment horizontal="center" vertical="top"/>
    </xf>
    <xf numFmtId="0" fontId="87" fillId="0" borderId="0">
      <alignment horizontal="left" vertical="top"/>
    </xf>
    <xf numFmtId="0" fontId="124" fillId="0" borderId="0">
      <alignment horizontal="left" vertical="top"/>
    </xf>
    <xf numFmtId="0" fontId="92" fillId="0" borderId="0">
      <alignment horizontal="center" vertical="top"/>
    </xf>
    <xf numFmtId="0" fontId="81" fillId="0" borderId="0">
      <alignment horizontal="center" vertical="center"/>
    </xf>
    <xf numFmtId="0" fontId="121" fillId="0" borderId="0">
      <alignment horizontal="center" vertical="top"/>
    </xf>
    <xf numFmtId="0" fontId="124" fillId="0" borderId="0">
      <alignment horizontal="left" vertical="top"/>
    </xf>
    <xf numFmtId="0" fontId="80" fillId="0" borderId="0">
      <alignment horizontal="left" vertical="center"/>
    </xf>
    <xf numFmtId="0" fontId="80" fillId="0" borderId="0">
      <alignment horizontal="left" vertical="top"/>
    </xf>
    <xf numFmtId="0" fontId="80" fillId="0" borderId="2">
      <alignment horizontal="right" vertical="top"/>
    </xf>
    <xf numFmtId="0" fontId="83" fillId="0" borderId="2">
      <alignment horizontal="right" vertical="top"/>
    </xf>
    <xf numFmtId="0" fontId="78" fillId="0" borderId="25">
      <alignment horizontal="center" vertical="center"/>
    </xf>
    <xf numFmtId="0" fontId="78" fillId="0" borderId="2">
      <alignment horizontal="center" vertical="center"/>
    </xf>
    <xf numFmtId="0" fontId="80" fillId="0" borderId="27">
      <alignment horizontal="left" vertical="center"/>
    </xf>
    <xf numFmtId="0" fontId="78" fillId="0" borderId="4">
      <alignment horizontal="center" vertical="center"/>
    </xf>
    <xf numFmtId="0" fontId="78" fillId="0" borderId="0">
      <alignment horizontal="right" vertical="top"/>
    </xf>
    <xf numFmtId="0" fontId="78" fillId="0" borderId="2">
      <alignment horizontal="right" vertical="top"/>
    </xf>
    <xf numFmtId="0" fontId="80" fillId="0" borderId="0">
      <alignment horizontal="right" vertical="center"/>
    </xf>
    <xf numFmtId="0" fontId="83" fillId="0" borderId="27">
      <alignment horizontal="center" vertical="center"/>
    </xf>
    <xf numFmtId="0" fontId="78" fillId="0" borderId="25">
      <alignment horizontal="center" vertical="center"/>
    </xf>
    <xf numFmtId="0" fontId="78" fillId="0" borderId="2">
      <alignment horizontal="center" vertical="top"/>
    </xf>
    <xf numFmtId="0" fontId="80" fillId="0" borderId="0">
      <alignment horizontal="left" vertical="top"/>
    </xf>
    <xf numFmtId="0" fontId="78" fillId="0" borderId="2">
      <alignment horizontal="center" vertical="center"/>
    </xf>
    <xf numFmtId="0" fontId="83" fillId="0" borderId="28">
      <alignment horizontal="left" vertical="top"/>
    </xf>
    <xf numFmtId="0" fontId="78" fillId="0" borderId="2">
      <alignment horizontal="center" vertical="center"/>
    </xf>
    <xf numFmtId="0" fontId="80" fillId="0" borderId="2">
      <alignment horizontal="left" vertical="top"/>
    </xf>
    <xf numFmtId="0" fontId="78" fillId="0" borderId="2">
      <alignment horizontal="right" vertical="top"/>
    </xf>
    <xf numFmtId="0" fontId="80" fillId="0" borderId="2">
      <alignment horizontal="left" vertical="top"/>
    </xf>
    <xf numFmtId="0" fontId="83" fillId="0" borderId="2">
      <alignment horizontal="right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78" fillId="0" borderId="2">
      <alignment horizontal="center" vertical="top"/>
    </xf>
    <xf numFmtId="0" fontId="127" fillId="0" borderId="28">
      <alignment horizontal="right" vertical="top"/>
    </xf>
    <xf numFmtId="0" fontId="83" fillId="0" borderId="28">
      <alignment horizontal="right" vertical="top"/>
    </xf>
    <xf numFmtId="0" fontId="83" fillId="0" borderId="27">
      <alignment horizontal="center" vertical="center"/>
    </xf>
    <xf numFmtId="0" fontId="127" fillId="0" borderId="28">
      <alignment horizontal="right" vertical="top"/>
    </xf>
    <xf numFmtId="0" fontId="78" fillId="0" borderId="0">
      <alignment horizontal="left" vertical="top"/>
    </xf>
    <xf numFmtId="0" fontId="83" fillId="0" borderId="27">
      <alignment horizontal="center" vertical="center"/>
    </xf>
    <xf numFmtId="0" fontId="78" fillId="0" borderId="2">
      <alignment horizontal="left" vertical="top"/>
    </xf>
    <xf numFmtId="0" fontId="78" fillId="0" borderId="2">
      <alignment horizontal="center" vertical="center"/>
    </xf>
    <xf numFmtId="0" fontId="78" fillId="0" borderId="0">
      <alignment horizontal="left" vertical="top"/>
    </xf>
    <xf numFmtId="0" fontId="83" fillId="0" borderId="28">
      <alignment horizontal="left" vertical="top"/>
    </xf>
    <xf numFmtId="0" fontId="80" fillId="0" borderId="0">
      <alignment horizontal="left" vertical="center"/>
    </xf>
    <xf numFmtId="0" fontId="80" fillId="0" borderId="0">
      <alignment horizontal="left" vertical="top"/>
    </xf>
    <xf numFmtId="0" fontId="78" fillId="0" borderId="2">
      <alignment horizontal="left" vertical="top"/>
    </xf>
    <xf numFmtId="0" fontId="127" fillId="0" borderId="28">
      <alignment horizontal="right" vertical="top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78" fillId="0" borderId="2">
      <alignment horizontal="right" vertical="top"/>
    </xf>
    <xf numFmtId="0" fontId="83" fillId="0" borderId="28">
      <alignment horizontal="right" vertical="top"/>
    </xf>
    <xf numFmtId="0" fontId="78" fillId="0" borderId="2">
      <alignment horizontal="center" vertical="top"/>
    </xf>
    <xf numFmtId="0" fontId="127" fillId="0" borderId="28">
      <alignment horizontal="right" vertical="top"/>
    </xf>
    <xf numFmtId="0" fontId="83" fillId="0" borderId="0">
      <alignment horizontal="right" vertical="top"/>
    </xf>
    <xf numFmtId="0" fontId="80" fillId="0" borderId="0">
      <alignment horizontal="left" vertical="top"/>
    </xf>
    <xf numFmtId="0" fontId="80" fillId="0" borderId="27">
      <alignment horizontal="left" vertical="center"/>
    </xf>
    <xf numFmtId="0" fontId="83" fillId="0" borderId="28">
      <alignment horizontal="left" vertical="top"/>
    </xf>
    <xf numFmtId="0" fontId="78" fillId="0" borderId="2">
      <alignment horizontal="center" vertical="top"/>
    </xf>
    <xf numFmtId="0" fontId="78" fillId="0" borderId="2">
      <alignment horizontal="left" vertical="top"/>
    </xf>
    <xf numFmtId="0" fontId="83" fillId="0" borderId="28">
      <alignment horizontal="left" vertical="top"/>
    </xf>
    <xf numFmtId="0" fontId="80" fillId="0" borderId="2">
      <alignment horizontal="left" vertical="top"/>
    </xf>
    <xf numFmtId="0" fontId="80" fillId="0" borderId="27">
      <alignment horizontal="left" vertical="center"/>
    </xf>
    <xf numFmtId="0" fontId="127" fillId="0" borderId="0">
      <alignment horizontal="right" vertical="top"/>
    </xf>
    <xf numFmtId="0" fontId="78" fillId="0" borderId="0">
      <alignment horizontal="right" vertical="top"/>
    </xf>
    <xf numFmtId="0" fontId="80" fillId="0" borderId="0">
      <alignment horizontal="right" vertical="center"/>
    </xf>
    <xf numFmtId="0" fontId="78" fillId="0" borderId="2">
      <alignment horizontal="left" vertical="top"/>
    </xf>
    <xf numFmtId="0" fontId="80" fillId="0" borderId="0">
      <alignment horizontal="left"/>
    </xf>
    <xf numFmtId="0" fontId="83" fillId="0" borderId="0">
      <alignment horizontal="right" vertical="top"/>
    </xf>
    <xf numFmtId="0" fontId="80" fillId="0" borderId="2">
      <alignment horizontal="left" vertical="top"/>
    </xf>
    <xf numFmtId="0" fontId="78" fillId="0" borderId="2">
      <alignment horizontal="right" vertical="top"/>
    </xf>
    <xf numFmtId="0" fontId="127" fillId="0" borderId="28">
      <alignment horizontal="right" vertical="top"/>
    </xf>
    <xf numFmtId="0" fontId="80" fillId="0" borderId="0">
      <alignment horizontal="left"/>
    </xf>
    <xf numFmtId="0" fontId="83" fillId="0" borderId="28">
      <alignment horizontal="left" vertical="top"/>
    </xf>
    <xf numFmtId="0" fontId="80" fillId="0" borderId="0">
      <alignment horizontal="left" vertical="center"/>
    </xf>
    <xf numFmtId="0" fontId="127" fillId="0" borderId="28">
      <alignment horizontal="right" vertical="top"/>
    </xf>
    <xf numFmtId="0" fontId="83" fillId="0" borderId="0">
      <alignment horizontal="left" vertical="top"/>
    </xf>
    <xf numFmtId="0" fontId="83" fillId="0" borderId="0">
      <alignment horizontal="right" vertical="top"/>
    </xf>
    <xf numFmtId="0" fontId="78" fillId="0" borderId="2">
      <alignment horizontal="right" vertical="top"/>
    </xf>
    <xf numFmtId="0" fontId="83" fillId="0" borderId="28">
      <alignment horizontal="left" vertical="top"/>
    </xf>
    <xf numFmtId="0" fontId="81" fillId="0" borderId="27">
      <alignment horizontal="left"/>
    </xf>
    <xf numFmtId="0" fontId="83" fillId="0" borderId="0">
      <alignment horizontal="right" vertical="top"/>
    </xf>
    <xf numFmtId="0" fontId="80" fillId="0" borderId="27">
      <alignment horizontal="left" vertical="center"/>
    </xf>
    <xf numFmtId="0" fontId="83" fillId="0" borderId="28">
      <alignment horizontal="left" vertical="top"/>
    </xf>
    <xf numFmtId="0" fontId="127" fillId="0" borderId="28">
      <alignment horizontal="right" vertical="top"/>
    </xf>
    <xf numFmtId="0" fontId="127" fillId="0" borderId="0">
      <alignment horizontal="right" vertical="top"/>
    </xf>
    <xf numFmtId="0" fontId="78" fillId="0" borderId="2">
      <alignment horizontal="right" vertical="top"/>
    </xf>
    <xf numFmtId="0" fontId="80" fillId="0" borderId="2">
      <alignment horizontal="left" vertical="top"/>
    </xf>
    <xf numFmtId="0" fontId="80" fillId="0" borderId="0">
      <alignment horizontal="right" vertical="center"/>
    </xf>
    <xf numFmtId="0" fontId="83" fillId="48" borderId="0">
      <alignment horizontal="left" vertical="top"/>
    </xf>
    <xf numFmtId="0" fontId="80" fillId="0" borderId="0">
      <alignment horizontal="left" vertical="center"/>
    </xf>
    <xf numFmtId="0" fontId="127" fillId="0" borderId="0">
      <alignment horizontal="right" vertical="top"/>
    </xf>
    <xf numFmtId="0" fontId="81" fillId="0" borderId="0">
      <alignment horizontal="left" vertical="top"/>
    </xf>
    <xf numFmtId="0" fontId="83" fillId="0" borderId="2">
      <alignment horizontal="right" vertical="top"/>
    </xf>
    <xf numFmtId="0" fontId="127" fillId="0" borderId="28">
      <alignment horizontal="right" vertical="top"/>
    </xf>
    <xf numFmtId="0" fontId="83" fillId="0" borderId="0">
      <alignment horizontal="right" vertical="top"/>
    </xf>
    <xf numFmtId="0" fontId="86" fillId="0" borderId="0">
      <alignment horizontal="left" vertical="top"/>
    </xf>
    <xf numFmtId="0" fontId="83" fillId="0" borderId="0">
      <alignment horizontal="right" vertical="top"/>
    </xf>
    <xf numFmtId="0" fontId="81" fillId="0" borderId="0">
      <alignment horizontal="left" vertical="top"/>
    </xf>
    <xf numFmtId="0" fontId="121" fillId="0" borderId="0">
      <alignment horizontal="left" vertical="top"/>
    </xf>
    <xf numFmtId="0" fontId="130" fillId="0" borderId="0">
      <alignment horizontal="center" vertical="top"/>
    </xf>
    <xf numFmtId="0" fontId="125" fillId="0" borderId="0">
      <alignment horizontal="center" vertical="center"/>
    </xf>
    <xf numFmtId="0" fontId="82" fillId="0" borderId="0">
      <alignment horizontal="center"/>
    </xf>
    <xf numFmtId="0" fontId="86" fillId="0" borderId="0">
      <alignment horizontal="left" vertical="top"/>
    </xf>
    <xf numFmtId="0" fontId="128" fillId="0" borderId="0">
      <alignment horizontal="center" vertical="center"/>
    </xf>
    <xf numFmtId="0" fontId="124" fillId="0" borderId="0">
      <alignment horizontal="left" vertical="top"/>
    </xf>
    <xf numFmtId="0" fontId="125" fillId="0" borderId="0">
      <alignment horizontal="center" vertical="center"/>
    </xf>
    <xf numFmtId="0" fontId="80" fillId="0" borderId="0">
      <alignment horizontal="left" vertical="center"/>
    </xf>
    <xf numFmtId="0" fontId="83" fillId="0" borderId="0">
      <alignment horizontal="right" vertical="top"/>
    </xf>
    <xf numFmtId="0" fontId="83" fillId="0" borderId="2">
      <alignment horizontal="left" vertical="top"/>
    </xf>
    <xf numFmtId="0" fontId="80" fillId="0" borderId="0">
      <alignment horizontal="right" vertical="center"/>
    </xf>
    <xf numFmtId="0" fontId="127" fillId="0" borderId="0">
      <alignment horizontal="right" vertical="top"/>
    </xf>
    <xf numFmtId="0" fontId="127" fillId="0" borderId="28">
      <alignment horizontal="right" vertical="top"/>
    </xf>
    <xf numFmtId="0" fontId="83" fillId="0" borderId="27">
      <alignment horizontal="center" vertical="center"/>
    </xf>
    <xf numFmtId="0" fontId="86" fillId="0" borderId="0">
      <alignment horizontal="left" vertical="top"/>
    </xf>
    <xf numFmtId="0" fontId="80" fillId="0" borderId="27">
      <alignment horizontal="left" vertical="center"/>
    </xf>
    <xf numFmtId="0" fontId="80" fillId="0" borderId="2">
      <alignment horizontal="left" vertical="top"/>
    </xf>
    <xf numFmtId="0" fontId="80" fillId="0" borderId="0">
      <alignment horizontal="left" vertical="center"/>
    </xf>
    <xf numFmtId="0" fontId="127" fillId="0" borderId="0">
      <alignment horizontal="right" vertical="top"/>
    </xf>
    <xf numFmtId="0" fontId="83" fillId="0" borderId="27">
      <alignment horizontal="center" vertical="center"/>
    </xf>
    <xf numFmtId="0" fontId="78" fillId="0" borderId="2">
      <alignment horizontal="center" vertical="top"/>
    </xf>
    <xf numFmtId="0" fontId="80" fillId="0" borderId="0">
      <alignment horizontal="left"/>
    </xf>
    <xf numFmtId="0" fontId="84" fillId="0" borderId="0">
      <alignment horizontal="right" vertical="top"/>
    </xf>
    <xf numFmtId="0" fontId="80" fillId="0" borderId="0">
      <alignment horizontal="right" vertical="top"/>
    </xf>
    <xf numFmtId="0" fontId="80" fillId="0" borderId="0">
      <alignment horizontal="left"/>
    </xf>
    <xf numFmtId="0" fontId="80" fillId="0" borderId="2">
      <alignment horizontal="right" vertical="top"/>
    </xf>
    <xf numFmtId="0" fontId="80" fillId="0" borderId="0">
      <alignment horizontal="left" vertical="top"/>
    </xf>
    <xf numFmtId="0" fontId="83" fillId="0" borderId="0">
      <alignment horizontal="right" vertical="top"/>
    </xf>
    <xf numFmtId="0" fontId="83" fillId="0" borderId="0">
      <alignment horizontal="left" vertical="top"/>
    </xf>
    <xf numFmtId="0" fontId="127" fillId="0" borderId="0">
      <alignment horizontal="right" vertical="top"/>
    </xf>
    <xf numFmtId="0" fontId="80" fillId="0" borderId="0">
      <alignment horizontal="right" vertical="center"/>
    </xf>
    <xf numFmtId="0" fontId="78" fillId="0" borderId="2">
      <alignment horizontal="center" vertical="top"/>
    </xf>
    <xf numFmtId="0" fontId="83" fillId="0" borderId="28">
      <alignment horizontal="right" vertical="top"/>
    </xf>
    <xf numFmtId="0" fontId="78" fillId="0" borderId="2">
      <alignment horizontal="left" vertical="top"/>
    </xf>
    <xf numFmtId="0" fontId="84" fillId="0" borderId="0">
      <alignment horizontal="right" vertical="top"/>
    </xf>
    <xf numFmtId="0" fontId="81" fillId="0" borderId="27">
      <alignment horizontal="left"/>
    </xf>
    <xf numFmtId="0" fontId="78" fillId="0" borderId="0">
      <alignment horizontal="right" vertical="top"/>
    </xf>
    <xf numFmtId="0" fontId="80" fillId="0" borderId="27">
      <alignment horizontal="left" vertical="center"/>
    </xf>
    <xf numFmtId="0" fontId="83" fillId="0" borderId="0">
      <alignment horizontal="right" vertical="top"/>
    </xf>
    <xf numFmtId="0" fontId="83" fillId="0" borderId="28">
      <alignment horizontal="right" vertical="top"/>
    </xf>
    <xf numFmtId="0" fontId="80" fillId="0" borderId="0">
      <alignment horizontal="left" vertical="center"/>
    </xf>
    <xf numFmtId="0" fontId="80" fillId="0" borderId="2">
      <alignment horizontal="left" vertical="top"/>
    </xf>
    <xf numFmtId="0" fontId="78" fillId="0" borderId="2">
      <alignment horizontal="left" vertical="top"/>
    </xf>
    <xf numFmtId="0" fontId="83" fillId="0" borderId="28">
      <alignment horizontal="left" vertical="top"/>
    </xf>
    <xf numFmtId="0" fontId="78" fillId="0" borderId="2">
      <alignment horizontal="center" vertical="top"/>
    </xf>
    <xf numFmtId="0" fontId="81" fillId="0" borderId="27">
      <alignment horizontal="left" vertical="top"/>
    </xf>
    <xf numFmtId="0" fontId="81" fillId="0" borderId="2">
      <alignment horizontal="left" vertical="top"/>
    </xf>
    <xf numFmtId="0" fontId="80" fillId="0" borderId="2">
      <alignment horizontal="left" vertical="top"/>
    </xf>
    <xf numFmtId="0" fontId="83" fillId="0" borderId="2">
      <alignment horizontal="right" vertical="top"/>
    </xf>
    <xf numFmtId="0" fontId="83" fillId="0" borderId="0">
      <alignment horizontal="right" vertical="top"/>
    </xf>
    <xf numFmtId="0" fontId="80" fillId="0" borderId="0">
      <alignment horizontal="right" vertical="center"/>
    </xf>
    <xf numFmtId="0" fontId="78" fillId="0" borderId="2">
      <alignment horizontal="left" vertical="top"/>
    </xf>
    <xf numFmtId="0" fontId="86" fillId="0" borderId="0">
      <alignment horizontal="left" vertical="top"/>
    </xf>
    <xf numFmtId="0" fontId="80" fillId="0" borderId="2">
      <alignment horizontal="left" vertical="top"/>
    </xf>
    <xf numFmtId="0" fontId="80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right" vertical="center"/>
    </xf>
    <xf numFmtId="0" fontId="83" fillId="0" borderId="0">
      <alignment horizontal="left" vertical="top"/>
    </xf>
    <xf numFmtId="0" fontId="80" fillId="0" borderId="27">
      <alignment horizontal="left" vertical="center"/>
    </xf>
    <xf numFmtId="0" fontId="80" fillId="0" borderId="0">
      <alignment horizontal="left" vertical="center"/>
    </xf>
    <xf numFmtId="0" fontId="80" fillId="0" borderId="0">
      <alignment horizontal="left"/>
    </xf>
    <xf numFmtId="0" fontId="80" fillId="0" borderId="2">
      <alignment horizontal="center" vertical="top"/>
    </xf>
    <xf numFmtId="0" fontId="80" fillId="0" borderId="2">
      <alignment horizontal="right" vertical="top"/>
    </xf>
    <xf numFmtId="0" fontId="86" fillId="0" borderId="0">
      <alignment horizontal="left" vertical="top"/>
    </xf>
    <xf numFmtId="0" fontId="80" fillId="0" borderId="0">
      <alignment horizontal="right" vertical="top"/>
    </xf>
    <xf numFmtId="0" fontId="80" fillId="0" borderId="0">
      <alignment horizontal="left" vertical="center"/>
    </xf>
    <xf numFmtId="0" fontId="83" fillId="0" borderId="0">
      <alignment horizontal="left" vertical="top"/>
    </xf>
    <xf numFmtId="0" fontId="78" fillId="0" borderId="0">
      <alignment horizontal="right" vertical="top"/>
    </xf>
    <xf numFmtId="0" fontId="83" fillId="0" borderId="27">
      <alignment horizontal="center" vertical="center"/>
    </xf>
    <xf numFmtId="0" fontId="83" fillId="0" borderId="2">
      <alignment horizontal="right" vertical="top"/>
    </xf>
    <xf numFmtId="0" fontId="80" fillId="0" borderId="27">
      <alignment horizontal="left" vertical="center"/>
    </xf>
    <xf numFmtId="0" fontId="83" fillId="0" borderId="28">
      <alignment horizontal="right" vertical="top"/>
    </xf>
    <xf numFmtId="0" fontId="80" fillId="0" borderId="2">
      <alignment horizontal="right" vertical="top"/>
    </xf>
    <xf numFmtId="0" fontId="80" fillId="0" borderId="0">
      <alignment horizontal="center" vertical="top"/>
    </xf>
    <xf numFmtId="0" fontId="83" fillId="0" borderId="2">
      <alignment horizontal="right" vertical="top"/>
    </xf>
    <xf numFmtId="0" fontId="80" fillId="0" borderId="0">
      <alignment horizontal="left" vertical="top"/>
    </xf>
    <xf numFmtId="0" fontId="78" fillId="0" borderId="0">
      <alignment horizontal="right" vertical="top"/>
    </xf>
    <xf numFmtId="0" fontId="78" fillId="0" borderId="2">
      <alignment horizontal="center" vertical="top"/>
    </xf>
    <xf numFmtId="0" fontId="80" fillId="0" borderId="0">
      <alignment horizontal="right" vertical="center"/>
    </xf>
    <xf numFmtId="0" fontId="80" fillId="0" borderId="0">
      <alignment horizontal="right" vertical="top"/>
    </xf>
    <xf numFmtId="0" fontId="83" fillId="0" borderId="0">
      <alignment horizontal="left" vertical="top"/>
    </xf>
    <xf numFmtId="0" fontId="80" fillId="0" borderId="27">
      <alignment horizontal="left" vertical="center"/>
    </xf>
    <xf numFmtId="0" fontId="78" fillId="0" borderId="2">
      <alignment horizontal="left" vertical="top"/>
    </xf>
    <xf numFmtId="0" fontId="78" fillId="0" borderId="2">
      <alignment horizontal="center" vertical="top"/>
    </xf>
    <xf numFmtId="0" fontId="80" fillId="0" borderId="0">
      <alignment horizontal="right" vertical="center"/>
    </xf>
    <xf numFmtId="0" fontId="80" fillId="0" borderId="0">
      <alignment horizontal="left" vertical="center"/>
    </xf>
    <xf numFmtId="0" fontId="80" fillId="0" borderId="0">
      <alignment horizontal="left"/>
    </xf>
    <xf numFmtId="0" fontId="80" fillId="0" borderId="2">
      <alignment horizontal="right" vertical="top"/>
    </xf>
    <xf numFmtId="0" fontId="80" fillId="0" borderId="2">
      <alignment horizontal="left" vertical="top"/>
    </xf>
    <xf numFmtId="0" fontId="83" fillId="0" borderId="2">
      <alignment horizontal="right" vertical="top"/>
    </xf>
    <xf numFmtId="0" fontId="80" fillId="0" borderId="2">
      <alignment horizontal="right" vertical="top"/>
    </xf>
    <xf numFmtId="0" fontId="80" fillId="0" borderId="0">
      <alignment horizontal="right" vertical="center"/>
    </xf>
    <xf numFmtId="0" fontId="80" fillId="0" borderId="0">
      <alignment horizontal="right" vertical="top"/>
    </xf>
    <xf numFmtId="0" fontId="78" fillId="0" borderId="0">
      <alignment horizontal="right" vertical="top"/>
    </xf>
    <xf numFmtId="0" fontId="80" fillId="0" borderId="0">
      <alignment horizontal="center" vertical="top"/>
    </xf>
    <xf numFmtId="0" fontId="81" fillId="0" borderId="27">
      <alignment horizontal="left" vertical="top"/>
    </xf>
    <xf numFmtId="0" fontId="83" fillId="0" borderId="28">
      <alignment horizontal="left" vertical="top"/>
    </xf>
    <xf numFmtId="0" fontId="78" fillId="0" borderId="2">
      <alignment horizontal="left" vertical="top"/>
    </xf>
    <xf numFmtId="0" fontId="80" fillId="0" borderId="0">
      <alignment horizontal="left" vertical="center"/>
    </xf>
    <xf numFmtId="0" fontId="82" fillId="0" borderId="0">
      <alignment horizontal="center" vertical="center"/>
    </xf>
    <xf numFmtId="0" fontId="83" fillId="0" borderId="0">
      <alignment horizontal="right" vertical="top"/>
    </xf>
    <xf numFmtId="0" fontId="171" fillId="0" borderId="0">
      <alignment horizontal="center" vertical="top"/>
    </xf>
    <xf numFmtId="0" fontId="171" fillId="0" borderId="0">
      <alignment horizontal="center" vertical="center"/>
    </xf>
    <xf numFmtId="0" fontId="82" fillId="0" borderId="0">
      <alignment horizontal="center" vertical="top"/>
    </xf>
    <xf numFmtId="0" fontId="124" fillId="0" borderId="0">
      <alignment horizontal="left" vertical="top"/>
    </xf>
    <xf numFmtId="0" fontId="87" fillId="0" borderId="0">
      <alignment horizontal="left"/>
    </xf>
    <xf numFmtId="0" fontId="81" fillId="0" borderId="0">
      <alignment horizontal="center" vertical="center"/>
    </xf>
    <xf numFmtId="0" fontId="124" fillId="0" borderId="0">
      <alignment horizontal="center" vertical="top"/>
    </xf>
    <xf numFmtId="0" fontId="171" fillId="0" borderId="0">
      <alignment horizontal="center" vertical="center"/>
    </xf>
    <xf numFmtId="0" fontId="81" fillId="0" borderId="0">
      <alignment horizontal="left" vertical="center"/>
    </xf>
    <xf numFmtId="0" fontId="81" fillId="0" borderId="0">
      <alignment horizontal="left" vertical="top"/>
    </xf>
    <xf numFmtId="0" fontId="121" fillId="0" borderId="0">
      <alignment horizontal="left" vertical="top"/>
    </xf>
    <xf numFmtId="0" fontId="121" fillId="0" borderId="0">
      <alignment horizontal="center" vertical="top"/>
    </xf>
    <xf numFmtId="0" fontId="81" fillId="0" borderId="0">
      <alignment horizontal="center" vertical="center"/>
    </xf>
    <xf numFmtId="0" fontId="121" fillId="0" borderId="0">
      <alignment horizontal="center" vertical="top"/>
    </xf>
    <xf numFmtId="0" fontId="124" fillId="0" borderId="2">
      <alignment horizontal="center" vertical="center"/>
    </xf>
    <xf numFmtId="0" fontId="121" fillId="0" borderId="0">
      <alignment horizontal="center" vertical="top"/>
    </xf>
    <xf numFmtId="0" fontId="81" fillId="0" borderId="0">
      <alignment horizontal="left" vertical="top"/>
    </xf>
    <xf numFmtId="0" fontId="80" fillId="0" borderId="0">
      <alignment horizontal="right" vertical="top"/>
    </xf>
    <xf numFmtId="0" fontId="83" fillId="0" borderId="2">
      <alignment horizontal="right" vertical="top"/>
    </xf>
    <xf numFmtId="0" fontId="80" fillId="0" borderId="0">
      <alignment horizontal="left" vertical="center"/>
    </xf>
    <xf numFmtId="0" fontId="83" fillId="0" borderId="0">
      <alignment horizontal="right" vertical="top"/>
    </xf>
    <xf numFmtId="0" fontId="80" fillId="0" borderId="0">
      <alignment horizontal="left" vertical="top"/>
    </xf>
    <xf numFmtId="0" fontId="80" fillId="0" borderId="0">
      <alignment horizontal="center" vertical="top"/>
    </xf>
    <xf numFmtId="0" fontId="80" fillId="0" borderId="0">
      <alignment horizontal="right" vertical="center"/>
    </xf>
    <xf numFmtId="0" fontId="80" fillId="0" borderId="27">
      <alignment horizontal="left" vertical="center"/>
    </xf>
    <xf numFmtId="0" fontId="80" fillId="0" borderId="0">
      <alignment horizontal="right" vertical="center"/>
    </xf>
    <xf numFmtId="0" fontId="80" fillId="0" borderId="0">
      <alignment horizontal="left" vertical="top"/>
    </xf>
    <xf numFmtId="0" fontId="83" fillId="0" borderId="0">
      <alignment horizontal="left" vertical="top"/>
    </xf>
    <xf numFmtId="0" fontId="80" fillId="0" borderId="0">
      <alignment horizontal="center" vertical="top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80" fillId="0" borderId="27">
      <alignment horizontal="left" vertical="center"/>
    </xf>
    <xf numFmtId="0" fontId="83" fillId="0" borderId="0">
      <alignment horizontal="right" vertical="top"/>
    </xf>
    <xf numFmtId="0" fontId="80" fillId="0" borderId="0">
      <alignment horizontal="left" vertical="top"/>
    </xf>
    <xf numFmtId="0" fontId="83" fillId="0" borderId="28">
      <alignment horizontal="right" vertical="top"/>
    </xf>
    <xf numFmtId="0" fontId="80" fillId="0" borderId="2">
      <alignment horizontal="left" vertical="top"/>
    </xf>
    <xf numFmtId="0" fontId="80" fillId="0" borderId="0">
      <alignment horizontal="center" vertical="top"/>
    </xf>
    <xf numFmtId="0" fontId="83" fillId="0" borderId="0">
      <alignment horizontal="left" vertical="top"/>
    </xf>
    <xf numFmtId="0" fontId="80" fillId="0" borderId="0">
      <alignment horizontal="right" vertical="top"/>
    </xf>
    <xf numFmtId="0" fontId="83" fillId="0" borderId="0">
      <alignment horizontal="right" vertical="top"/>
    </xf>
    <xf numFmtId="0" fontId="80" fillId="0" borderId="27">
      <alignment horizontal="left" vertical="center"/>
    </xf>
    <xf numFmtId="0" fontId="80" fillId="0" borderId="2">
      <alignment horizontal="right" vertical="top"/>
    </xf>
    <xf numFmtId="0" fontId="80" fillId="0" borderId="27">
      <alignment horizontal="left" vertical="center"/>
    </xf>
    <xf numFmtId="0" fontId="80" fillId="0" borderId="0">
      <alignment horizontal="right" vertical="top"/>
    </xf>
    <xf numFmtId="0" fontId="83" fillId="0" borderId="0">
      <alignment horizontal="right" vertical="top"/>
    </xf>
    <xf numFmtId="0" fontId="83" fillId="0" borderId="0">
      <alignment horizontal="left" vertical="top"/>
    </xf>
    <xf numFmtId="0" fontId="83" fillId="0" borderId="2">
      <alignment horizontal="right" vertical="top"/>
    </xf>
    <xf numFmtId="0" fontId="80" fillId="0" borderId="2">
      <alignment horizontal="right" vertical="top"/>
    </xf>
    <xf numFmtId="0" fontId="80" fillId="0" borderId="0">
      <alignment horizontal="right" vertical="top"/>
    </xf>
    <xf numFmtId="0" fontId="80" fillId="0" borderId="2">
      <alignment horizontal="left" vertical="top"/>
    </xf>
    <xf numFmtId="0" fontId="83" fillId="0" borderId="0">
      <alignment horizontal="left" vertical="top"/>
    </xf>
    <xf numFmtId="0" fontId="80" fillId="0" borderId="0">
      <alignment horizontal="right" vertical="center"/>
    </xf>
    <xf numFmtId="0" fontId="83" fillId="0" borderId="2">
      <alignment horizontal="right" vertical="top"/>
    </xf>
    <xf numFmtId="0" fontId="83" fillId="0" borderId="0">
      <alignment horizontal="right" vertical="top"/>
    </xf>
    <xf numFmtId="0" fontId="80" fillId="0" borderId="2">
      <alignment horizontal="right" vertical="top"/>
    </xf>
    <xf numFmtId="0" fontId="80" fillId="0" borderId="0">
      <alignment horizontal="right" vertical="top"/>
    </xf>
    <xf numFmtId="0" fontId="80" fillId="0" borderId="2">
      <alignment horizontal="left" vertical="top"/>
    </xf>
    <xf numFmtId="0" fontId="80" fillId="0" borderId="0">
      <alignment horizontal="left" vertical="center"/>
    </xf>
    <xf numFmtId="0" fontId="80" fillId="0" borderId="0">
      <alignment horizontal="right" vertical="center"/>
    </xf>
    <xf numFmtId="0" fontId="83" fillId="0" borderId="0">
      <alignment horizontal="left" vertical="top"/>
    </xf>
    <xf numFmtId="0" fontId="80" fillId="0" borderId="2">
      <alignment horizontal="right" vertical="top"/>
    </xf>
    <xf numFmtId="0" fontId="80" fillId="0" borderId="0">
      <alignment horizontal="left" vertical="top"/>
    </xf>
    <xf numFmtId="0" fontId="80" fillId="0" borderId="0">
      <alignment horizontal="left" vertical="center"/>
    </xf>
    <xf numFmtId="0" fontId="80" fillId="0" borderId="0">
      <alignment horizontal="right" vertical="top"/>
    </xf>
    <xf numFmtId="0" fontId="83" fillId="0" borderId="2">
      <alignment horizontal="right" vertical="top"/>
    </xf>
    <xf numFmtId="0" fontId="80" fillId="0" borderId="2">
      <alignment horizontal="right" vertical="top"/>
    </xf>
    <xf numFmtId="0" fontId="80" fillId="0" borderId="27">
      <alignment horizontal="left" vertical="center"/>
    </xf>
    <xf numFmtId="0" fontId="80" fillId="0" borderId="0">
      <alignment horizontal="left" vertical="top"/>
    </xf>
    <xf numFmtId="0" fontId="80" fillId="0" borderId="0">
      <alignment horizontal="right" vertical="center"/>
    </xf>
    <xf numFmtId="0" fontId="83" fillId="0" borderId="2">
      <alignment horizontal="right" vertical="top"/>
    </xf>
    <xf numFmtId="0" fontId="78" fillId="0" borderId="2">
      <alignment horizontal="center" vertical="top"/>
    </xf>
    <xf numFmtId="0" fontId="80" fillId="0" borderId="27">
      <alignment horizontal="left" vertical="center"/>
    </xf>
    <xf numFmtId="0" fontId="86" fillId="0" borderId="0">
      <alignment horizontal="left" vertical="top"/>
    </xf>
    <xf numFmtId="0" fontId="80" fillId="0" borderId="27">
      <alignment horizontal="left"/>
    </xf>
    <xf numFmtId="0" fontId="81" fillId="0" borderId="0">
      <alignment horizontal="left" vertical="top"/>
    </xf>
    <xf numFmtId="0" fontId="83" fillId="0" borderId="0">
      <alignment horizontal="right" vertical="top"/>
    </xf>
    <xf numFmtId="0" fontId="87" fillId="0" borderId="0">
      <alignment horizontal="right"/>
    </xf>
    <xf numFmtId="0" fontId="121" fillId="0" borderId="0">
      <alignment horizontal="left" vertical="top"/>
    </xf>
    <xf numFmtId="0" fontId="81" fillId="0" borderId="0">
      <alignment horizontal="left"/>
    </xf>
    <xf numFmtId="0" fontId="124" fillId="0" borderId="2">
      <alignment horizontal="center" vertical="center"/>
    </xf>
    <xf numFmtId="0" fontId="86" fillId="0" borderId="0">
      <alignment horizontal="left" vertical="top"/>
    </xf>
    <xf numFmtId="0" fontId="124" fillId="0" borderId="2">
      <alignment horizontal="center" vertical="center"/>
    </xf>
    <xf numFmtId="0" fontId="121" fillId="0" borderId="0">
      <alignment horizontal="left" vertical="top"/>
    </xf>
    <xf numFmtId="0" fontId="80" fillId="0" borderId="27">
      <alignment horizontal="left" vertical="center"/>
    </xf>
    <xf numFmtId="0" fontId="80" fillId="0" borderId="0">
      <alignment horizontal="left" vertical="center"/>
    </xf>
    <xf numFmtId="0" fontId="80" fillId="0" borderId="0">
      <alignment horizontal="right" vertical="center"/>
    </xf>
    <xf numFmtId="0" fontId="78" fillId="0" borderId="2">
      <alignment horizontal="left" vertical="top"/>
    </xf>
    <xf numFmtId="0" fontId="80" fillId="0" borderId="0">
      <alignment horizontal="left" vertical="top"/>
    </xf>
    <xf numFmtId="0" fontId="80" fillId="0" borderId="0">
      <alignment horizontal="left" vertical="center"/>
    </xf>
    <xf numFmtId="0" fontId="80" fillId="0" borderId="27">
      <alignment horizontal="left" vertical="center"/>
    </xf>
    <xf numFmtId="0" fontId="86" fillId="0" borderId="0">
      <alignment horizontal="left" vertical="top"/>
    </xf>
    <xf numFmtId="0" fontId="80" fillId="0" borderId="0">
      <alignment horizontal="left" vertical="top"/>
    </xf>
    <xf numFmtId="0" fontId="80" fillId="0" borderId="27">
      <alignment horizontal="left" vertical="center"/>
    </xf>
    <xf numFmtId="0" fontId="86" fillId="0" borderId="0">
      <alignment horizontal="left" vertical="top"/>
    </xf>
    <xf numFmtId="0" fontId="86" fillId="0" borderId="0">
      <alignment horizontal="left" vertical="center"/>
    </xf>
    <xf numFmtId="0" fontId="124" fillId="0" borderId="2">
      <alignment horizontal="center" vertical="center"/>
    </xf>
    <xf numFmtId="0" fontId="80" fillId="0" borderId="0">
      <alignment horizontal="left"/>
    </xf>
    <xf numFmtId="0" fontId="81" fillId="0" borderId="0">
      <alignment horizontal="left"/>
    </xf>
    <xf numFmtId="0" fontId="81" fillId="0" borderId="0">
      <alignment horizontal="right"/>
    </xf>
    <xf numFmtId="0" fontId="87" fillId="0" borderId="0">
      <alignment horizontal="left" vertical="top"/>
    </xf>
    <xf numFmtId="0" fontId="124" fillId="0" borderId="2">
      <alignment horizontal="left" vertical="center"/>
    </xf>
    <xf numFmtId="0" fontId="81" fillId="0" borderId="0">
      <alignment horizontal="right"/>
    </xf>
    <xf numFmtId="0" fontId="124" fillId="0" borderId="2">
      <alignment horizontal="center" vertical="center"/>
    </xf>
    <xf numFmtId="0" fontId="81" fillId="0" borderId="0">
      <alignment horizontal="left"/>
    </xf>
    <xf numFmtId="0" fontId="121" fillId="0" borderId="2">
      <alignment horizontal="center" vertical="center"/>
    </xf>
    <xf numFmtId="0" fontId="124" fillId="0" borderId="2">
      <alignment horizontal="center"/>
    </xf>
    <xf numFmtId="0" fontId="124" fillId="0" borderId="2">
      <alignment horizontal="left" vertical="top"/>
    </xf>
    <xf numFmtId="0" fontId="121" fillId="0" borderId="0">
      <alignment horizontal="left" vertical="center"/>
    </xf>
    <xf numFmtId="0" fontId="81" fillId="0" borderId="27">
      <alignment horizontal="center"/>
    </xf>
    <xf numFmtId="0" fontId="80" fillId="0" borderId="27">
      <alignment horizontal="left"/>
    </xf>
    <xf numFmtId="0" fontId="81" fillId="0" borderId="0">
      <alignment horizontal="right"/>
    </xf>
    <xf numFmtId="0" fontId="81" fillId="0" borderId="0">
      <alignment horizontal="left"/>
    </xf>
    <xf numFmtId="0" fontId="87" fillId="0" borderId="0">
      <alignment horizontal="left" vertical="center"/>
    </xf>
    <xf numFmtId="0" fontId="124" fillId="0" borderId="2">
      <alignment horizontal="right" vertical="center"/>
    </xf>
    <xf numFmtId="0" fontId="81" fillId="0" borderId="0">
      <alignment horizontal="left"/>
    </xf>
    <xf numFmtId="0" fontId="124" fillId="0" borderId="2">
      <alignment horizontal="left" vertical="center"/>
    </xf>
    <xf numFmtId="0" fontId="81" fillId="0" borderId="0">
      <alignment horizontal="right"/>
    </xf>
    <xf numFmtId="0" fontId="124" fillId="0" borderId="2">
      <alignment horizontal="left" vertical="top"/>
    </xf>
    <xf numFmtId="0" fontId="124" fillId="0" borderId="2">
      <alignment horizontal="center" vertical="top"/>
    </xf>
    <xf numFmtId="0" fontId="124" fillId="0" borderId="2">
      <alignment horizontal="center" vertical="center"/>
    </xf>
    <xf numFmtId="0" fontId="86" fillId="0" borderId="0">
      <alignment horizontal="left" vertical="top"/>
    </xf>
    <xf numFmtId="0" fontId="80" fillId="0" borderId="0">
      <alignment horizontal="left" vertical="top"/>
    </xf>
    <xf numFmtId="0" fontId="81" fillId="0" borderId="0">
      <alignment horizontal="left"/>
    </xf>
    <xf numFmtId="0" fontId="124" fillId="0" borderId="28">
      <alignment horizontal="left" vertical="top"/>
    </xf>
    <xf numFmtId="0" fontId="84" fillId="0" borderId="4">
      <alignment horizontal="center" vertical="center"/>
    </xf>
    <xf numFmtId="0" fontId="81" fillId="0" borderId="0">
      <alignment horizontal="right"/>
    </xf>
    <xf numFmtId="0" fontId="124" fillId="0" borderId="2">
      <alignment horizontal="right" vertical="center"/>
    </xf>
    <xf numFmtId="0" fontId="81" fillId="0" borderId="0">
      <alignment horizontal="left"/>
    </xf>
    <xf numFmtId="0" fontId="81" fillId="0" borderId="0">
      <alignment horizontal="left" vertical="top"/>
    </xf>
    <xf numFmtId="0" fontId="81" fillId="0" borderId="0">
      <alignment horizontal="right"/>
    </xf>
    <xf numFmtId="0" fontId="81" fillId="0" borderId="0">
      <alignment horizontal="left" vertical="top"/>
    </xf>
    <xf numFmtId="0" fontId="124" fillId="0" borderId="2">
      <alignment horizontal="left" vertical="center"/>
    </xf>
    <xf numFmtId="0" fontId="124" fillId="0" borderId="2">
      <alignment horizontal="center" vertical="top"/>
    </xf>
    <xf numFmtId="0" fontId="124" fillId="0" borderId="2">
      <alignment horizontal="left" vertical="center"/>
    </xf>
    <xf numFmtId="0" fontId="123" fillId="0" borderId="4">
      <alignment horizontal="center" vertical="center"/>
    </xf>
    <xf numFmtId="0" fontId="92" fillId="0" borderId="0">
      <alignment horizontal="center" vertical="top"/>
    </xf>
    <xf numFmtId="0" fontId="78" fillId="0" borderId="4">
      <alignment horizontal="center" vertical="center"/>
    </xf>
    <xf numFmtId="0" fontId="49" fillId="0" borderId="0">
      <alignment vertical="top"/>
    </xf>
    <xf numFmtId="0" fontId="97" fillId="40" borderId="0" applyNumberFormat="0" applyBorder="0" applyAlignment="0" applyProtection="0"/>
    <xf numFmtId="0" fontId="97" fillId="41" borderId="0" applyNumberFormat="0" applyBorder="0" applyAlignment="0" applyProtection="0"/>
    <xf numFmtId="0" fontId="97" fillId="42" borderId="0" applyNumberFormat="0" applyBorder="0" applyAlignment="0" applyProtection="0"/>
    <xf numFmtId="0" fontId="97" fillId="37" borderId="0" applyNumberFormat="0" applyBorder="0" applyAlignment="0" applyProtection="0"/>
    <xf numFmtId="0" fontId="97" fillId="38" borderId="0" applyNumberFormat="0" applyBorder="0" applyAlignment="0" applyProtection="0"/>
    <xf numFmtId="0" fontId="97" fillId="43" borderId="0" applyNumberFormat="0" applyBorder="0" applyAlignment="0" applyProtection="0"/>
    <xf numFmtId="0" fontId="98" fillId="31" borderId="39" applyNumberFormat="0" applyAlignment="0" applyProtection="0"/>
    <xf numFmtId="0" fontId="48" fillId="0" borderId="0">
      <alignment vertical="top"/>
    </xf>
    <xf numFmtId="0" fontId="99" fillId="44" borderId="40" applyNumberFormat="0" applyAlignment="0" applyProtection="0"/>
    <xf numFmtId="0" fontId="100" fillId="44" borderId="39" applyNumberFormat="0" applyAlignment="0" applyProtection="0"/>
    <xf numFmtId="0" fontId="49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9" fillId="0" borderId="0"/>
    <xf numFmtId="0" fontId="49" fillId="0" borderId="0"/>
    <xf numFmtId="0" fontId="48" fillId="0" borderId="0"/>
    <xf numFmtId="0" fontId="105" fillId="45" borderId="45" applyNumberFormat="0" applyAlignment="0" applyProtection="0"/>
    <xf numFmtId="0" fontId="48" fillId="0" borderId="2">
      <alignment horizontal="center" wrapText="1"/>
    </xf>
    <xf numFmtId="0" fontId="48" fillId="0" borderId="2">
      <alignment horizontal="center" wrapText="1"/>
    </xf>
    <xf numFmtId="0" fontId="49" fillId="0" borderId="0">
      <alignment vertical="top"/>
    </xf>
    <xf numFmtId="0" fontId="172" fillId="0" borderId="2">
      <alignment horizontal="center" vertical="top"/>
    </xf>
    <xf numFmtId="0" fontId="107" fillId="46" borderId="0" applyNumberFormat="0" applyBorder="0" applyAlignment="0" applyProtection="0"/>
    <xf numFmtId="0" fontId="49" fillId="0" borderId="0"/>
    <xf numFmtId="0" fontId="172" fillId="0" borderId="2">
      <alignment horizontal="center" vertical="center"/>
    </xf>
    <xf numFmtId="0" fontId="17" fillId="0" borderId="0"/>
    <xf numFmtId="0" fontId="17" fillId="0" borderId="0"/>
    <xf numFmtId="0" fontId="17" fillId="0" borderId="0"/>
    <xf numFmtId="0" fontId="173" fillId="0" borderId="0"/>
    <xf numFmtId="0" fontId="17" fillId="0" borderId="0"/>
    <xf numFmtId="0" fontId="5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93" fillId="0" borderId="0"/>
    <xf numFmtId="0" fontId="17" fillId="0" borderId="0"/>
    <xf numFmtId="0" fontId="48" fillId="0" borderId="0"/>
    <xf numFmtId="0" fontId="48" fillId="0" borderId="2">
      <alignment horizontal="center" wrapText="1"/>
    </xf>
    <xf numFmtId="0" fontId="108" fillId="27" borderId="0" applyNumberFormat="0" applyBorder="0" applyAlignment="0" applyProtection="0"/>
    <xf numFmtId="0" fontId="49" fillId="47" borderId="46" applyNumberFormat="0" applyFont="0" applyAlignment="0" applyProtection="0"/>
    <xf numFmtId="0" fontId="48" fillId="0" borderId="2">
      <alignment horizontal="center" wrapText="1"/>
    </xf>
    <xf numFmtId="0" fontId="49" fillId="0" borderId="0"/>
    <xf numFmtId="164" fontId="49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54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50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ill="0" applyBorder="0" applyAlignment="0" applyProtection="0"/>
    <xf numFmtId="166" fontId="51" fillId="0" borderId="0" applyFill="0" applyBorder="0" applyAlignment="0" applyProtection="0"/>
    <xf numFmtId="166" fontId="51" fillId="0" borderId="0" applyFill="0" applyBorder="0" applyAlignment="0" applyProtection="0"/>
    <xf numFmtId="166" fontId="49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49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114" fillId="28" borderId="0" applyNumberFormat="0" applyBorder="0" applyAlignment="0" applyProtection="0"/>
    <xf numFmtId="0" fontId="48" fillId="0" borderId="0"/>
    <xf numFmtId="0" fontId="16" fillId="0" borderId="0"/>
    <xf numFmtId="166" fontId="16" fillId="0" borderId="0" applyFont="0" applyFill="0" applyBorder="0" applyAlignment="0" applyProtection="0"/>
    <xf numFmtId="0" fontId="15" fillId="0" borderId="0"/>
    <xf numFmtId="166" fontId="15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0" fontId="13" fillId="0" borderId="0"/>
    <xf numFmtId="0" fontId="12" fillId="0" borderId="0"/>
    <xf numFmtId="166" fontId="12" fillId="0" borderId="0" applyFont="0" applyFill="0" applyBorder="0" applyAlignment="0" applyProtection="0"/>
    <xf numFmtId="0" fontId="11" fillId="0" borderId="0"/>
    <xf numFmtId="166" fontId="1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43" fontId="49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0" fontId="125" fillId="0" borderId="0">
      <alignment horizontal="center" vertical="center"/>
    </xf>
    <xf numFmtId="0" fontId="124" fillId="0" borderId="0">
      <alignment horizontal="center" vertical="top"/>
    </xf>
    <xf numFmtId="0" fontId="124" fillId="0" borderId="25">
      <alignment horizontal="center" vertical="center"/>
    </xf>
    <xf numFmtId="0" fontId="121" fillId="0" borderId="2">
      <alignment horizontal="center" vertical="center"/>
    </xf>
    <xf numFmtId="0" fontId="124" fillId="0" borderId="25">
      <alignment horizontal="left" vertical="center"/>
    </xf>
    <xf numFmtId="0" fontId="124" fillId="0" borderId="28">
      <alignment horizontal="left" vertical="top"/>
    </xf>
    <xf numFmtId="0" fontId="124" fillId="0" borderId="79">
      <alignment horizontal="left" vertical="center"/>
    </xf>
    <xf numFmtId="0" fontId="124" fillId="0" borderId="0">
      <alignment horizontal="left" vertical="center"/>
    </xf>
    <xf numFmtId="0" fontId="124" fillId="0" borderId="78">
      <alignment horizontal="left" vertical="center"/>
    </xf>
    <xf numFmtId="0" fontId="120" fillId="0" borderId="0">
      <alignment horizontal="left" vertical="top"/>
    </xf>
    <xf numFmtId="0" fontId="121" fillId="0" borderId="0">
      <alignment horizontal="right" vertical="top"/>
    </xf>
    <xf numFmtId="0" fontId="121" fillId="0" borderId="2">
      <alignment horizontal="center" vertical="top"/>
    </xf>
    <xf numFmtId="0" fontId="124" fillId="0" borderId="1">
      <alignment horizontal="center" vertical="center"/>
    </xf>
    <xf numFmtId="0" fontId="124" fillId="0" borderId="4">
      <alignment horizontal="right" vertical="center"/>
    </xf>
    <xf numFmtId="0" fontId="4" fillId="0" borderId="0"/>
    <xf numFmtId="166" fontId="4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046">
    <xf numFmtId="0" fontId="0" fillId="0" borderId="0" xfId="0"/>
    <xf numFmtId="4" fontId="53" fillId="0" borderId="2" xfId="0" applyNumberFormat="1" applyFont="1" applyFill="1" applyBorder="1" applyAlignment="1">
      <alignment horizontal="right" vertical="center" wrapText="1"/>
    </xf>
    <xf numFmtId="4" fontId="53" fillId="0" borderId="2" xfId="0" applyNumberFormat="1" applyFont="1" applyFill="1" applyBorder="1" applyAlignment="1">
      <alignment horizontal="right" vertical="top" wrapText="1"/>
    </xf>
    <xf numFmtId="4" fontId="53" fillId="0" borderId="2" xfId="0" applyNumberFormat="1" applyFont="1" applyFill="1" applyBorder="1" applyAlignment="1">
      <alignment horizontal="right" wrapText="1"/>
    </xf>
    <xf numFmtId="4" fontId="55" fillId="0" borderId="2" xfId="0" applyNumberFormat="1" applyFont="1" applyFill="1" applyBorder="1"/>
    <xf numFmtId="0" fontId="53" fillId="0" borderId="0" xfId="3" applyFont="1" applyFill="1" applyBorder="1"/>
    <xf numFmtId="0" fontId="94" fillId="0" borderId="0" xfId="0" applyFont="1" applyFill="1"/>
    <xf numFmtId="0" fontId="63" fillId="0" borderId="0" xfId="0" applyFont="1" applyFill="1" applyAlignment="1">
      <alignment horizontal="right" vertical="center" wrapText="1"/>
    </xf>
    <xf numFmtId="0" fontId="63" fillId="0" borderId="0" xfId="151" applyFont="1" applyFill="1"/>
    <xf numFmtId="49" fontId="63" fillId="0" borderId="0" xfId="151" applyNumberFormat="1" applyFont="1" applyFill="1" applyAlignment="1"/>
    <xf numFmtId="0" fontId="63" fillId="0" borderId="0" xfId="151" applyFont="1" applyFill="1" applyAlignment="1"/>
    <xf numFmtId="0" fontId="53" fillId="0" borderId="0" xfId="0" applyFont="1" applyFill="1"/>
    <xf numFmtId="0" fontId="48" fillId="0" borderId="2" xfId="0" applyFont="1" applyFill="1" applyBorder="1" applyAlignment="1">
      <alignment horizontal="left" vertical="center" wrapText="1"/>
    </xf>
    <xf numFmtId="0" fontId="53" fillId="0" borderId="0" xfId="0" applyFont="1" applyFill="1" applyAlignment="1">
      <alignment horizontal="left"/>
    </xf>
    <xf numFmtId="0" fontId="53" fillId="0" borderId="0" xfId="3" applyFont="1" applyFill="1"/>
    <xf numFmtId="0" fontId="53" fillId="0" borderId="0" xfId="3" applyFont="1" applyFill="1" applyAlignment="1">
      <alignment horizontal="left"/>
    </xf>
    <xf numFmtId="0" fontId="64" fillId="0" borderId="0" xfId="0" applyFont="1" applyFill="1" applyAlignment="1">
      <alignment vertical="center"/>
    </xf>
    <xf numFmtId="0" fontId="64" fillId="0" borderId="2" xfId="8" applyFont="1" applyFill="1" applyBorder="1" applyAlignment="1">
      <alignment horizontal="left" vertical="center" wrapText="1"/>
    </xf>
    <xf numFmtId="169" fontId="116" fillId="0" borderId="0" xfId="0" applyNumberFormat="1" applyFont="1" applyFill="1" applyAlignment="1">
      <alignment horizontal="right" vertical="center"/>
    </xf>
    <xf numFmtId="169" fontId="64" fillId="0" borderId="0" xfId="0" applyNumberFormat="1" applyFont="1" applyFill="1" applyAlignment="1">
      <alignment vertical="center"/>
    </xf>
    <xf numFmtId="0" fontId="56" fillId="0" borderId="0" xfId="0" applyFont="1" applyFill="1" applyAlignment="1">
      <alignment vertical="center"/>
    </xf>
    <xf numFmtId="0" fontId="56" fillId="0" borderId="0" xfId="0" applyFont="1" applyFill="1" applyAlignment="1">
      <alignment horizontal="right" vertical="center"/>
    </xf>
    <xf numFmtId="0" fontId="56" fillId="0" borderId="0" xfId="0" applyFont="1" applyFill="1" applyAlignment="1"/>
    <xf numFmtId="169" fontId="56" fillId="0" borderId="0" xfId="0" applyNumberFormat="1" applyFont="1" applyFill="1" applyAlignment="1">
      <alignment horizontal="center" vertical="center"/>
    </xf>
    <xf numFmtId="4" fontId="56" fillId="0" borderId="0" xfId="0" applyNumberFormat="1" applyFont="1" applyFill="1" applyAlignment="1"/>
    <xf numFmtId="0" fontId="59" fillId="0" borderId="0" xfId="4" applyFont="1" applyFill="1"/>
    <xf numFmtId="0" fontId="59" fillId="0" borderId="0" xfId="0" applyFont="1" applyFill="1" applyAlignment="1">
      <alignment horizontal="center" vertical="center" wrapText="1"/>
    </xf>
    <xf numFmtId="0" fontId="59" fillId="0" borderId="0" xfId="0" applyFont="1" applyFill="1" applyAlignment="1">
      <alignment vertical="center"/>
    </xf>
    <xf numFmtId="0" fontId="59" fillId="0" borderId="0" xfId="0" applyFont="1" applyFill="1" applyAlignment="1"/>
    <xf numFmtId="0" fontId="59" fillId="0" borderId="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/>
    <xf numFmtId="0" fontId="56" fillId="0" borderId="0" xfId="0" applyFont="1" applyFill="1" applyAlignment="1">
      <alignment horizontal="left" vertical="top"/>
    </xf>
    <xf numFmtId="0" fontId="56" fillId="0" borderId="0" xfId="0" applyFont="1" applyFill="1" applyBorder="1" applyAlignment="1"/>
    <xf numFmtId="49" fontId="56" fillId="0" borderId="0" xfId="0" applyNumberFormat="1" applyFont="1" applyFill="1" applyAlignment="1"/>
    <xf numFmtId="0" fontId="58" fillId="0" borderId="0" xfId="3" applyFont="1" applyFill="1"/>
    <xf numFmtId="0" fontId="60" fillId="0" borderId="0" xfId="3" applyFont="1" applyFill="1"/>
    <xf numFmtId="0" fontId="55" fillId="0" borderId="2" xfId="0" applyFont="1" applyFill="1" applyBorder="1"/>
    <xf numFmtId="0" fontId="53" fillId="0" borderId="2" xfId="0" applyFont="1" applyFill="1" applyBorder="1"/>
    <xf numFmtId="169" fontId="53" fillId="0" borderId="2" xfId="0" applyNumberFormat="1" applyFont="1" applyFill="1" applyBorder="1" applyAlignment="1">
      <alignment horizontal="right" vertical="center" wrapText="1"/>
    </xf>
    <xf numFmtId="169" fontId="55" fillId="0" borderId="2" xfId="0" applyNumberFormat="1" applyFont="1" applyFill="1" applyBorder="1" applyAlignment="1">
      <alignment vertical="center"/>
    </xf>
    <xf numFmtId="0" fontId="53" fillId="0" borderId="1" xfId="0" applyFont="1" applyFill="1" applyBorder="1" applyAlignment="1">
      <alignment horizontal="center" vertical="center"/>
    </xf>
    <xf numFmtId="174" fontId="55" fillId="0" borderId="2" xfId="0" applyNumberFormat="1" applyFont="1" applyFill="1" applyBorder="1" applyAlignment="1">
      <alignment vertical="center"/>
    </xf>
    <xf numFmtId="169" fontId="53" fillId="0" borderId="2" xfId="0" applyNumberFormat="1" applyFont="1" applyFill="1" applyBorder="1" applyAlignment="1">
      <alignment horizontal="center" vertical="center" wrapText="1"/>
    </xf>
    <xf numFmtId="0" fontId="55" fillId="0" borderId="0" xfId="0" applyFont="1" applyFill="1"/>
    <xf numFmtId="0" fontId="55" fillId="0" borderId="2" xfId="0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left" vertical="center"/>
    </xf>
    <xf numFmtId="170" fontId="53" fillId="0" borderId="2" xfId="0" applyNumberFormat="1" applyFont="1" applyFill="1" applyBorder="1" applyAlignment="1">
      <alignment horizontal="right" vertical="center" wrapText="1"/>
    </xf>
    <xf numFmtId="4" fontId="55" fillId="0" borderId="2" xfId="0" applyNumberFormat="1" applyFont="1" applyFill="1" applyBorder="1" applyAlignment="1">
      <alignment vertical="center"/>
    </xf>
    <xf numFmtId="4" fontId="55" fillId="0" borderId="2" xfId="0" applyNumberFormat="1" applyFont="1" applyFill="1" applyBorder="1" applyAlignment="1">
      <alignment horizontal="right" vertical="center" wrapText="1"/>
    </xf>
    <xf numFmtId="169" fontId="53" fillId="0" borderId="2" xfId="0" applyNumberFormat="1" applyFont="1" applyFill="1" applyBorder="1" applyAlignment="1">
      <alignment horizontal="left" vertical="top" wrapText="1"/>
    </xf>
    <xf numFmtId="4" fontId="53" fillId="0" borderId="0" xfId="0" applyNumberFormat="1" applyFont="1" applyFill="1"/>
    <xf numFmtId="2" fontId="53" fillId="0" borderId="2" xfId="0" applyNumberFormat="1" applyFont="1" applyFill="1" applyBorder="1" applyAlignment="1">
      <alignment horizontal="right" vertical="center" wrapText="1"/>
    </xf>
    <xf numFmtId="49" fontId="53" fillId="0" borderId="2" xfId="0" applyNumberFormat="1" applyFont="1" applyFill="1" applyBorder="1" applyAlignment="1">
      <alignment horizontal="left" vertical="center"/>
    </xf>
    <xf numFmtId="4" fontId="55" fillId="0" borderId="0" xfId="3" applyNumberFormat="1" applyFont="1" applyFill="1"/>
    <xf numFmtId="0" fontId="55" fillId="0" borderId="0" xfId="3" applyFont="1" applyFill="1"/>
    <xf numFmtId="4" fontId="53" fillId="0" borderId="2" xfId="0" applyNumberFormat="1" applyFont="1" applyFill="1" applyBorder="1" applyAlignment="1">
      <alignment horizontal="left" vertical="top" wrapText="1"/>
    </xf>
    <xf numFmtId="0" fontId="53" fillId="0" borderId="2" xfId="0" applyFont="1" applyFill="1" applyBorder="1" applyAlignment="1">
      <alignment horizontal="center" vertical="top"/>
    </xf>
    <xf numFmtId="49" fontId="53" fillId="0" borderId="2" xfId="0" applyNumberFormat="1" applyFont="1" applyFill="1" applyBorder="1" applyAlignment="1">
      <alignment horizontal="left" vertical="top"/>
    </xf>
    <xf numFmtId="4" fontId="53" fillId="0" borderId="2" xfId="0" applyNumberFormat="1" applyFont="1" applyFill="1" applyBorder="1" applyAlignment="1">
      <alignment horizontal="right" vertical="top"/>
    </xf>
    <xf numFmtId="4" fontId="55" fillId="0" borderId="2" xfId="0" applyNumberFormat="1" applyFont="1" applyFill="1" applyBorder="1" applyAlignment="1">
      <alignment horizontal="right" vertical="top"/>
    </xf>
    <xf numFmtId="0" fontId="55" fillId="0" borderId="2" xfId="0" applyFont="1" applyFill="1" applyBorder="1" applyAlignment="1">
      <alignment horizontal="center" vertical="top"/>
    </xf>
    <xf numFmtId="49" fontId="55" fillId="0" borderId="2" xfId="0" applyNumberFormat="1" applyFont="1" applyFill="1" applyBorder="1" applyAlignment="1">
      <alignment horizontal="left" vertical="top"/>
    </xf>
    <xf numFmtId="4" fontId="55" fillId="0" borderId="2" xfId="0" applyNumberFormat="1" applyFont="1" applyFill="1" applyBorder="1" applyAlignment="1">
      <alignment horizontal="right" wrapText="1"/>
    </xf>
    <xf numFmtId="4" fontId="55" fillId="0" borderId="2" xfId="0" applyNumberFormat="1" applyFont="1" applyFill="1" applyBorder="1" applyAlignment="1">
      <alignment horizontal="right" vertical="top" wrapText="1"/>
    </xf>
    <xf numFmtId="169" fontId="53" fillId="0" borderId="2" xfId="3" applyNumberFormat="1" applyFont="1" applyFill="1" applyBorder="1" applyAlignment="1">
      <alignment horizontal="left" wrapText="1"/>
    </xf>
    <xf numFmtId="169" fontId="55" fillId="0" borderId="2" xfId="3" applyNumberFormat="1" applyFont="1" applyFill="1" applyBorder="1" applyAlignment="1">
      <alignment horizontal="left" wrapText="1"/>
    </xf>
    <xf numFmtId="169" fontId="53" fillId="0" borderId="2" xfId="3" applyNumberFormat="1" applyFont="1" applyFill="1" applyBorder="1" applyAlignment="1">
      <alignment horizontal="center" wrapText="1"/>
    </xf>
    <xf numFmtId="169" fontId="55" fillId="0" borderId="2" xfId="3" applyNumberFormat="1" applyFont="1" applyFill="1" applyBorder="1" applyAlignment="1">
      <alignment wrapText="1"/>
    </xf>
    <xf numFmtId="169" fontId="53" fillId="0" borderId="0" xfId="3" applyNumberFormat="1" applyFont="1" applyFill="1" applyAlignment="1">
      <alignment horizontal="left"/>
    </xf>
    <xf numFmtId="169" fontId="55" fillId="0" borderId="2" xfId="3" applyNumberFormat="1" applyFont="1" applyFill="1" applyBorder="1" applyAlignment="1">
      <alignment horizontal="center" wrapText="1"/>
    </xf>
    <xf numFmtId="4" fontId="55" fillId="0" borderId="0" xfId="3" applyNumberFormat="1" applyFont="1" applyFill="1" applyBorder="1" applyAlignment="1">
      <alignment horizontal="left" vertical="center"/>
    </xf>
    <xf numFmtId="0" fontId="48" fillId="0" borderId="0" xfId="0" applyFont="1" applyFill="1" applyAlignment="1">
      <alignment horizontal="right" vertical="top"/>
    </xf>
    <xf numFmtId="166" fontId="53" fillId="0" borderId="0" xfId="0" applyNumberFormat="1" applyFont="1" applyFill="1" applyAlignment="1">
      <alignment horizontal="left" vertical="center" wrapText="1"/>
    </xf>
    <xf numFmtId="0" fontId="53" fillId="0" borderId="0" xfId="0" applyFont="1" applyFill="1" applyAlignment="1">
      <alignment horizontal="center" vertical="top"/>
    </xf>
    <xf numFmtId="49" fontId="53" fillId="0" borderId="0" xfId="0" applyNumberFormat="1" applyFont="1" applyFill="1" applyAlignment="1">
      <alignment horizontal="left" vertical="top"/>
    </xf>
    <xf numFmtId="0" fontId="53" fillId="0" borderId="0" xfId="0" applyFont="1" applyFill="1" applyAlignment="1">
      <alignment horizontal="left" vertical="top"/>
    </xf>
    <xf numFmtId="0" fontId="53" fillId="0" borderId="0" xfId="0" applyFont="1" applyFill="1" applyAlignment="1">
      <alignment horizontal="right" vertical="top"/>
    </xf>
    <xf numFmtId="0" fontId="48" fillId="0" borderId="0" xfId="0" applyFont="1" applyFill="1" applyAlignment="1">
      <alignment horizontal="center" vertical="top"/>
    </xf>
    <xf numFmtId="49" fontId="48" fillId="0" borderId="0" xfId="0" applyNumberFormat="1" applyFont="1" applyFill="1" applyAlignment="1">
      <alignment horizontal="left" vertical="top"/>
    </xf>
    <xf numFmtId="0" fontId="48" fillId="0" borderId="0" xfId="0" applyFont="1" applyFill="1" applyAlignment="1">
      <alignment horizontal="left" vertical="top"/>
    </xf>
    <xf numFmtId="0" fontId="53" fillId="0" borderId="1" xfId="0" applyFont="1" applyFill="1" applyBorder="1" applyAlignment="1">
      <alignment horizontal="center" vertical="center" wrapText="1"/>
    </xf>
    <xf numFmtId="0" fontId="59" fillId="0" borderId="0" xfId="3" applyFont="1" applyFill="1"/>
    <xf numFmtId="49" fontId="53" fillId="0" borderId="1" xfId="0" applyNumberFormat="1" applyFont="1" applyFill="1" applyBorder="1" applyAlignment="1">
      <alignment horizontal="center" vertical="center"/>
    </xf>
    <xf numFmtId="3" fontId="53" fillId="0" borderId="1" xfId="0" applyNumberFormat="1" applyFont="1" applyFill="1" applyBorder="1" applyAlignment="1">
      <alignment horizontal="center" vertical="center"/>
    </xf>
    <xf numFmtId="3" fontId="53" fillId="0" borderId="1" xfId="0" applyNumberFormat="1" applyFont="1" applyFill="1" applyBorder="1" applyAlignment="1">
      <alignment horizontal="left" vertical="center" wrapText="1"/>
    </xf>
    <xf numFmtId="169" fontId="53" fillId="0" borderId="1" xfId="0" applyNumberFormat="1" applyFont="1" applyFill="1" applyBorder="1" applyAlignment="1">
      <alignment horizontal="right" vertical="center"/>
    </xf>
    <xf numFmtId="3" fontId="53" fillId="0" borderId="1" xfId="0" applyNumberFormat="1" applyFont="1" applyFill="1" applyBorder="1" applyAlignment="1">
      <alignment horizontal="left" vertical="center"/>
    </xf>
    <xf numFmtId="0" fontId="56" fillId="0" borderId="2" xfId="0" applyFont="1" applyFill="1" applyBorder="1" applyAlignment="1">
      <alignment horizontal="left" vertical="center" wrapText="1"/>
    </xf>
    <xf numFmtId="4" fontId="53" fillId="0" borderId="1" xfId="0" applyNumberFormat="1" applyFont="1" applyFill="1" applyBorder="1" applyAlignment="1">
      <alignment horizontal="right" vertical="center"/>
    </xf>
    <xf numFmtId="0" fontId="95" fillId="0" borderId="2" xfId="0" applyFont="1" applyFill="1" applyBorder="1" applyAlignment="1">
      <alignment vertical="top" wrapText="1"/>
    </xf>
    <xf numFmtId="3" fontId="53" fillId="0" borderId="1" xfId="0" applyNumberFormat="1" applyFont="1" applyFill="1" applyBorder="1" applyAlignment="1">
      <alignment horizontal="center" vertical="distributed"/>
    </xf>
    <xf numFmtId="3" fontId="53" fillId="0" borderId="1" xfId="0" applyNumberFormat="1" applyFont="1" applyFill="1" applyBorder="1" applyAlignment="1">
      <alignment horizontal="center" vertical="center" wrapText="1"/>
    </xf>
    <xf numFmtId="3" fontId="53" fillId="0" borderId="2" xfId="0" applyNumberFormat="1" applyFont="1" applyFill="1" applyBorder="1" applyAlignment="1">
      <alignment horizontal="center" vertical="top" wrapText="1"/>
    </xf>
    <xf numFmtId="0" fontId="65" fillId="0" borderId="2" xfId="0" applyFont="1" applyFill="1" applyBorder="1" applyAlignment="1">
      <alignment horizontal="left" vertical="top" wrapText="1"/>
    </xf>
    <xf numFmtId="49" fontId="59" fillId="0" borderId="2" xfId="0" applyNumberFormat="1" applyFont="1" applyFill="1" applyBorder="1" applyAlignment="1">
      <alignment horizontal="left" vertical="top" wrapText="1"/>
    </xf>
    <xf numFmtId="3" fontId="53" fillId="0" borderId="2" xfId="0" applyNumberFormat="1" applyFont="1" applyFill="1" applyBorder="1" applyAlignment="1">
      <alignment horizontal="center" vertical="top"/>
    </xf>
    <xf numFmtId="0" fontId="55" fillId="0" borderId="0" xfId="0" applyFont="1" applyFill="1" applyBorder="1" applyAlignment="1">
      <alignment horizontal="left" wrapText="1"/>
    </xf>
    <xf numFmtId="3" fontId="53" fillId="0" borderId="18" xfId="3" applyNumberFormat="1" applyFont="1" applyFill="1" applyBorder="1" applyAlignment="1">
      <alignment horizontal="center" vertical="center" wrapText="1"/>
    </xf>
    <xf numFmtId="169" fontId="53" fillId="0" borderId="4" xfId="3" applyNumberFormat="1" applyFont="1" applyFill="1" applyBorder="1" applyAlignment="1">
      <alignment vertical="center" wrapText="1"/>
    </xf>
    <xf numFmtId="169" fontId="55" fillId="0" borderId="4" xfId="3" applyNumberFormat="1" applyFont="1" applyFill="1" applyBorder="1" applyAlignment="1">
      <alignment vertical="center" wrapText="1"/>
    </xf>
    <xf numFmtId="0" fontId="55" fillId="0" borderId="0" xfId="0" applyFont="1" applyFill="1" applyBorder="1" applyAlignment="1">
      <alignment horizontal="center" vertical="top"/>
    </xf>
    <xf numFmtId="49" fontId="55" fillId="0" borderId="0" xfId="0" applyNumberFormat="1" applyFont="1" applyFill="1" applyBorder="1" applyAlignment="1">
      <alignment horizontal="left" vertical="top"/>
    </xf>
    <xf numFmtId="169" fontId="55" fillId="0" borderId="0" xfId="3" applyNumberFormat="1" applyFont="1" applyFill="1" applyBorder="1" applyAlignment="1">
      <alignment horizontal="left" wrapText="1"/>
    </xf>
    <xf numFmtId="169" fontId="55" fillId="0" borderId="0" xfId="0" applyNumberFormat="1" applyFont="1" applyFill="1" applyBorder="1" applyAlignment="1">
      <alignment horizontal="right" vertical="top" wrapText="1"/>
    </xf>
    <xf numFmtId="169" fontId="55" fillId="0" borderId="0" xfId="3" applyNumberFormat="1" applyFont="1" applyFill="1" applyBorder="1" applyAlignment="1">
      <alignment horizontal="left"/>
    </xf>
    <xf numFmtId="49" fontId="62" fillId="0" borderId="0" xfId="3" applyNumberFormat="1" applyFont="1" applyFill="1" applyBorder="1"/>
    <xf numFmtId="169" fontId="115" fillId="0" borderId="0" xfId="1" applyNumberFormat="1" applyFont="1" applyFill="1" applyBorder="1" applyAlignment="1">
      <alignment horizontal="center" vertical="center"/>
    </xf>
    <xf numFmtId="169" fontId="115" fillId="0" borderId="0" xfId="1" applyNumberFormat="1" applyFont="1" applyFill="1" applyBorder="1" applyAlignment="1">
      <alignment horizontal="left" vertical="center" wrapText="1"/>
    </xf>
    <xf numFmtId="4" fontId="115" fillId="0" borderId="0" xfId="5" applyNumberFormat="1" applyFont="1" applyFill="1" applyBorder="1" applyAlignment="1">
      <alignment horizontal="right" vertical="center" wrapText="1"/>
    </xf>
    <xf numFmtId="169" fontId="115" fillId="0" borderId="0" xfId="5" applyNumberFormat="1" applyFont="1" applyFill="1" applyBorder="1" applyAlignment="1">
      <alignment horizontal="center" vertical="center" wrapText="1"/>
    </xf>
    <xf numFmtId="0" fontId="48" fillId="0" borderId="0" xfId="0" applyFont="1" applyFill="1"/>
    <xf numFmtId="169" fontId="64" fillId="0" borderId="2" xfId="3" applyNumberFormat="1" applyFont="1" applyFill="1" applyBorder="1" applyAlignment="1">
      <alignment horizontal="center" vertical="center"/>
    </xf>
    <xf numFmtId="4" fontId="64" fillId="0" borderId="2" xfId="8" applyNumberFormat="1" applyFont="1" applyFill="1" applyBorder="1" applyAlignment="1">
      <alignment horizontal="center" vertical="center" wrapText="1"/>
    </xf>
    <xf numFmtId="173" fontId="64" fillId="0" borderId="2" xfId="3" applyNumberFormat="1" applyFont="1" applyFill="1" applyBorder="1" applyAlignment="1">
      <alignment horizontal="center" vertical="center"/>
    </xf>
    <xf numFmtId="4" fontId="119" fillId="0" borderId="2" xfId="8" applyNumberFormat="1" applyFont="1" applyFill="1" applyBorder="1" applyAlignment="1">
      <alignment vertical="center"/>
    </xf>
    <xf numFmtId="0" fontId="64" fillId="0" borderId="0" xfId="3" applyFont="1" applyFill="1" applyBorder="1" applyAlignment="1">
      <alignment wrapText="1"/>
    </xf>
    <xf numFmtId="0" fontId="118" fillId="0" borderId="0" xfId="812" applyFont="1" applyFill="1"/>
    <xf numFmtId="0" fontId="119" fillId="0" borderId="0" xfId="812" applyFont="1" applyFill="1" applyAlignment="1">
      <alignment horizontal="left"/>
    </xf>
    <xf numFmtId="0" fontId="137" fillId="0" borderId="0" xfId="8" applyFont="1" applyFill="1" applyAlignment="1">
      <alignment vertical="center"/>
    </xf>
    <xf numFmtId="177" fontId="138" fillId="0" borderId="0" xfId="8" applyNumberFormat="1" applyFont="1" applyFill="1" applyBorder="1" applyAlignment="1">
      <alignment vertical="center"/>
    </xf>
    <xf numFmtId="0" fontId="48" fillId="0" borderId="0" xfId="8" applyFont="1" applyFill="1" applyBorder="1"/>
    <xf numFmtId="0" fontId="48" fillId="0" borderId="0" xfId="8" applyFont="1" applyFill="1"/>
    <xf numFmtId="0" fontId="129" fillId="0" borderId="0" xfId="8" applyFont="1" applyFill="1" applyAlignment="1">
      <alignment vertical="center"/>
    </xf>
    <xf numFmtId="0" fontId="137" fillId="0" borderId="0" xfId="812" applyFont="1" applyFill="1" applyAlignment="1">
      <alignment vertical="center"/>
    </xf>
    <xf numFmtId="0" fontId="54" fillId="0" borderId="0" xfId="8" applyFont="1" applyFill="1"/>
    <xf numFmtId="4" fontId="64" fillId="0" borderId="2" xfId="8" applyNumberFormat="1" applyFont="1" applyFill="1" applyBorder="1" applyAlignment="1">
      <alignment horizontal="right" vertical="center" wrapText="1"/>
    </xf>
    <xf numFmtId="4" fontId="64" fillId="0" borderId="2" xfId="3" applyNumberFormat="1" applyFont="1" applyFill="1" applyBorder="1" applyAlignment="1">
      <alignment horizontal="center" vertical="center"/>
    </xf>
    <xf numFmtId="4" fontId="64" fillId="0" borderId="2" xfId="3" applyNumberFormat="1" applyFont="1" applyFill="1" applyBorder="1" applyAlignment="1">
      <alignment horizontal="right" vertical="center"/>
    </xf>
    <xf numFmtId="2" fontId="55" fillId="0" borderId="2" xfId="0" applyNumberFormat="1" applyFont="1" applyFill="1" applyBorder="1" applyAlignment="1">
      <alignment horizontal="right" vertical="center" wrapText="1"/>
    </xf>
    <xf numFmtId="169" fontId="64" fillId="0" borderId="27" xfId="812" applyNumberFormat="1" applyFont="1" applyFill="1" applyBorder="1" applyAlignment="1">
      <alignment horizontal="right" vertical="center" wrapText="1"/>
    </xf>
    <xf numFmtId="170" fontId="55" fillId="0" borderId="2" xfId="0" applyNumberFormat="1" applyFont="1" applyFill="1" applyBorder="1" applyAlignment="1">
      <alignment vertical="center"/>
    </xf>
    <xf numFmtId="170" fontId="55" fillId="0" borderId="2" xfId="0" applyNumberFormat="1" applyFont="1" applyFill="1" applyBorder="1" applyAlignment="1">
      <alignment horizontal="right" vertical="center" wrapText="1"/>
    </xf>
    <xf numFmtId="170" fontId="53" fillId="0" borderId="1" xfId="0" applyNumberFormat="1" applyFont="1" applyFill="1" applyBorder="1" applyAlignment="1">
      <alignment horizontal="right" vertical="center" wrapText="1"/>
    </xf>
    <xf numFmtId="170" fontId="53" fillId="0" borderId="2" xfId="0" applyNumberFormat="1" applyFont="1" applyFill="1" applyBorder="1" applyAlignment="1">
      <alignment horizontal="right" vertical="center"/>
    </xf>
    <xf numFmtId="4" fontId="55" fillId="0" borderId="2" xfId="3" applyNumberFormat="1" applyFont="1" applyFill="1" applyBorder="1" applyAlignment="1"/>
    <xf numFmtId="170" fontId="53" fillId="0" borderId="2" xfId="0" applyNumberFormat="1" applyFont="1" applyFill="1" applyBorder="1" applyAlignment="1">
      <alignment horizontal="left" vertical="center" wrapText="1"/>
    </xf>
    <xf numFmtId="2" fontId="56" fillId="0" borderId="2" xfId="0" applyNumberFormat="1" applyFont="1" applyFill="1" applyBorder="1" applyAlignment="1">
      <alignment horizontal="right" vertical="center" wrapText="1"/>
    </xf>
    <xf numFmtId="2" fontId="55" fillId="0" borderId="2" xfId="0" applyNumberFormat="1" applyFont="1" applyFill="1" applyBorder="1" applyAlignment="1">
      <alignment vertical="center"/>
    </xf>
    <xf numFmtId="2" fontId="140" fillId="0" borderId="2" xfId="0" applyNumberFormat="1" applyFont="1" applyFill="1" applyBorder="1" applyAlignment="1">
      <alignment horizontal="right" vertical="center" wrapText="1"/>
    </xf>
    <xf numFmtId="2" fontId="53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right" vertical="center"/>
    </xf>
    <xf numFmtId="2" fontId="53" fillId="0" borderId="2" xfId="0" applyNumberFormat="1" applyFont="1" applyFill="1" applyBorder="1" applyAlignment="1">
      <alignment horizontal="right" vertical="center"/>
    </xf>
    <xf numFmtId="2" fontId="53" fillId="0" borderId="2" xfId="0" applyNumberFormat="1" applyFont="1" applyFill="1" applyBorder="1" applyAlignment="1">
      <alignment horizontal="right" vertical="top" wrapText="1"/>
    </xf>
    <xf numFmtId="2" fontId="53" fillId="0" borderId="2" xfId="0" applyNumberFormat="1" applyFont="1" applyFill="1" applyBorder="1" applyAlignment="1">
      <alignment horizontal="left" vertical="top" wrapText="1"/>
    </xf>
    <xf numFmtId="2" fontId="55" fillId="0" borderId="2" xfId="0" applyNumberFormat="1" applyFont="1" applyFill="1" applyBorder="1" applyAlignment="1">
      <alignment horizontal="right" vertical="top" wrapText="1"/>
    </xf>
    <xf numFmtId="4" fontId="55" fillId="0" borderId="3" xfId="0" applyNumberFormat="1" applyFont="1" applyFill="1" applyBorder="1" applyAlignment="1"/>
    <xf numFmtId="4" fontId="55" fillId="0" borderId="3" xfId="3" applyNumberFormat="1" applyFont="1" applyFill="1" applyBorder="1" applyAlignment="1"/>
    <xf numFmtId="4" fontId="55" fillId="0" borderId="8" xfId="0" applyNumberFormat="1" applyFont="1" applyFill="1" applyBorder="1" applyAlignment="1"/>
    <xf numFmtId="4" fontId="55" fillId="0" borderId="2" xfId="0" applyNumberFormat="1" applyFont="1" applyFill="1" applyBorder="1" applyAlignment="1"/>
    <xf numFmtId="4" fontId="55" fillId="0" borderId="9" xfId="0" applyNumberFormat="1" applyFont="1" applyFill="1" applyBorder="1" applyAlignment="1"/>
    <xf numFmtId="4" fontId="55" fillId="0" borderId="9" xfId="3" applyNumberFormat="1" applyFont="1" applyFill="1" applyBorder="1" applyAlignment="1"/>
    <xf numFmtId="4" fontId="55" fillId="0" borderId="1" xfId="0" applyNumberFormat="1" applyFont="1" applyFill="1" applyBorder="1" applyAlignment="1"/>
    <xf numFmtId="4" fontId="53" fillId="0" borderId="7" xfId="0" applyNumberFormat="1" applyFont="1" applyFill="1" applyBorder="1" applyAlignment="1"/>
    <xf numFmtId="4" fontId="55" fillId="0" borderId="23" xfId="0" applyNumberFormat="1" applyFont="1" applyFill="1" applyBorder="1" applyAlignment="1"/>
    <xf numFmtId="4" fontId="55" fillId="0" borderId="11" xfId="0" applyNumberFormat="1" applyFont="1" applyFill="1" applyBorder="1" applyAlignment="1"/>
    <xf numFmtId="4" fontId="55" fillId="0" borderId="12" xfId="0" applyNumberFormat="1" applyFont="1" applyFill="1" applyBorder="1" applyAlignment="1"/>
    <xf numFmtId="4" fontId="55" fillId="0" borderId="3" xfId="0" applyNumberFormat="1" applyFont="1" applyFill="1" applyBorder="1" applyAlignment="1" applyProtection="1">
      <protection locked="0"/>
    </xf>
    <xf numFmtId="4" fontId="55" fillId="0" borderId="8" xfId="0" applyNumberFormat="1" applyFont="1" applyFill="1" applyBorder="1" applyAlignment="1" applyProtection="1">
      <protection locked="0"/>
    </xf>
    <xf numFmtId="4" fontId="116" fillId="0" borderId="2" xfId="8" applyNumberFormat="1" applyFont="1" applyFill="1" applyBorder="1" applyAlignment="1">
      <alignment horizontal="right" vertical="center" wrapText="1"/>
    </xf>
    <xf numFmtId="0" fontId="130" fillId="0" borderId="0" xfId="8" applyFont="1" applyFill="1" applyAlignment="1">
      <alignment horizontal="left" vertical="center" wrapText="1"/>
    </xf>
    <xf numFmtId="4" fontId="64" fillId="0" borderId="0" xfId="8" applyNumberFormat="1" applyFont="1" applyFill="1" applyAlignment="1">
      <alignment horizontal="center" vertical="center"/>
    </xf>
    <xf numFmtId="0" fontId="64" fillId="0" borderId="0" xfId="8" applyFont="1" applyFill="1" applyAlignment="1">
      <alignment horizontal="left" vertical="center"/>
    </xf>
    <xf numFmtId="4" fontId="64" fillId="0" borderId="0" xfId="8" applyNumberFormat="1" applyFont="1" applyFill="1" applyAlignment="1">
      <alignment horizontal="right" vertical="center"/>
    </xf>
    <xf numFmtId="0" fontId="130" fillId="0" borderId="0" xfId="8" applyFont="1" applyFill="1" applyAlignment="1">
      <alignment horizontal="left" vertical="center"/>
    </xf>
    <xf numFmtId="0" fontId="64" fillId="0" borderId="0" xfId="8" applyFont="1" applyFill="1" applyAlignment="1">
      <alignment horizontal="right" vertical="center"/>
    </xf>
    <xf numFmtId="0" fontId="134" fillId="0" borderId="0" xfId="8" applyFont="1" applyFill="1" applyAlignment="1">
      <alignment horizontal="center" vertical="center"/>
    </xf>
    <xf numFmtId="0" fontId="134" fillId="0" borderId="0" xfId="8" applyFont="1" applyFill="1" applyAlignment="1">
      <alignment horizontal="left" vertical="center"/>
    </xf>
    <xf numFmtId="0" fontId="143" fillId="0" borderId="0" xfId="8" applyFont="1" applyFill="1" applyAlignment="1">
      <alignment horizontal="center" vertical="center"/>
    </xf>
    <xf numFmtId="0" fontId="134" fillId="0" borderId="0" xfId="8" applyFont="1" applyFill="1" applyAlignment="1">
      <alignment vertical="center"/>
    </xf>
    <xf numFmtId="0" fontId="49" fillId="0" borderId="0" xfId="8" applyFill="1"/>
    <xf numFmtId="0" fontId="119" fillId="0" borderId="0" xfId="8" applyFont="1" applyFill="1" applyAlignment="1">
      <alignment horizontal="right" vertical="center"/>
    </xf>
    <xf numFmtId="0" fontId="135" fillId="0" borderId="0" xfId="812" applyFont="1" applyFill="1"/>
    <xf numFmtId="3" fontId="64" fillId="0" borderId="2" xfId="3" applyNumberFormat="1" applyFont="1" applyFill="1" applyBorder="1" applyAlignment="1">
      <alignment horizontal="center" vertical="center"/>
    </xf>
    <xf numFmtId="4" fontId="142" fillId="0" borderId="2" xfId="8" applyNumberFormat="1" applyFont="1" applyFill="1" applyBorder="1"/>
    <xf numFmtId="171" fontId="64" fillId="0" borderId="2" xfId="3" applyNumberFormat="1" applyFont="1" applyFill="1" applyBorder="1" applyAlignment="1">
      <alignment horizontal="center" vertical="center" wrapText="1"/>
    </xf>
    <xf numFmtId="4" fontId="54" fillId="0" borderId="2" xfId="8" applyNumberFormat="1" applyFont="1" applyFill="1" applyBorder="1"/>
    <xf numFmtId="169" fontId="64" fillId="0" borderId="2" xfId="3" applyNumberFormat="1" applyFont="1" applyFill="1" applyBorder="1" applyAlignment="1">
      <alignment vertical="center"/>
    </xf>
    <xf numFmtId="4" fontId="117" fillId="0" borderId="2" xfId="8" applyNumberFormat="1" applyFont="1" applyFill="1" applyBorder="1" applyAlignment="1">
      <alignment horizontal="right" vertical="center" wrapText="1"/>
    </xf>
    <xf numFmtId="0" fontId="135" fillId="0" borderId="0" xfId="812" applyFont="1" applyFill="1" applyAlignment="1">
      <alignment horizontal="left"/>
    </xf>
    <xf numFmtId="0" fontId="144" fillId="0" borderId="0" xfId="812" applyFont="1" applyFill="1"/>
    <xf numFmtId="4" fontId="94" fillId="0" borderId="0" xfId="812" applyNumberFormat="1" applyFont="1" applyFill="1" applyAlignment="1">
      <alignment horizontal="center" vertical="top" wrapText="1"/>
    </xf>
    <xf numFmtId="0" fontId="94" fillId="0" borderId="0" xfId="812" applyFont="1" applyFill="1"/>
    <xf numFmtId="0" fontId="135" fillId="0" borderId="0" xfId="812" applyFont="1" applyFill="1" applyBorder="1" applyAlignment="1">
      <alignment horizontal="left"/>
    </xf>
    <xf numFmtId="169" fontId="94" fillId="0" borderId="0" xfId="812" applyNumberFormat="1" applyFont="1" applyFill="1" applyBorder="1" applyAlignment="1">
      <alignment horizontal="center" vertical="top"/>
    </xf>
    <xf numFmtId="4" fontId="53" fillId="0" borderId="0" xfId="812" applyNumberFormat="1" applyFont="1" applyFill="1" applyAlignment="1">
      <alignment horizontal="center" vertical="top"/>
    </xf>
    <xf numFmtId="4" fontId="94" fillId="0" borderId="0" xfId="812" applyNumberFormat="1" applyFont="1" applyFill="1" applyAlignment="1">
      <alignment horizontal="center" vertical="top"/>
    </xf>
    <xf numFmtId="169" fontId="94" fillId="0" borderId="0" xfId="812" applyNumberFormat="1" applyFont="1" applyFill="1" applyAlignment="1">
      <alignment horizontal="left" vertical="top"/>
    </xf>
    <xf numFmtId="4" fontId="53" fillId="0" borderId="27" xfId="812" applyNumberFormat="1" applyFont="1" applyFill="1" applyBorder="1" applyAlignment="1">
      <alignment horizontal="center" vertical="top"/>
    </xf>
    <xf numFmtId="0" fontId="94" fillId="0" borderId="0" xfId="812" applyFont="1" applyFill="1" applyAlignment="1">
      <alignment horizontal="left" vertical="top" wrapText="1"/>
    </xf>
    <xf numFmtId="169" fontId="94" fillId="0" borderId="0" xfId="812" applyNumberFormat="1" applyFont="1" applyFill="1" applyBorder="1" applyAlignment="1">
      <alignment horizontal="left" vertical="top"/>
    </xf>
    <xf numFmtId="0" fontId="43" fillId="0" borderId="0" xfId="812" applyFont="1" applyFill="1"/>
    <xf numFmtId="0" fontId="43" fillId="0" borderId="0" xfId="812" applyFont="1" applyFill="1" applyAlignment="1">
      <alignment horizontal="left"/>
    </xf>
    <xf numFmtId="0" fontId="145" fillId="0" borderId="0" xfId="812" applyFont="1" applyFill="1"/>
    <xf numFmtId="0" fontId="43" fillId="0" borderId="0" xfId="812" applyFill="1"/>
    <xf numFmtId="0" fontId="43" fillId="0" borderId="0" xfId="812" applyFill="1" applyAlignment="1">
      <alignment horizontal="left"/>
    </xf>
    <xf numFmtId="0" fontId="143" fillId="0" borderId="0" xfId="8" applyFont="1" applyFill="1" applyAlignment="1">
      <alignment vertical="center"/>
    </xf>
    <xf numFmtId="171" fontId="49" fillId="0" borderId="0" xfId="8" applyNumberFormat="1" applyFill="1"/>
    <xf numFmtId="0" fontId="56" fillId="0" borderId="0" xfId="8" applyFont="1" applyFill="1" applyAlignment="1">
      <alignment vertical="center"/>
    </xf>
    <xf numFmtId="0" fontId="138" fillId="0" borderId="0" xfId="8" applyFont="1" applyFill="1" applyAlignment="1">
      <alignment vertical="center"/>
    </xf>
    <xf numFmtId="0" fontId="137" fillId="0" borderId="0" xfId="812" applyFont="1" applyFill="1" applyBorder="1"/>
    <xf numFmtId="0" fontId="49" fillId="0" borderId="0" xfId="8" applyFill="1" applyBorder="1"/>
    <xf numFmtId="0" fontId="137" fillId="0" borderId="0" xfId="812" applyFont="1" applyFill="1"/>
    <xf numFmtId="4" fontId="53" fillId="0" borderId="2" xfId="3" applyNumberFormat="1" applyFont="1" applyFill="1" applyBorder="1" applyAlignment="1"/>
    <xf numFmtId="4" fontId="53" fillId="0" borderId="3" xfId="3" applyNumberFormat="1" applyFont="1" applyFill="1" applyBorder="1" applyAlignment="1"/>
    <xf numFmtId="49" fontId="53" fillId="0" borderId="1" xfId="0" applyNumberFormat="1" applyFont="1" applyFill="1" applyBorder="1" applyAlignment="1">
      <alignment horizontal="center" vertical="center" wrapText="1"/>
    </xf>
    <xf numFmtId="0" fontId="48" fillId="0" borderId="1" xfId="0" applyFont="1" applyFill="1" applyBorder="1" applyAlignment="1">
      <alignment horizontal="left" vertical="center" wrapText="1"/>
    </xf>
    <xf numFmtId="3" fontId="48" fillId="0" borderId="1" xfId="0" applyNumberFormat="1" applyFont="1" applyFill="1" applyBorder="1" applyAlignment="1">
      <alignment horizontal="left" vertical="center" wrapText="1"/>
    </xf>
    <xf numFmtId="179" fontId="141" fillId="0" borderId="0" xfId="3" applyNumberFormat="1" applyFont="1" applyFill="1" applyAlignment="1">
      <alignment horizontal="center" vertical="center"/>
    </xf>
    <xf numFmtId="179" fontId="141" fillId="0" borderId="0" xfId="3" applyNumberFormat="1" applyFont="1" applyFill="1" applyBorder="1" applyAlignment="1">
      <alignment horizontal="center" vertical="center"/>
    </xf>
    <xf numFmtId="0" fontId="149" fillId="0" borderId="0" xfId="3" applyFont="1" applyFill="1"/>
    <xf numFmtId="0" fontId="149" fillId="0" borderId="0" xfId="0" applyFont="1" applyFill="1" applyAlignment="1">
      <alignment vertical="center"/>
    </xf>
    <xf numFmtId="171" fontId="149" fillId="0" borderId="0" xfId="3" applyNumberFormat="1" applyFont="1" applyFill="1"/>
    <xf numFmtId="0" fontId="149" fillId="0" borderId="0" xfId="0" applyFont="1" applyFill="1"/>
    <xf numFmtId="17" fontId="149" fillId="0" borderId="0" xfId="3" applyNumberFormat="1" applyFont="1" applyFill="1" applyAlignment="1">
      <alignment horizontal="center"/>
    </xf>
    <xf numFmtId="180" fontId="149" fillId="0" borderId="0" xfId="3" applyNumberFormat="1" applyFont="1" applyFill="1"/>
    <xf numFmtId="0" fontId="60" fillId="0" borderId="0" xfId="3" applyFont="1" applyFill="1" applyBorder="1" applyAlignment="1">
      <alignment horizontal="center" vertical="center" wrapText="1"/>
    </xf>
    <xf numFmtId="0" fontId="150" fillId="0" borderId="0" xfId="3" applyFont="1" applyFill="1"/>
    <xf numFmtId="171" fontId="150" fillId="0" borderId="0" xfId="3" applyNumberFormat="1" applyFont="1" applyFill="1"/>
    <xf numFmtId="0" fontId="150" fillId="0" borderId="0" xfId="0" applyFont="1" applyFill="1"/>
    <xf numFmtId="17" fontId="150" fillId="0" borderId="0" xfId="3" applyNumberFormat="1" applyFont="1" applyFill="1" applyAlignment="1">
      <alignment horizontal="center"/>
    </xf>
    <xf numFmtId="180" fontId="150" fillId="0" borderId="0" xfId="3" applyNumberFormat="1" applyFont="1" applyFill="1"/>
    <xf numFmtId="165" fontId="60" fillId="0" borderId="0" xfId="0" applyNumberFormat="1" applyFont="1" applyFill="1" applyBorder="1" applyAlignment="1">
      <alignment horizontal="left" vertical="center"/>
    </xf>
    <xf numFmtId="1" fontId="150" fillId="0" borderId="0" xfId="3" applyNumberFormat="1" applyFont="1" applyFill="1" applyAlignment="1">
      <alignment vertical="center"/>
    </xf>
    <xf numFmtId="0" fontId="150" fillId="0" borderId="0" xfId="0" applyFont="1" applyFill="1" applyAlignment="1">
      <alignment vertical="center"/>
    </xf>
    <xf numFmtId="0" fontId="150" fillId="0" borderId="0" xfId="3" applyFont="1" applyFill="1" applyAlignment="1">
      <alignment vertical="center"/>
    </xf>
    <xf numFmtId="3" fontId="150" fillId="0" borderId="0" xfId="3" applyNumberFormat="1" applyFont="1" applyFill="1" applyAlignment="1">
      <alignment horizontal="center" vertical="center"/>
    </xf>
    <xf numFmtId="165" fontId="60" fillId="0" borderId="0" xfId="0" applyNumberFormat="1" applyFont="1" applyFill="1" applyBorder="1" applyAlignment="1">
      <alignment horizontal="left" vertical="center" wrapText="1"/>
    </xf>
    <xf numFmtId="9" fontId="60" fillId="0" borderId="0" xfId="3" applyNumberFormat="1" applyFont="1" applyFill="1" applyBorder="1" applyAlignment="1"/>
    <xf numFmtId="0" fontId="60" fillId="0" borderId="0" xfId="3" applyFont="1" applyFill="1" applyBorder="1" applyAlignment="1">
      <alignment horizontal="center"/>
    </xf>
    <xf numFmtId="0" fontId="60" fillId="0" borderId="0" xfId="3" applyFont="1" applyFill="1" applyAlignment="1"/>
    <xf numFmtId="169" fontId="60" fillId="0" borderId="0" xfId="0" applyNumberFormat="1" applyFont="1" applyFill="1" applyAlignment="1"/>
    <xf numFmtId="0" fontId="60" fillId="0" borderId="0" xfId="0" applyFont="1" applyFill="1" applyBorder="1" applyAlignment="1"/>
    <xf numFmtId="0" fontId="151" fillId="0" borderId="0" xfId="0" applyFont="1" applyFill="1" applyAlignment="1"/>
    <xf numFmtId="0" fontId="151" fillId="0" borderId="0" xfId="0" applyFont="1" applyFill="1"/>
    <xf numFmtId="183" fontId="60" fillId="0" borderId="18" xfId="3" applyNumberFormat="1" applyFont="1" applyFill="1" applyBorder="1" applyAlignment="1">
      <alignment vertical="center"/>
    </xf>
    <xf numFmtId="0" fontId="64" fillId="0" borderId="0" xfId="0" applyFont="1" applyFill="1" applyAlignment="1">
      <alignment horizontal="center" vertical="center"/>
    </xf>
    <xf numFmtId="169" fontId="64" fillId="0" borderId="0" xfId="0" applyNumberFormat="1" applyFont="1" applyFill="1" applyAlignment="1">
      <alignment horizontal="center" vertical="center"/>
    </xf>
    <xf numFmtId="180" fontId="60" fillId="0" borderId="2" xfId="3" applyNumberFormat="1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left" vertical="center"/>
    </xf>
    <xf numFmtId="4" fontId="53" fillId="0" borderId="0" xfId="0" applyNumberFormat="1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/>
    </xf>
    <xf numFmtId="169" fontId="141" fillId="0" borderId="0" xfId="9" applyNumberFormat="1" applyFont="1" applyFill="1" applyBorder="1" applyAlignment="1">
      <alignment horizontal="left" vertical="center"/>
    </xf>
    <xf numFmtId="0" fontId="152" fillId="0" borderId="0" xfId="9" applyFont="1" applyFill="1" applyAlignment="1"/>
    <xf numFmtId="0" fontId="53" fillId="0" borderId="0" xfId="0" applyFont="1" applyFill="1" applyBorder="1" applyAlignment="1">
      <alignment horizontal="center" vertical="center"/>
    </xf>
    <xf numFmtId="0" fontId="53" fillId="0" borderId="27" xfId="0" applyFont="1" applyFill="1" applyBorder="1" applyAlignment="1">
      <alignment horizontal="center"/>
    </xf>
    <xf numFmtId="169" fontId="60" fillId="0" borderId="0" xfId="9" applyNumberFormat="1" applyFont="1" applyFill="1" applyBorder="1" applyAlignment="1">
      <alignment horizontal="left" vertical="center"/>
    </xf>
    <xf numFmtId="0" fontId="143" fillId="0" borderId="0" xfId="9" applyFont="1" applyFill="1" applyAlignment="1">
      <alignment vertical="center"/>
    </xf>
    <xf numFmtId="169" fontId="60" fillId="0" borderId="0" xfId="9" applyNumberFormat="1" applyFont="1" applyFill="1" applyBorder="1" applyAlignment="1">
      <alignment horizontal="left"/>
    </xf>
    <xf numFmtId="0" fontId="143" fillId="0" borderId="0" xfId="9" applyFont="1" applyFill="1" applyAlignment="1"/>
    <xf numFmtId="49" fontId="53" fillId="0" borderId="0" xfId="0" applyNumberFormat="1" applyFont="1" applyFill="1" applyBorder="1" applyAlignment="1">
      <alignment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vertical="center"/>
    </xf>
    <xf numFmtId="4" fontId="53" fillId="0" borderId="27" xfId="0" applyNumberFormat="1" applyFont="1" applyFill="1" applyBorder="1" applyAlignment="1">
      <alignment horizontal="center"/>
    </xf>
    <xf numFmtId="0" fontId="53" fillId="0" borderId="26" xfId="0" applyFont="1" applyFill="1" applyBorder="1" applyAlignment="1">
      <alignment vertical="center"/>
    </xf>
    <xf numFmtId="0" fontId="53" fillId="0" borderId="0" xfId="0" applyFont="1" applyFill="1" applyBorder="1" applyAlignment="1">
      <alignment horizontal="right" wrapText="1"/>
    </xf>
    <xf numFmtId="0" fontId="143" fillId="0" borderId="0" xfId="9" applyFont="1" applyFill="1" applyBorder="1" applyAlignment="1"/>
    <xf numFmtId="4" fontId="53" fillId="0" borderId="0" xfId="0" applyNumberFormat="1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/>
    </xf>
    <xf numFmtId="0" fontId="53" fillId="0" borderId="2" xfId="0" applyFont="1" applyFill="1" applyBorder="1" applyAlignment="1">
      <alignment horizontal="left" vertical="center" wrapText="1"/>
    </xf>
    <xf numFmtId="2" fontId="53" fillId="0" borderId="0" xfId="3" applyNumberFormat="1" applyFont="1" applyFill="1" applyBorder="1" applyAlignment="1">
      <alignment horizontal="right" vertical="center" wrapText="1"/>
    </xf>
    <xf numFmtId="49" fontId="53" fillId="0" borderId="2" xfId="0" applyNumberFormat="1" applyFont="1" applyFill="1" applyBorder="1" applyAlignment="1">
      <alignment horizontal="left" vertical="top" wrapText="1"/>
    </xf>
    <xf numFmtId="0" fontId="53" fillId="0" borderId="2" xfId="0" applyFont="1" applyFill="1" applyBorder="1" applyAlignment="1">
      <alignment horizontal="left" vertical="top" wrapText="1"/>
    </xf>
    <xf numFmtId="4" fontId="53" fillId="0" borderId="5" xfId="0" applyNumberFormat="1" applyFont="1" applyFill="1" applyBorder="1" applyAlignment="1">
      <alignment horizontal="left"/>
    </xf>
    <xf numFmtId="4" fontId="53" fillId="0" borderId="2" xfId="0" applyNumberFormat="1" applyFont="1" applyFill="1" applyBorder="1" applyAlignment="1"/>
    <xf numFmtId="0" fontId="53" fillId="0" borderId="4" xfId="0" applyFont="1" applyFill="1" applyBorder="1" applyAlignment="1">
      <alignment horizontal="left"/>
    </xf>
    <xf numFmtId="0" fontId="55" fillId="0" borderId="2" xfId="0" applyFont="1" applyFill="1" applyBorder="1" applyAlignment="1">
      <alignment horizontal="left" vertical="center" wrapText="1"/>
    </xf>
    <xf numFmtId="0" fontId="55" fillId="0" borderId="2" xfId="0" applyFont="1" applyFill="1" applyBorder="1" applyAlignment="1">
      <alignment horizontal="left" vertical="top" wrapText="1"/>
    </xf>
    <xf numFmtId="0" fontId="53" fillId="0" borderId="1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wrapText="1"/>
    </xf>
    <xf numFmtId="0" fontId="53" fillId="0" borderId="2" xfId="0" applyFont="1" applyFill="1" applyBorder="1" applyAlignment="1">
      <alignment horizontal="center" vertical="center"/>
    </xf>
    <xf numFmtId="0" fontId="55" fillId="0" borderId="26" xfId="0" applyFont="1" applyFill="1" applyBorder="1" applyAlignment="1">
      <alignment vertical="center"/>
    </xf>
    <xf numFmtId="0" fontId="55" fillId="0" borderId="0" xfId="0" applyFont="1" applyFill="1" applyBorder="1" applyAlignment="1">
      <alignment horizontal="right" vertical="center"/>
    </xf>
    <xf numFmtId="4" fontId="53" fillId="0" borderId="0" xfId="0" applyNumberFormat="1" applyFont="1" applyFill="1" applyBorder="1" applyAlignment="1">
      <alignment horizontal="center"/>
    </xf>
    <xf numFmtId="1" fontId="53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left" vertical="center" wrapText="1"/>
    </xf>
    <xf numFmtId="2" fontId="53" fillId="0" borderId="1" xfId="0" applyNumberFormat="1" applyFont="1" applyFill="1" applyBorder="1" applyAlignment="1">
      <alignment horizontal="left" vertical="center"/>
    </xf>
    <xf numFmtId="4" fontId="140" fillId="0" borderId="0" xfId="0" applyNumberFormat="1" applyFont="1" applyFill="1" applyAlignment="1"/>
    <xf numFmtId="4" fontId="61" fillId="0" borderId="0" xfId="0" applyNumberFormat="1" applyFont="1" applyFill="1" applyAlignment="1"/>
    <xf numFmtId="2" fontId="55" fillId="0" borderId="1" xfId="0" applyNumberFormat="1" applyFont="1" applyFill="1" applyBorder="1" applyAlignment="1">
      <alignment horizontal="right" vertical="center"/>
    </xf>
    <xf numFmtId="0" fontId="55" fillId="0" borderId="2" xfId="0" applyFont="1" applyFill="1" applyBorder="1" applyAlignment="1">
      <alignment vertical="center"/>
    </xf>
    <xf numFmtId="4" fontId="55" fillId="0" borderId="1" xfId="0" applyNumberFormat="1" applyFont="1" applyFill="1" applyBorder="1" applyAlignment="1">
      <alignment horizontal="right" vertical="center"/>
    </xf>
    <xf numFmtId="4" fontId="55" fillId="0" borderId="1" xfId="0" applyNumberFormat="1" applyFont="1" applyFill="1" applyBorder="1" applyAlignment="1">
      <alignment horizontal="right" vertical="center" wrapText="1"/>
    </xf>
    <xf numFmtId="170" fontId="55" fillId="0" borderId="2" xfId="0" applyNumberFormat="1" applyFont="1" applyFill="1" applyBorder="1" applyAlignment="1">
      <alignment horizontal="right" vertical="center"/>
    </xf>
    <xf numFmtId="4" fontId="55" fillId="0" borderId="10" xfId="0" applyNumberFormat="1" applyFont="1" applyFill="1" applyBorder="1" applyAlignment="1"/>
    <xf numFmtId="0" fontId="141" fillId="0" borderId="0" xfId="0" applyFont="1" applyFill="1" applyAlignment="1"/>
    <xf numFmtId="4" fontId="55" fillId="0" borderId="0" xfId="3" applyNumberFormat="1" applyFont="1" applyFill="1" applyBorder="1"/>
    <xf numFmtId="0" fontId="115" fillId="0" borderId="0" xfId="0" applyFont="1" applyFill="1"/>
    <xf numFmtId="0" fontId="116" fillId="0" borderId="2" xfId="3" applyFont="1" applyFill="1" applyBorder="1" applyAlignment="1">
      <alignment horizontal="center" vertical="center" wrapText="1"/>
    </xf>
    <xf numFmtId="169" fontId="64" fillId="0" borderId="2" xfId="8" applyNumberFormat="1" applyFont="1" applyFill="1" applyBorder="1" applyAlignment="1">
      <alignment horizontal="right" vertical="center" wrapText="1"/>
    </xf>
    <xf numFmtId="2" fontId="64" fillId="0" borderId="2" xfId="8" applyNumberFormat="1" applyFont="1" applyFill="1" applyBorder="1" applyAlignment="1">
      <alignment horizontal="right" vertical="center" wrapText="1"/>
    </xf>
    <xf numFmtId="0" fontId="64" fillId="0" borderId="2" xfId="3" applyFont="1" applyFill="1" applyBorder="1" applyAlignment="1">
      <alignment horizontal="center" vertical="center" wrapText="1"/>
    </xf>
    <xf numFmtId="0" fontId="64" fillId="0" borderId="2" xfId="3" applyFont="1" applyFill="1" applyBorder="1" applyAlignment="1">
      <alignment horizontal="left" vertical="center" wrapText="1"/>
    </xf>
    <xf numFmtId="4" fontId="130" fillId="0" borderId="2" xfId="8" applyNumberFormat="1" applyFont="1" applyFill="1" applyBorder="1" applyAlignment="1">
      <alignment vertical="center"/>
    </xf>
    <xf numFmtId="0" fontId="153" fillId="0" borderId="0" xfId="3" applyFont="1" applyFill="1" applyBorder="1"/>
    <xf numFmtId="0" fontId="153" fillId="0" borderId="0" xfId="3" applyFont="1" applyFill="1" applyBorder="1" applyAlignment="1">
      <alignment horizontal="left"/>
    </xf>
    <xf numFmtId="169" fontId="64" fillId="0" borderId="27" xfId="812" applyNumberFormat="1" applyFont="1" applyFill="1" applyBorder="1" applyAlignment="1">
      <alignment horizontal="center" vertical="center" wrapText="1"/>
    </xf>
    <xf numFmtId="3" fontId="154" fillId="0" borderId="0" xfId="3" applyNumberFormat="1" applyFont="1" applyFill="1" applyBorder="1"/>
    <xf numFmtId="4" fontId="154" fillId="0" borderId="0" xfId="3" applyNumberFormat="1" applyFont="1" applyFill="1" applyBorder="1"/>
    <xf numFmtId="0" fontId="155" fillId="0" borderId="0" xfId="0" applyFont="1" applyFill="1"/>
    <xf numFmtId="0" fontId="156" fillId="0" borderId="0" xfId="0" applyFont="1" applyFill="1"/>
    <xf numFmtId="169" fontId="125" fillId="0" borderId="0" xfId="1" applyNumberFormat="1" applyFont="1" applyFill="1" applyBorder="1" applyAlignment="1">
      <alignment horizontal="center" vertical="center"/>
    </xf>
    <xf numFmtId="169" fontId="154" fillId="0" borderId="0" xfId="1" applyNumberFormat="1" applyFont="1" applyFill="1" applyBorder="1" applyAlignment="1">
      <alignment horizontal="left" vertical="center" wrapText="1"/>
    </xf>
    <xf numFmtId="169" fontId="64" fillId="0" borderId="0" xfId="812" applyNumberFormat="1" applyFont="1" applyFill="1" applyBorder="1" applyAlignment="1">
      <alignment horizontal="center" vertical="center" wrapText="1"/>
    </xf>
    <xf numFmtId="0" fontId="119" fillId="0" borderId="0" xfId="812" applyFont="1" applyFill="1" applyAlignment="1">
      <alignment horizontal="center"/>
    </xf>
    <xf numFmtId="4" fontId="125" fillId="0" borderId="0" xfId="5" applyNumberFormat="1" applyFont="1" applyFill="1" applyBorder="1" applyAlignment="1">
      <alignment horizontal="center" vertical="center" wrapText="1"/>
    </xf>
    <xf numFmtId="0" fontId="153" fillId="0" borderId="0" xfId="3" applyFont="1" applyFill="1" applyBorder="1" applyAlignment="1">
      <alignment vertical="top"/>
    </xf>
    <xf numFmtId="169" fontId="154" fillId="0" borderId="0" xfId="3" applyNumberFormat="1" applyFont="1" applyFill="1" applyBorder="1"/>
    <xf numFmtId="166" fontId="155" fillId="0" borderId="0" xfId="0" applyNumberFormat="1" applyFont="1" applyFill="1"/>
    <xf numFmtId="166" fontId="156" fillId="0" borderId="0" xfId="0" applyNumberFormat="1" applyFont="1" applyFill="1"/>
    <xf numFmtId="0" fontId="153" fillId="0" borderId="0" xfId="0" applyFont="1" applyFill="1" applyBorder="1" applyAlignment="1">
      <alignment horizontal="left"/>
    </xf>
    <xf numFmtId="0" fontId="153" fillId="0" borderId="27" xfId="3" applyFont="1" applyFill="1" applyBorder="1"/>
    <xf numFmtId="0" fontId="157" fillId="0" borderId="0" xfId="0" applyFont="1" applyFill="1" applyBorder="1" applyAlignment="1">
      <alignment horizontal="right" vertical="top"/>
    </xf>
    <xf numFmtId="4" fontId="54" fillId="0" borderId="0" xfId="8" applyNumberFormat="1" applyFont="1" applyFill="1"/>
    <xf numFmtId="2" fontId="130" fillId="0" borderId="0" xfId="8" applyNumberFormat="1" applyFont="1" applyFill="1" applyAlignment="1">
      <alignment horizontal="left" vertical="center"/>
    </xf>
    <xf numFmtId="2" fontId="134" fillId="0" borderId="0" xfId="8" applyNumberFormat="1" applyFont="1" applyFill="1" applyAlignment="1">
      <alignment horizontal="center" vertical="center"/>
    </xf>
    <xf numFmtId="2" fontId="64" fillId="0" borderId="2" xfId="3" applyNumberFormat="1" applyFont="1" applyFill="1" applyBorder="1" applyAlignment="1">
      <alignment horizontal="right" vertical="center"/>
    </xf>
    <xf numFmtId="2" fontId="135" fillId="0" borderId="0" xfId="812" applyNumberFormat="1" applyFont="1" applyFill="1"/>
    <xf numFmtId="2" fontId="119" fillId="0" borderId="0" xfId="8" applyNumberFormat="1" applyFont="1" applyFill="1" applyAlignment="1">
      <alignment vertical="center"/>
    </xf>
    <xf numFmtId="2" fontId="43" fillId="0" borderId="0" xfId="812" applyNumberFormat="1" applyFont="1" applyFill="1"/>
    <xf numFmtId="2" fontId="43" fillId="0" borderId="0" xfId="812" applyNumberFormat="1" applyFill="1"/>
    <xf numFmtId="2" fontId="134" fillId="0" borderId="0" xfId="8" applyNumberFormat="1" applyFont="1" applyFill="1" applyAlignment="1">
      <alignment vertical="center"/>
    </xf>
    <xf numFmtId="1" fontId="116" fillId="0" borderId="2" xfId="3" applyNumberFormat="1" applyFont="1" applyFill="1" applyBorder="1" applyAlignment="1">
      <alignment horizontal="center" vertical="center" wrapText="1"/>
    </xf>
    <xf numFmtId="4" fontId="53" fillId="0" borderId="2" xfId="0" applyNumberFormat="1" applyFont="1" applyFill="1" applyBorder="1" applyAlignment="1"/>
    <xf numFmtId="4" fontId="55" fillId="0" borderId="20" xfId="0" applyNumberFormat="1" applyFont="1" applyFill="1" applyBorder="1" applyAlignment="1"/>
    <xf numFmtId="0" fontId="64" fillId="0" borderId="2" xfId="8" applyFont="1" applyFill="1" applyBorder="1" applyAlignment="1">
      <alignment horizontal="center" vertical="center" wrapText="1"/>
    </xf>
    <xf numFmtId="0" fontId="160" fillId="0" borderId="0" xfId="1172" applyFont="1"/>
    <xf numFmtId="0" fontId="51" fillId="0" borderId="0" xfId="1172"/>
    <xf numFmtId="0" fontId="143" fillId="0" borderId="0" xfId="1172" applyFont="1" applyBorder="1" applyAlignment="1">
      <alignment wrapText="1"/>
    </xf>
    <xf numFmtId="0" fontId="143" fillId="0" borderId="0" xfId="1172" applyFont="1" applyBorder="1"/>
    <xf numFmtId="0" fontId="143" fillId="0" borderId="0" xfId="1172" applyFont="1"/>
    <xf numFmtId="0" fontId="143" fillId="0" borderId="0" xfId="1172" applyFont="1" applyAlignment="1">
      <alignment wrapText="1"/>
    </xf>
    <xf numFmtId="0" fontId="152" fillId="0" borderId="0" xfId="1172" applyFont="1" applyAlignment="1">
      <alignment vertical="center" wrapText="1"/>
    </xf>
    <xf numFmtId="0" fontId="116" fillId="0" borderId="0" xfId="1172" applyFont="1" applyBorder="1" applyAlignment="1">
      <alignment horizontal="center" wrapText="1"/>
    </xf>
    <xf numFmtId="0" fontId="141" fillId="0" borderId="0" xfId="1172" applyFont="1" applyBorder="1" applyAlignment="1">
      <alignment horizontal="center" wrapText="1"/>
    </xf>
    <xf numFmtId="0" fontId="143" fillId="0" borderId="0" xfId="1172" applyFont="1" applyAlignment="1">
      <alignment horizontal="left" wrapText="1"/>
    </xf>
    <xf numFmtId="0" fontId="143" fillId="0" borderId="0" xfId="1172" applyFont="1" applyAlignment="1">
      <alignment horizontal="center"/>
    </xf>
    <xf numFmtId="0" fontId="143" fillId="0" borderId="2" xfId="1172" applyFont="1" applyBorder="1" applyAlignment="1">
      <alignment horizontal="center" vertical="center" wrapText="1"/>
    </xf>
    <xf numFmtId="0" fontId="143" fillId="0" borderId="25" xfId="1172" applyFont="1" applyBorder="1" applyAlignment="1">
      <alignment horizontal="center"/>
    </xf>
    <xf numFmtId="0" fontId="143" fillId="0" borderId="2" xfId="1172" applyFont="1" applyBorder="1" applyAlignment="1">
      <alignment horizontal="center"/>
    </xf>
    <xf numFmtId="0" fontId="161" fillId="0" borderId="0" xfId="1172" applyFont="1" applyAlignment="1">
      <alignment horizontal="center" wrapText="1"/>
    </xf>
    <xf numFmtId="0" fontId="143" fillId="0" borderId="0" xfId="1172" applyFont="1" applyAlignment="1">
      <alignment horizontal="left" vertical="top"/>
    </xf>
    <xf numFmtId="0" fontId="143" fillId="0" borderId="0" xfId="1172" applyFont="1" applyAlignment="1">
      <alignment horizontal="left" vertical="top" wrapText="1"/>
    </xf>
    <xf numFmtId="0" fontId="162" fillId="0" borderId="0" xfId="1172" applyFont="1" applyAlignment="1">
      <alignment horizontal="right" wrapText="1"/>
    </xf>
    <xf numFmtId="0" fontId="143" fillId="0" borderId="0" xfId="1172" applyFont="1" applyAlignment="1">
      <alignment horizontal="right"/>
    </xf>
    <xf numFmtId="185" fontId="143" fillId="0" borderId="0" xfId="1172" applyNumberFormat="1" applyFont="1" applyAlignment="1">
      <alignment horizontal="right"/>
    </xf>
    <xf numFmtId="0" fontId="143" fillId="0" borderId="0" xfId="1172" applyFont="1" applyAlignment="1">
      <alignment horizontal="right" wrapText="1"/>
    </xf>
    <xf numFmtId="186" fontId="143" fillId="0" borderId="0" xfId="1172" applyNumberFormat="1" applyFont="1" applyAlignment="1">
      <alignment horizontal="right"/>
    </xf>
    <xf numFmtId="0" fontId="160" fillId="0" borderId="0" xfId="1172" applyFont="1" applyAlignment="1">
      <alignment horizontal="right"/>
    </xf>
    <xf numFmtId="186" fontId="162" fillId="0" borderId="0" xfId="1172" applyNumberFormat="1" applyFont="1" applyAlignment="1">
      <alignment horizontal="right"/>
    </xf>
    <xf numFmtId="185" fontId="51" fillId="0" borderId="0" xfId="1172" applyNumberFormat="1" applyFont="1" applyAlignment="1">
      <alignment horizontal="left"/>
    </xf>
    <xf numFmtId="0" fontId="51" fillId="0" borderId="0" xfId="1172" applyFont="1" applyAlignment="1">
      <alignment horizontal="right" wrapText="1"/>
    </xf>
    <xf numFmtId="185" fontId="160" fillId="0" borderId="0" xfId="1172" applyNumberFormat="1" applyFont="1" applyAlignment="1">
      <alignment horizontal="right"/>
    </xf>
    <xf numFmtId="0" fontId="143" fillId="0" borderId="27" xfId="1172" applyFont="1" applyBorder="1" applyAlignment="1">
      <alignment horizontal="left" vertical="top"/>
    </xf>
    <xf numFmtId="0" fontId="143" fillId="0" borderId="27" xfId="1172" applyFont="1" applyBorder="1" applyAlignment="1">
      <alignment horizontal="left" vertical="top" wrapText="1"/>
    </xf>
    <xf numFmtId="0" fontId="162" fillId="0" borderId="27" xfId="1172" applyFont="1" applyBorder="1" applyAlignment="1">
      <alignment horizontal="right" wrapText="1"/>
    </xf>
    <xf numFmtId="0" fontId="143" fillId="0" borderId="27" xfId="1172" applyFont="1" applyBorder="1" applyAlignment="1">
      <alignment horizontal="right"/>
    </xf>
    <xf numFmtId="185" fontId="143" fillId="0" borderId="27" xfId="1172" applyNumberFormat="1" applyFont="1" applyBorder="1" applyAlignment="1">
      <alignment horizontal="right"/>
    </xf>
    <xf numFmtId="0" fontId="143" fillId="0" borderId="27" xfId="1172" quotePrefix="1" applyFont="1" applyBorder="1" applyAlignment="1">
      <alignment horizontal="right" wrapText="1"/>
    </xf>
    <xf numFmtId="186" fontId="143" fillId="0" borderId="27" xfId="1172" applyNumberFormat="1" applyFont="1" applyBorder="1" applyAlignment="1">
      <alignment horizontal="right"/>
    </xf>
    <xf numFmtId="0" fontId="143" fillId="0" borderId="27" xfId="1172" applyFont="1" applyBorder="1" applyAlignment="1">
      <alignment horizontal="right" wrapText="1"/>
    </xf>
    <xf numFmtId="0" fontId="160" fillId="0" borderId="27" xfId="1172" applyFont="1" applyBorder="1" applyAlignment="1">
      <alignment horizontal="right"/>
    </xf>
    <xf numFmtId="185" fontId="163" fillId="0" borderId="0" xfId="1172" applyNumberFormat="1" applyFont="1" applyAlignment="1">
      <alignment horizontal="right"/>
    </xf>
    <xf numFmtId="186" fontId="51" fillId="0" borderId="0" xfId="1172" applyNumberFormat="1"/>
    <xf numFmtId="185" fontId="51" fillId="0" borderId="0" xfId="1172" applyNumberFormat="1"/>
    <xf numFmtId="185" fontId="160" fillId="0" borderId="27" xfId="1172" applyNumberFormat="1" applyFont="1" applyBorder="1" applyAlignment="1">
      <alignment horizontal="right"/>
    </xf>
    <xf numFmtId="0" fontId="51" fillId="0" borderId="27" xfId="1172" applyBorder="1"/>
    <xf numFmtId="0" fontId="51" fillId="0" borderId="27" xfId="1172" applyFont="1" applyBorder="1" applyAlignment="1">
      <alignment wrapText="1"/>
    </xf>
    <xf numFmtId="0" fontId="51" fillId="0" borderId="0" xfId="1172" applyFont="1" applyAlignment="1">
      <alignment wrapText="1"/>
    </xf>
    <xf numFmtId="0" fontId="152" fillId="0" borderId="0" xfId="1172" applyFont="1"/>
    <xf numFmtId="0" fontId="152" fillId="0" borderId="0" xfId="1172" applyFont="1" applyAlignment="1">
      <alignment horizontal="left" wrapText="1"/>
    </xf>
    <xf numFmtId="0" fontId="143" fillId="0" borderId="0" xfId="1172" applyFont="1" applyAlignment="1">
      <alignment horizontal="right" vertical="top"/>
    </xf>
    <xf numFmtId="0" fontId="143" fillId="0" borderId="0" xfId="1172" applyFont="1" applyAlignment="1">
      <alignment vertical="top" wrapText="1"/>
    </xf>
    <xf numFmtId="0" fontId="143" fillId="0" borderId="0" xfId="1172" applyNumberFormat="1" applyFont="1" applyAlignment="1">
      <alignment vertical="top"/>
    </xf>
    <xf numFmtId="0" fontId="143" fillId="0" borderId="27" xfId="1172" applyFont="1" applyBorder="1" applyAlignment="1">
      <alignment vertical="top" wrapText="1"/>
    </xf>
    <xf numFmtId="0" fontId="143" fillId="0" borderId="0" xfId="1172" applyFont="1" applyAlignment="1">
      <alignment vertical="top"/>
    </xf>
    <xf numFmtId="0" fontId="143" fillId="0" borderId="0" xfId="1172" applyNumberFormat="1" applyFont="1" applyAlignment="1">
      <alignment horizontal="center" vertical="top" wrapText="1"/>
    </xf>
    <xf numFmtId="187" fontId="143" fillId="0" borderId="0" xfId="1172" applyNumberFormat="1" applyFont="1" applyAlignment="1">
      <alignment horizontal="left" vertical="top" wrapText="1"/>
    </xf>
    <xf numFmtId="0" fontId="143" fillId="0" borderId="0" xfId="1172" applyFont="1" applyAlignment="1">
      <alignment horizontal="center" vertical="top" wrapText="1"/>
    </xf>
    <xf numFmtId="0" fontId="143" fillId="0" borderId="0" xfId="1172" applyFont="1" applyAlignment="1">
      <alignment horizontal="right" vertical="top" wrapText="1"/>
    </xf>
    <xf numFmtId="0" fontId="143" fillId="0" borderId="0" xfId="1172" applyFont="1" applyBorder="1" applyAlignment="1">
      <alignment vertical="top"/>
    </xf>
    <xf numFmtId="0" fontId="143" fillId="0" borderId="0" xfId="1172" applyFont="1" applyBorder="1" applyAlignment="1">
      <alignment vertical="top" wrapText="1"/>
    </xf>
    <xf numFmtId="0" fontId="52" fillId="0" borderId="0" xfId="0" applyNumberFormat="1" applyFont="1" applyAlignment="1">
      <alignment horizontal="left" vertical="top"/>
    </xf>
    <xf numFmtId="49" fontId="160" fillId="0" borderId="0" xfId="0" applyNumberFormat="1" applyFont="1" applyAlignment="1">
      <alignment horizontal="left" vertical="top"/>
    </xf>
    <xf numFmtId="0" fontId="160" fillId="0" borderId="0" xfId="0" applyFont="1" applyAlignment="1">
      <alignment horizontal="left" vertical="top" wrapText="1"/>
    </xf>
    <xf numFmtId="0" fontId="160" fillId="0" borderId="0" xfId="0" applyFont="1" applyAlignment="1">
      <alignment horizontal="center" vertical="top" wrapText="1"/>
    </xf>
    <xf numFmtId="0" fontId="165" fillId="0" borderId="0" xfId="0" applyFont="1" applyAlignment="1">
      <alignment horizontal="right" vertical="top" wrapText="1"/>
    </xf>
    <xf numFmtId="0" fontId="165" fillId="0" borderId="0" xfId="0" applyFont="1" applyAlignment="1">
      <alignment horizontal="right" vertical="top"/>
    </xf>
    <xf numFmtId="0" fontId="52" fillId="0" borderId="0" xfId="0" applyFont="1" applyAlignment="1">
      <alignment horizontal="left" vertical="top"/>
    </xf>
    <xf numFmtId="0" fontId="51" fillId="0" borderId="0" xfId="0" applyFont="1"/>
    <xf numFmtId="0" fontId="51" fillId="0" borderId="0" xfId="0" applyNumberFormat="1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160" fillId="0" borderId="0" xfId="0" applyNumberFormat="1" applyFont="1" applyAlignment="1">
      <alignment horizontal="left" vertical="top"/>
    </xf>
    <xf numFmtId="0" fontId="160" fillId="0" borderId="0" xfId="0" applyFont="1" applyAlignment="1">
      <alignment horizontal="left" vertical="top"/>
    </xf>
    <xf numFmtId="0" fontId="160" fillId="0" borderId="0" xfId="0" applyNumberFormat="1" applyFont="1" applyAlignment="1">
      <alignment horizontal="center" vertical="top" wrapText="1"/>
    </xf>
    <xf numFmtId="0" fontId="143" fillId="0" borderId="0" xfId="0" applyFont="1" applyAlignment="1">
      <alignment horizontal="center" vertical="top"/>
    </xf>
    <xf numFmtId="0" fontId="165" fillId="0" borderId="27" xfId="0" applyFont="1" applyBorder="1" applyAlignment="1">
      <alignment horizontal="right" vertical="top"/>
    </xf>
    <xf numFmtId="49" fontId="165" fillId="0" borderId="28" xfId="0" applyNumberFormat="1" applyFont="1" applyBorder="1" applyAlignment="1">
      <alignment horizontal="right" vertical="top"/>
    </xf>
    <xf numFmtId="0" fontId="165" fillId="0" borderId="28" xfId="0" applyFont="1" applyBorder="1" applyAlignment="1">
      <alignment horizontal="right" vertical="top"/>
    </xf>
    <xf numFmtId="0" fontId="75" fillId="0" borderId="28" xfId="0" applyFont="1" applyBorder="1" applyAlignment="1">
      <alignment horizontal="center" vertical="top"/>
    </xf>
    <xf numFmtId="0" fontId="166" fillId="0" borderId="28" xfId="0" applyFont="1" applyBorder="1" applyAlignment="1">
      <alignment horizontal="right" vertical="top"/>
    </xf>
    <xf numFmtId="0" fontId="166" fillId="0" borderId="0" xfId="0" applyFont="1" applyBorder="1" applyAlignment="1">
      <alignment horizontal="center" vertical="top"/>
    </xf>
    <xf numFmtId="0" fontId="165" fillId="0" borderId="0" xfId="0" applyFont="1" applyBorder="1" applyAlignment="1">
      <alignment horizontal="right" vertical="top"/>
    </xf>
    <xf numFmtId="49" fontId="165" fillId="0" borderId="0" xfId="0" applyNumberFormat="1" applyFont="1"/>
    <xf numFmtId="0" fontId="116" fillId="0" borderId="0" xfId="0" applyFont="1" applyAlignment="1">
      <alignment horizontal="center" vertical="top"/>
    </xf>
    <xf numFmtId="0" fontId="167" fillId="0" borderId="0" xfId="0" applyFont="1" applyAlignment="1">
      <alignment horizontal="center" vertical="top"/>
    </xf>
    <xf numFmtId="0" fontId="51" fillId="0" borderId="0" xfId="0" applyFont="1" applyAlignment="1">
      <alignment horizontal="center" vertical="top"/>
    </xf>
    <xf numFmtId="0" fontId="165" fillId="0" borderId="0" xfId="0" applyFont="1" applyAlignment="1">
      <alignment horizontal="center" vertical="top"/>
    </xf>
    <xf numFmtId="0" fontId="143" fillId="0" borderId="0" xfId="0" applyNumberFormat="1" applyFont="1" applyAlignment="1">
      <alignment horizontal="right" vertical="top" wrapText="1"/>
    </xf>
    <xf numFmtId="49" fontId="143" fillId="0" borderId="0" xfId="0" applyNumberFormat="1" applyFont="1" applyAlignment="1">
      <alignment horizontal="left"/>
    </xf>
    <xf numFmtId="0" fontId="143" fillId="0" borderId="0" xfId="0" applyFont="1" applyAlignment="1">
      <alignment horizontal="right" vertical="top"/>
    </xf>
    <xf numFmtId="0" fontId="143" fillId="0" borderId="27" xfId="0" applyFont="1" applyBorder="1" applyAlignment="1">
      <alignment horizontal="right" vertical="top"/>
    </xf>
    <xf numFmtId="49" fontId="165" fillId="0" borderId="28" xfId="0" applyNumberFormat="1" applyFont="1" applyBorder="1"/>
    <xf numFmtId="0" fontId="166" fillId="0" borderId="28" xfId="0" applyFont="1" applyBorder="1" applyAlignment="1">
      <alignment horizontal="center" vertical="top"/>
    </xf>
    <xf numFmtId="0" fontId="165" fillId="0" borderId="0" xfId="0" applyNumberFormat="1" applyFont="1"/>
    <xf numFmtId="49" fontId="165" fillId="0" borderId="0" xfId="0" applyNumberFormat="1" applyFont="1" applyAlignment="1">
      <alignment horizontal="right" vertical="top"/>
    </xf>
    <xf numFmtId="0" fontId="160" fillId="0" borderId="0" xfId="0" applyNumberFormat="1" applyFont="1" applyAlignment="1">
      <alignment horizontal="center" vertical="top"/>
    </xf>
    <xf numFmtId="0" fontId="143" fillId="0" borderId="0" xfId="0" applyFont="1" applyBorder="1" applyAlignment="1">
      <alignment horizontal="left" vertical="top"/>
    </xf>
    <xf numFmtId="0" fontId="51" fillId="0" borderId="0" xfId="0" applyFont="1" applyBorder="1" applyAlignment="1">
      <alignment horizontal="left"/>
    </xf>
    <xf numFmtId="0" fontId="143" fillId="0" borderId="0" xfId="0" applyFont="1" applyBorder="1" applyAlignment="1">
      <alignment horizontal="left"/>
    </xf>
    <xf numFmtId="0" fontId="143" fillId="0" borderId="0" xfId="0" applyFont="1" applyAlignment="1">
      <alignment horizontal="left"/>
    </xf>
    <xf numFmtId="0" fontId="143" fillId="0" borderId="0" xfId="0" applyNumberFormat="1" applyFont="1" applyAlignment="1">
      <alignment horizontal="center" vertical="top"/>
    </xf>
    <xf numFmtId="0" fontId="143" fillId="0" borderId="0" xfId="0" applyFont="1" applyBorder="1" applyAlignment="1">
      <alignment horizontal="left" vertical="top" wrapText="1"/>
    </xf>
    <xf numFmtId="0" fontId="143" fillId="0" borderId="0" xfId="0" applyFont="1"/>
    <xf numFmtId="49" fontId="143" fillId="0" borderId="0" xfId="0" applyNumberFormat="1" applyFont="1" applyAlignment="1"/>
    <xf numFmtId="49" fontId="160" fillId="0" borderId="0" xfId="0" applyNumberFormat="1" applyFont="1" applyAlignment="1">
      <alignment horizontal="left" vertical="top" wrapText="1"/>
    </xf>
    <xf numFmtId="0" fontId="160" fillId="0" borderId="0" xfId="0" applyFont="1" applyAlignment="1">
      <alignment horizontal="right" vertical="top" wrapText="1"/>
    </xf>
    <xf numFmtId="0" fontId="160" fillId="0" borderId="0" xfId="0" applyFont="1" applyAlignment="1">
      <alignment wrapText="1"/>
    </xf>
    <xf numFmtId="0" fontId="160" fillId="0" borderId="2" xfId="0" applyFont="1" applyBorder="1" applyAlignment="1">
      <alignment horizontal="center" vertical="center" wrapText="1"/>
    </xf>
    <xf numFmtId="0" fontId="160" fillId="0" borderId="2" xfId="0" applyNumberFormat="1" applyFont="1" applyBorder="1" applyAlignment="1">
      <alignment horizontal="center" vertical="center"/>
    </xf>
    <xf numFmtId="49" fontId="160" fillId="0" borderId="2" xfId="0" applyNumberFormat="1" applyFont="1" applyBorder="1" applyAlignment="1">
      <alignment horizontal="center" vertical="center"/>
    </xf>
    <xf numFmtId="0" fontId="160" fillId="0" borderId="2" xfId="0" applyFont="1" applyBorder="1" applyAlignment="1">
      <alignment horizontal="center" vertical="center"/>
    </xf>
    <xf numFmtId="0" fontId="160" fillId="0" borderId="2" xfId="0" quotePrefix="1" applyNumberFormat="1" applyFont="1" applyBorder="1" applyAlignment="1">
      <alignment horizontal="center" vertical="top"/>
    </xf>
    <xf numFmtId="187" fontId="163" fillId="0" borderId="2" xfId="0" applyNumberFormat="1" applyFont="1" applyBorder="1" applyAlignment="1">
      <alignment horizontal="left" vertical="top" wrapText="1"/>
    </xf>
    <xf numFmtId="0" fontId="160" fillId="0" borderId="2" xfId="0" applyFont="1" applyBorder="1" applyAlignment="1">
      <alignment horizontal="left" vertical="top" wrapText="1"/>
    </xf>
    <xf numFmtId="0" fontId="160" fillId="0" borderId="2" xfId="0" applyFont="1" applyBorder="1" applyAlignment="1">
      <alignment horizontal="center" vertical="top"/>
    </xf>
    <xf numFmtId="0" fontId="165" fillId="0" borderId="2" xfId="0" applyFont="1" applyBorder="1" applyAlignment="1">
      <alignment horizontal="right" vertical="top" wrapText="1"/>
    </xf>
    <xf numFmtId="0" fontId="165" fillId="0" borderId="2" xfId="0" applyFont="1" applyBorder="1" applyAlignment="1">
      <alignment horizontal="right" vertical="top"/>
    </xf>
    <xf numFmtId="0" fontId="167" fillId="0" borderId="2" xfId="0" applyFont="1" applyBorder="1" applyAlignment="1">
      <alignment horizontal="right" vertical="top" wrapText="1"/>
    </xf>
    <xf numFmtId="187" fontId="160" fillId="0" borderId="0" xfId="0" applyNumberFormat="1" applyFont="1" applyAlignment="1">
      <alignment horizontal="left" vertical="top" wrapText="1"/>
    </xf>
    <xf numFmtId="187" fontId="160" fillId="0" borderId="0" xfId="0" applyNumberFormat="1" applyFont="1" applyAlignment="1">
      <alignment horizontal="left" vertical="top"/>
    </xf>
    <xf numFmtId="0" fontId="169" fillId="0" borderId="0" xfId="8" applyFont="1" applyFill="1"/>
    <xf numFmtId="4" fontId="0" fillId="0" borderId="0" xfId="0" applyNumberFormat="1" applyAlignment="1">
      <alignment wrapText="1"/>
    </xf>
    <xf numFmtId="4" fontId="170" fillId="0" borderId="77" xfId="0" applyNumberFormat="1" applyFont="1" applyBorder="1" applyAlignment="1">
      <alignment horizontal="center" vertical="center" wrapText="1"/>
    </xf>
    <xf numFmtId="4" fontId="170" fillId="0" borderId="77" xfId="0" applyNumberFormat="1" applyFont="1" applyBorder="1" applyAlignment="1">
      <alignment horizontal="center" wrapText="1"/>
    </xf>
    <xf numFmtId="4" fontId="171" fillId="0" borderId="77" xfId="0" applyNumberFormat="1" applyFont="1" applyBorder="1" applyAlignment="1">
      <alignment horizontal="center" wrapText="1"/>
    </xf>
    <xf numFmtId="187" fontId="160" fillId="0" borderId="2" xfId="0" applyNumberFormat="1" applyFont="1" applyBorder="1" applyAlignment="1">
      <alignment horizontal="left" vertical="top" wrapText="1"/>
    </xf>
    <xf numFmtId="0" fontId="160" fillId="0" borderId="2" xfId="0" applyFont="1" applyBorder="1" applyAlignment="1">
      <alignment horizontal="center" vertical="top" wrapText="1"/>
    </xf>
    <xf numFmtId="0" fontId="55" fillId="0" borderId="0" xfId="0" applyFont="1" applyFill="1" applyBorder="1"/>
    <xf numFmtId="0" fontId="55" fillId="0" borderId="2" xfId="3" applyFont="1" applyFill="1" applyBorder="1"/>
    <xf numFmtId="174" fontId="55" fillId="0" borderId="0" xfId="3" applyNumberFormat="1" applyFont="1" applyFill="1"/>
    <xf numFmtId="4" fontId="55" fillId="0" borderId="0" xfId="0" applyNumberFormat="1" applyFont="1" applyFill="1" applyBorder="1" applyAlignment="1">
      <alignment vertical="center"/>
    </xf>
    <xf numFmtId="49" fontId="53" fillId="0" borderId="2" xfId="0" applyNumberFormat="1" applyFont="1" applyFill="1" applyBorder="1" applyAlignment="1">
      <alignment horizontal="center" vertical="center"/>
    </xf>
    <xf numFmtId="0" fontId="53" fillId="0" borderId="18" xfId="0" applyFont="1" applyFill="1" applyBorder="1" applyAlignment="1">
      <alignment horizontal="center" vertical="center"/>
    </xf>
    <xf numFmtId="166" fontId="64" fillId="0" borderId="2" xfId="813" applyNumberFormat="1" applyFont="1" applyFill="1" applyBorder="1" applyAlignment="1">
      <alignment horizontal="center" vertical="center"/>
    </xf>
    <xf numFmtId="49" fontId="64" fillId="0" borderId="2" xfId="3" applyNumberFormat="1" applyFont="1" applyFill="1" applyBorder="1" applyAlignment="1">
      <alignment horizontal="center" vertical="center" wrapText="1"/>
    </xf>
    <xf numFmtId="0" fontId="174" fillId="0" borderId="0" xfId="8" applyFont="1" applyFill="1" applyAlignment="1">
      <alignment vertical="center"/>
    </xf>
    <xf numFmtId="0" fontId="174" fillId="0" borderId="0" xfId="8" applyFont="1" applyFill="1" applyAlignment="1">
      <alignment horizontal="right" vertical="center"/>
    </xf>
    <xf numFmtId="169" fontId="174" fillId="0" borderId="0" xfId="8" applyNumberFormat="1" applyFont="1" applyFill="1" applyAlignment="1">
      <alignment vertical="center"/>
    </xf>
    <xf numFmtId="0" fontId="175" fillId="0" borderId="0" xfId="812" applyFont="1" applyFill="1"/>
    <xf numFmtId="171" fontId="174" fillId="0" borderId="0" xfId="8" applyNumberFormat="1" applyFont="1" applyFill="1" applyAlignment="1">
      <alignment horizontal="right"/>
    </xf>
    <xf numFmtId="0" fontId="169" fillId="0" borderId="0" xfId="8" applyFont="1" applyFill="1" applyAlignment="1"/>
    <xf numFmtId="188" fontId="176" fillId="0" borderId="0" xfId="8" applyNumberFormat="1" applyFont="1" applyFill="1" applyAlignment="1">
      <alignment horizontal="left"/>
    </xf>
    <xf numFmtId="4" fontId="177" fillId="0" borderId="0" xfId="812" applyNumberFormat="1" applyFont="1" applyFill="1"/>
    <xf numFmtId="0" fontId="53" fillId="0" borderId="0" xfId="3" applyFont="1" applyFill="1" applyBorder="1" applyAlignment="1">
      <alignment horizontal="left"/>
    </xf>
    <xf numFmtId="0" fontId="64" fillId="0" borderId="0" xfId="812" applyFont="1" applyFill="1" applyAlignment="1">
      <alignment horizontal="left"/>
    </xf>
    <xf numFmtId="0" fontId="55" fillId="0" borderId="0" xfId="3" applyFont="1" applyFill="1" applyBorder="1"/>
    <xf numFmtId="3" fontId="55" fillId="0" borderId="0" xfId="3" applyNumberFormat="1" applyFont="1" applyFill="1" applyBorder="1"/>
    <xf numFmtId="0" fontId="0" fillId="0" borderId="0" xfId="0" applyFont="1" applyFill="1"/>
    <xf numFmtId="0" fontId="178" fillId="0" borderId="0" xfId="0" applyFont="1" applyFill="1"/>
    <xf numFmtId="169" fontId="52" fillId="0" borderId="0" xfId="1" applyNumberFormat="1" applyFont="1" applyFill="1" applyBorder="1" applyAlignment="1">
      <alignment horizontal="center" vertical="center"/>
    </xf>
    <xf numFmtId="0" fontId="64" fillId="0" borderId="0" xfId="812" applyFont="1" applyFill="1" applyAlignment="1">
      <alignment horizontal="center"/>
    </xf>
    <xf numFmtId="4" fontId="52" fillId="0" borderId="0" xfId="5" applyNumberFormat="1" applyFont="1" applyFill="1" applyBorder="1" applyAlignment="1">
      <alignment horizontal="center" vertical="center" wrapText="1"/>
    </xf>
    <xf numFmtId="0" fontId="53" fillId="0" borderId="0" xfId="3" applyFont="1" applyFill="1" applyBorder="1" applyAlignment="1">
      <alignment vertical="top"/>
    </xf>
    <xf numFmtId="169" fontId="55" fillId="0" borderId="0" xfId="3" applyNumberFormat="1" applyFont="1" applyFill="1" applyBorder="1"/>
    <xf numFmtId="166" fontId="178" fillId="0" borderId="0" xfId="0" applyNumberFormat="1" applyFont="1" applyFill="1"/>
    <xf numFmtId="0" fontId="53" fillId="0" borderId="27" xfId="3" applyFont="1" applyFill="1" applyBorder="1"/>
    <xf numFmtId="0" fontId="48" fillId="0" borderId="0" xfId="0" applyFont="1" applyFill="1" applyBorder="1" applyAlignment="1">
      <alignment horizontal="right" vertical="top"/>
    </xf>
    <xf numFmtId="4" fontId="178" fillId="0" borderId="0" xfId="0" applyNumberFormat="1" applyFont="1" applyFill="1"/>
    <xf numFmtId="0" fontId="64" fillId="0" borderId="0" xfId="3" applyFont="1" applyFill="1" applyBorder="1" applyAlignment="1">
      <alignment horizontal="left" wrapText="1"/>
    </xf>
    <xf numFmtId="0" fontId="64" fillId="0" borderId="0" xfId="3" quotePrefix="1" applyFont="1" applyFill="1" applyBorder="1" applyAlignment="1">
      <alignment horizontal="left" wrapText="1"/>
    </xf>
    <xf numFmtId="0" fontId="130" fillId="0" borderId="0" xfId="8" applyFont="1" applyFill="1" applyAlignment="1">
      <alignment horizontal="center" vertical="center"/>
    </xf>
    <xf numFmtId="0" fontId="116" fillId="0" borderId="2" xfId="8" applyFont="1" applyFill="1" applyBorder="1" applyAlignment="1">
      <alignment horizontal="left" vertical="center" wrapText="1"/>
    </xf>
    <xf numFmtId="0" fontId="160" fillId="0" borderId="2" xfId="0" applyFont="1" applyBorder="1" applyAlignment="1">
      <alignment horizontal="center" vertical="center" wrapText="1"/>
    </xf>
    <xf numFmtId="0" fontId="160" fillId="0" borderId="0" xfId="0" applyNumberFormat="1" applyFont="1" applyAlignment="1">
      <alignment horizontal="center" vertical="top" wrapText="1"/>
    </xf>
    <xf numFmtId="169" fontId="53" fillId="0" borderId="2" xfId="0" applyNumberFormat="1" applyFont="1" applyFill="1" applyBorder="1" applyAlignment="1">
      <alignment vertical="center" wrapText="1"/>
    </xf>
    <xf numFmtId="2" fontId="53" fillId="0" borderId="0" xfId="0" applyNumberFormat="1" applyFont="1" applyFill="1" applyAlignment="1">
      <alignment horizontal="right"/>
    </xf>
    <xf numFmtId="4" fontId="53" fillId="0" borderId="2" xfId="0" applyNumberFormat="1" applyFont="1" applyFill="1" applyBorder="1"/>
    <xf numFmtId="4" fontId="176" fillId="0" borderId="0" xfId="8" applyNumberFormat="1" applyFont="1" applyFill="1"/>
    <xf numFmtId="170" fontId="55" fillId="0" borderId="9" xfId="0" applyNumberFormat="1" applyFont="1" applyFill="1" applyBorder="1" applyAlignment="1">
      <alignment horizontal="right" vertical="center"/>
    </xf>
    <xf numFmtId="0" fontId="53" fillId="0" borderId="0" xfId="0" applyFont="1" applyFill="1" applyBorder="1"/>
    <xf numFmtId="169" fontId="53" fillId="0" borderId="2" xfId="3" applyNumberFormat="1" applyFont="1" applyFill="1" applyBorder="1" applyAlignment="1">
      <alignment vertical="center" wrapText="1"/>
    </xf>
    <xf numFmtId="0" fontId="53" fillId="0" borderId="0" xfId="0" applyFont="1" applyFill="1" applyAlignment="1">
      <alignment horizontal="right"/>
    </xf>
    <xf numFmtId="171" fontId="53" fillId="0" borderId="0" xfId="0" applyNumberFormat="1" applyFont="1" applyFill="1" applyAlignment="1">
      <alignment horizontal="right"/>
    </xf>
    <xf numFmtId="0" fontId="160" fillId="0" borderId="2" xfId="0" applyFont="1" applyBorder="1" applyAlignment="1">
      <alignment horizontal="center" vertical="center" wrapText="1"/>
    </xf>
    <xf numFmtId="0" fontId="160" fillId="0" borderId="0" xfId="0" applyNumberFormat="1" applyFont="1" applyAlignment="1">
      <alignment horizontal="center" vertical="top" wrapText="1"/>
    </xf>
    <xf numFmtId="0" fontId="53" fillId="0" borderId="2" xfId="0" applyFont="1" applyFill="1" applyBorder="1" applyAlignment="1">
      <alignment horizontal="right"/>
    </xf>
    <xf numFmtId="4" fontId="53" fillId="0" borderId="0" xfId="0" applyNumberFormat="1" applyFont="1" applyFill="1" applyBorder="1"/>
    <xf numFmtId="0" fontId="54" fillId="0" borderId="2" xfId="8" applyFont="1" applyFill="1" applyBorder="1"/>
    <xf numFmtId="0" fontId="152" fillId="0" borderId="0" xfId="9" applyFont="1" applyFill="1" applyAlignment="1">
      <alignment horizontal="center" vertical="center"/>
    </xf>
    <xf numFmtId="0" fontId="115" fillId="0" borderId="0" xfId="154" applyFont="1" applyFill="1" applyAlignment="1">
      <alignment vertical="center"/>
    </xf>
    <xf numFmtId="0" fontId="152" fillId="0" borderId="0" xfId="9" applyFont="1" applyFill="1" applyAlignment="1">
      <alignment vertical="center"/>
    </xf>
    <xf numFmtId="0" fontId="115" fillId="0" borderId="21" xfId="0" applyFont="1" applyFill="1" applyBorder="1" applyAlignment="1">
      <alignment horizontal="center" vertical="center"/>
    </xf>
    <xf numFmtId="0" fontId="115" fillId="0" borderId="11" xfId="0" applyFont="1" applyFill="1" applyBorder="1" applyAlignment="1">
      <alignment horizontal="center" vertical="center"/>
    </xf>
    <xf numFmtId="0" fontId="115" fillId="0" borderId="12" xfId="0" applyFont="1" applyFill="1" applyBorder="1" applyAlignment="1">
      <alignment horizontal="center" vertical="center"/>
    </xf>
    <xf numFmtId="0" fontId="143" fillId="0" borderId="0" xfId="9" applyFont="1" applyFill="1" applyAlignment="1">
      <alignment horizontal="center" vertical="center"/>
    </xf>
    <xf numFmtId="0" fontId="115" fillId="0" borderId="15" xfId="0" applyFont="1" applyFill="1" applyBorder="1" applyAlignment="1">
      <alignment vertical="center"/>
    </xf>
    <xf numFmtId="0" fontId="115" fillId="0" borderId="65" xfId="0" applyFont="1" applyFill="1" applyBorder="1" applyAlignment="1">
      <alignment horizontal="center" vertical="center"/>
    </xf>
    <xf numFmtId="0" fontId="115" fillId="0" borderId="60" xfId="0" applyFont="1" applyFill="1" applyBorder="1" applyAlignment="1">
      <alignment horizontal="center" vertical="center"/>
    </xf>
    <xf numFmtId="0" fontId="115" fillId="0" borderId="3" xfId="0" applyFont="1" applyFill="1" applyBorder="1" applyAlignment="1">
      <alignment horizontal="center" vertical="center"/>
    </xf>
    <xf numFmtId="0" fontId="115" fillId="0" borderId="8" xfId="0" applyFont="1" applyFill="1" applyBorder="1" applyAlignment="1">
      <alignment horizontal="center" vertical="center"/>
    </xf>
    <xf numFmtId="0" fontId="115" fillId="0" borderId="66" xfId="0" applyFont="1" applyFill="1" applyBorder="1" applyAlignment="1">
      <alignment horizontal="center" vertical="center"/>
    </xf>
    <xf numFmtId="0" fontId="48" fillId="0" borderId="0" xfId="154" applyFont="1" applyFill="1" applyAlignment="1">
      <alignment vertical="center"/>
    </xf>
    <xf numFmtId="0" fontId="115" fillId="0" borderId="5" xfId="0" applyFont="1" applyFill="1" applyBorder="1" applyAlignment="1">
      <alignment vertical="center"/>
    </xf>
    <xf numFmtId="0" fontId="115" fillId="0" borderId="67" xfId="0" applyFont="1" applyFill="1" applyBorder="1" applyAlignment="1">
      <alignment horizontal="center" vertical="center"/>
    </xf>
    <xf numFmtId="0" fontId="115" fillId="0" borderId="18" xfId="0" applyFont="1" applyFill="1" applyBorder="1" applyAlignment="1">
      <alignment horizontal="center" vertical="center"/>
    </xf>
    <xf numFmtId="0" fontId="115" fillId="0" borderId="2" xfId="0" applyFont="1" applyFill="1" applyBorder="1" applyAlignment="1">
      <alignment horizontal="center" vertical="center"/>
    </xf>
    <xf numFmtId="0" fontId="115" fillId="0" borderId="9" xfId="0" applyFont="1" applyFill="1" applyBorder="1" applyAlignment="1">
      <alignment horizontal="center" vertical="center"/>
    </xf>
    <xf numFmtId="0" fontId="115" fillId="0" borderId="68" xfId="0" applyFont="1" applyFill="1" applyBorder="1" applyAlignment="1">
      <alignment horizontal="center" vertical="center"/>
    </xf>
    <xf numFmtId="169" fontId="48" fillId="0" borderId="0" xfId="154" applyNumberFormat="1" applyFont="1" applyFill="1" applyAlignment="1">
      <alignment horizontal="center" vertical="center"/>
    </xf>
    <xf numFmtId="1" fontId="48" fillId="0" borderId="0" xfId="154" applyNumberFormat="1" applyFont="1" applyFill="1" applyAlignment="1">
      <alignment vertical="center"/>
    </xf>
    <xf numFmtId="0" fontId="48" fillId="0" borderId="0" xfId="154" applyFont="1" applyFill="1" applyAlignment="1">
      <alignment horizontal="center" vertical="center"/>
    </xf>
    <xf numFmtId="169" fontId="141" fillId="0" borderId="0" xfId="9" applyNumberFormat="1" applyFont="1" applyFill="1" applyBorder="1" applyAlignment="1">
      <alignment horizontal="left"/>
    </xf>
    <xf numFmtId="0" fontId="56" fillId="0" borderId="0" xfId="9" applyFont="1" applyFill="1" applyBorder="1" applyAlignment="1"/>
    <xf numFmtId="0" fontId="115" fillId="0" borderId="5" xfId="0" applyFont="1" applyFill="1" applyBorder="1" applyAlignment="1">
      <alignment vertical="center" wrapText="1"/>
    </xf>
    <xf numFmtId="169" fontId="53" fillId="0" borderId="0" xfId="0" applyNumberFormat="1" applyFont="1" applyFill="1" applyBorder="1" applyAlignment="1">
      <alignment horizontal="center" vertical="center"/>
    </xf>
    <xf numFmtId="169" fontId="53" fillId="0" borderId="0" xfId="0" applyNumberFormat="1" applyFont="1" applyFill="1" applyBorder="1" applyAlignment="1">
      <alignment vertical="center"/>
    </xf>
    <xf numFmtId="169" fontId="55" fillId="0" borderId="0" xfId="0" applyNumberFormat="1" applyFont="1" applyFill="1" applyBorder="1" applyAlignment="1">
      <alignment horizontal="right" vertical="center"/>
    </xf>
    <xf numFmtId="0" fontId="59" fillId="0" borderId="0" xfId="4" applyFont="1" applyFill="1" applyAlignment="1">
      <alignment horizontal="left" vertical="center"/>
    </xf>
    <xf numFmtId="0" fontId="59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left" vertical="center"/>
    </xf>
    <xf numFmtId="170" fontId="59" fillId="0" borderId="0" xfId="4" applyNumberFormat="1" applyFont="1" applyFill="1" applyAlignment="1">
      <alignment vertical="center"/>
    </xf>
    <xf numFmtId="170" fontId="59" fillId="0" borderId="0" xfId="0" applyNumberFormat="1" applyFont="1" applyFill="1" applyAlignment="1"/>
    <xf numFmtId="170" fontId="61" fillId="0" borderId="0" xfId="0" applyNumberFormat="1" applyFont="1" applyFill="1" applyAlignment="1">
      <alignment horizontal="right"/>
    </xf>
    <xf numFmtId="0" fontId="61" fillId="0" borderId="0" xfId="0" applyFont="1" applyFill="1" applyAlignment="1"/>
    <xf numFmtId="0" fontId="59" fillId="0" borderId="0" xfId="0" applyFont="1" applyFill="1" applyAlignment="1">
      <alignment horizontal="center" vertical="center"/>
    </xf>
    <xf numFmtId="0" fontId="59" fillId="0" borderId="0" xfId="0" applyFont="1" applyFill="1" applyBorder="1" applyAlignment="1">
      <alignment vertical="center"/>
    </xf>
    <xf numFmtId="170" fontId="59" fillId="0" borderId="0" xfId="4" applyNumberFormat="1" applyFont="1" applyFill="1"/>
    <xf numFmtId="0" fontId="56" fillId="0" borderId="0" xfId="0" applyFont="1" applyFill="1" applyAlignment="1">
      <alignment horizontal="center"/>
    </xf>
    <xf numFmtId="0" fontId="56" fillId="0" borderId="0" xfId="0" applyFont="1" applyFill="1" applyAlignment="1">
      <alignment horizontal="left" vertical="center"/>
    </xf>
    <xf numFmtId="170" fontId="56" fillId="0" borderId="0" xfId="0" applyNumberFormat="1" applyFont="1" applyFill="1" applyAlignment="1"/>
    <xf numFmtId="170" fontId="140" fillId="0" borderId="0" xfId="0" applyNumberFormat="1" applyFont="1" applyFill="1" applyAlignment="1">
      <alignment horizontal="right"/>
    </xf>
    <xf numFmtId="0" fontId="140" fillId="0" borderId="0" xfId="0" applyFont="1" applyFill="1" applyAlignment="1"/>
    <xf numFmtId="0" fontId="56" fillId="0" borderId="0" xfId="0" applyFont="1" applyFill="1" applyAlignment="1">
      <alignment horizontal="center" vertical="center"/>
    </xf>
    <xf numFmtId="0" fontId="57" fillId="0" borderId="0" xfId="3" applyFont="1" applyFill="1"/>
    <xf numFmtId="0" fontId="115" fillId="0" borderId="69" xfId="0" applyFont="1" applyFill="1" applyBorder="1" applyAlignment="1">
      <alignment vertical="center"/>
    </xf>
    <xf numFmtId="0" fontId="115" fillId="0" borderId="70" xfId="0" applyFont="1" applyFill="1" applyBorder="1" applyAlignment="1">
      <alignment horizontal="center" vertical="center"/>
    </xf>
    <xf numFmtId="0" fontId="115" fillId="0" borderId="55" xfId="0" applyFont="1" applyFill="1" applyBorder="1" applyAlignment="1">
      <alignment horizontal="center" vertical="center"/>
    </xf>
    <xf numFmtId="0" fontId="115" fillId="0" borderId="1" xfId="0" applyFont="1" applyFill="1" applyBorder="1" applyAlignment="1">
      <alignment horizontal="center" vertical="center"/>
    </xf>
    <xf numFmtId="0" fontId="115" fillId="0" borderId="59" xfId="0" applyFont="1" applyFill="1" applyBorder="1" applyAlignment="1">
      <alignment horizontal="center" vertical="center"/>
    </xf>
    <xf numFmtId="0" fontId="115" fillId="0" borderId="71" xfId="0" applyFont="1" applyFill="1" applyBorder="1" applyAlignment="1">
      <alignment horizontal="center" vertical="center"/>
    </xf>
    <xf numFmtId="0" fontId="58" fillId="0" borderId="0" xfId="3" applyFont="1" applyFill="1" applyAlignment="1">
      <alignment horizontal="center" vertical="center"/>
    </xf>
    <xf numFmtId="0" fontId="141" fillId="0" borderId="0" xfId="3" applyFont="1" applyFill="1"/>
    <xf numFmtId="2" fontId="115" fillId="0" borderId="73" xfId="0" applyNumberFormat="1" applyFont="1" applyFill="1" applyBorder="1" applyAlignment="1">
      <alignment horizontal="center" vertical="center"/>
    </xf>
    <xf numFmtId="2" fontId="115" fillId="0" borderId="74" xfId="0" applyNumberFormat="1" applyFont="1" applyFill="1" applyBorder="1" applyAlignment="1">
      <alignment horizontal="center" vertical="center"/>
    </xf>
    <xf numFmtId="2" fontId="115" fillId="0" borderId="31" xfId="0" applyNumberFormat="1" applyFont="1" applyFill="1" applyBorder="1" applyAlignment="1">
      <alignment horizontal="center" vertical="center"/>
    </xf>
    <xf numFmtId="0" fontId="60" fillId="0" borderId="0" xfId="3" applyFont="1" applyFill="1" applyAlignment="1">
      <alignment horizontal="center" vertical="center"/>
    </xf>
    <xf numFmtId="0" fontId="115" fillId="0" borderId="24" xfId="0" applyFont="1" applyFill="1" applyBorder="1" applyAlignment="1">
      <alignment horizontal="center" vertical="center"/>
    </xf>
    <xf numFmtId="0" fontId="115" fillId="0" borderId="20" xfId="0" applyFont="1" applyFill="1" applyBorder="1" applyAlignment="1">
      <alignment horizontal="center" vertical="center"/>
    </xf>
    <xf numFmtId="0" fontId="115" fillId="0" borderId="75" xfId="0" applyFont="1" applyFill="1" applyBorder="1" applyAlignment="1">
      <alignment horizontal="center" vertical="center"/>
    </xf>
    <xf numFmtId="0" fontId="115" fillId="0" borderId="0" xfId="0" applyFont="1" applyFill="1" applyBorder="1" applyAlignment="1">
      <alignment vertical="distributed"/>
    </xf>
    <xf numFmtId="178" fontId="53" fillId="0" borderId="2" xfId="0" applyNumberFormat="1" applyFont="1" applyFill="1" applyBorder="1" applyAlignment="1">
      <alignment horizontal="center" vertical="center"/>
    </xf>
    <xf numFmtId="170" fontId="55" fillId="0" borderId="9" xfId="0" applyNumberFormat="1" applyFont="1" applyFill="1" applyBorder="1" applyAlignment="1">
      <alignment horizontal="right"/>
    </xf>
    <xf numFmtId="0" fontId="53" fillId="0" borderId="2" xfId="0" applyFont="1" applyFill="1" applyBorder="1" applyAlignment="1">
      <alignment wrapText="1"/>
    </xf>
    <xf numFmtId="170" fontId="55" fillId="0" borderId="2" xfId="0" applyNumberFormat="1" applyFont="1" applyFill="1" applyBorder="1" applyAlignment="1">
      <alignment horizontal="right" vertical="top" wrapText="1"/>
    </xf>
    <xf numFmtId="170" fontId="55" fillId="0" borderId="0" xfId="0" applyNumberFormat="1" applyFont="1" applyFill="1" applyBorder="1" applyAlignment="1">
      <alignment vertical="center"/>
    </xf>
    <xf numFmtId="171" fontId="53" fillId="0" borderId="0" xfId="0" applyNumberFormat="1" applyFont="1" applyFill="1"/>
    <xf numFmtId="170" fontId="55" fillId="0" borderId="9" xfId="0" applyNumberFormat="1" applyFont="1" applyFill="1" applyBorder="1" applyAlignment="1">
      <alignment horizontal="right" vertical="top" wrapText="1"/>
    </xf>
    <xf numFmtId="171" fontId="55" fillId="0" borderId="0" xfId="0" applyNumberFormat="1" applyFont="1" applyFill="1"/>
    <xf numFmtId="0" fontId="55" fillId="0" borderId="1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wrapText="1"/>
    </xf>
    <xf numFmtId="0" fontId="115" fillId="0" borderId="2" xfId="0" applyFont="1" applyFill="1" applyBorder="1" applyAlignment="1">
      <alignment vertical="distributed"/>
    </xf>
    <xf numFmtId="0" fontId="53" fillId="0" borderId="0" xfId="0" applyFont="1" applyFill="1" applyAlignment="1">
      <alignment wrapText="1"/>
    </xf>
    <xf numFmtId="43" fontId="55" fillId="0" borderId="18" xfId="1886" applyFont="1" applyFill="1" applyBorder="1" applyAlignment="1">
      <alignment horizontal="center" vertical="center" wrapText="1"/>
    </xf>
    <xf numFmtId="43" fontId="53" fillId="0" borderId="2" xfId="1886" applyFont="1" applyFill="1" applyBorder="1" applyAlignment="1">
      <alignment horizontal="center" vertical="center" wrapText="1"/>
    </xf>
    <xf numFmtId="43" fontId="55" fillId="0" borderId="9" xfId="1886" applyFont="1" applyFill="1" applyBorder="1" applyAlignment="1">
      <alignment horizontal="right" vertical="center"/>
    </xf>
    <xf numFmtId="43" fontId="55" fillId="0" borderId="0" xfId="1886" applyFont="1" applyFill="1" applyBorder="1" applyAlignment="1">
      <alignment vertical="center"/>
    </xf>
    <xf numFmtId="43" fontId="53" fillId="0" borderId="0" xfId="1886" applyFont="1" applyFill="1"/>
    <xf numFmtId="43" fontId="55" fillId="0" borderId="1" xfId="1886" applyFont="1" applyFill="1" applyBorder="1" applyAlignment="1">
      <alignment horizontal="center" vertical="center" wrapText="1"/>
    </xf>
    <xf numFmtId="43" fontId="55" fillId="0" borderId="2" xfId="1886" applyFont="1" applyFill="1" applyBorder="1" applyAlignment="1">
      <alignment horizontal="center" vertical="center"/>
    </xf>
    <xf numFmtId="43" fontId="55" fillId="0" borderId="2" xfId="1886" applyFont="1" applyFill="1" applyBorder="1" applyAlignment="1">
      <alignment wrapText="1"/>
    </xf>
    <xf numFmtId="43" fontId="115" fillId="0" borderId="2" xfId="1886" applyFont="1" applyFill="1" applyBorder="1" applyAlignment="1">
      <alignment vertical="distributed"/>
    </xf>
    <xf numFmtId="43" fontId="53" fillId="0" borderId="0" xfId="1886" applyFont="1" applyFill="1" applyBorder="1"/>
    <xf numFmtId="43" fontId="53" fillId="0" borderId="0" xfId="1886" applyFont="1" applyFill="1" applyAlignment="1">
      <alignment wrapText="1"/>
    </xf>
    <xf numFmtId="43" fontId="53" fillId="0" borderId="0" xfId="1886" applyFont="1" applyFill="1" applyBorder="1" applyAlignment="1">
      <alignment horizontal="center" vertical="center"/>
    </xf>
    <xf numFmtId="0" fontId="55" fillId="0" borderId="3" xfId="0" applyFont="1" applyFill="1" applyBorder="1"/>
    <xf numFmtId="0" fontId="55" fillId="0" borderId="18" xfId="0" applyFont="1" applyFill="1" applyBorder="1" applyAlignment="1">
      <alignment horizontal="center" vertical="center"/>
    </xf>
    <xf numFmtId="49" fontId="55" fillId="0" borderId="2" xfId="0" applyNumberFormat="1" applyFont="1" applyFill="1" applyBorder="1" applyAlignment="1">
      <alignment horizontal="center" vertical="center"/>
    </xf>
    <xf numFmtId="169" fontId="53" fillId="0" borderId="0" xfId="0" applyNumberFormat="1" applyFont="1" applyFill="1"/>
    <xf numFmtId="0" fontId="55" fillId="0" borderId="1" xfId="0" applyFont="1" applyFill="1" applyBorder="1"/>
    <xf numFmtId="0" fontId="53" fillId="0" borderId="1" xfId="0" applyFont="1" applyFill="1" applyBorder="1"/>
    <xf numFmtId="170" fontId="55" fillId="0" borderId="4" xfId="0" applyNumberFormat="1" applyFont="1" applyFill="1" applyBorder="1" applyAlignment="1">
      <alignment horizontal="right" vertical="center" wrapText="1"/>
    </xf>
    <xf numFmtId="4" fontId="55" fillId="0" borderId="0" xfId="0" applyNumberFormat="1" applyFont="1" applyFill="1"/>
    <xf numFmtId="49" fontId="56" fillId="0" borderId="2" xfId="0" applyNumberFormat="1" applyFont="1" applyFill="1" applyBorder="1" applyAlignment="1">
      <alignment horizontal="center" vertical="center" wrapText="1"/>
    </xf>
    <xf numFmtId="0" fontId="56" fillId="0" borderId="2" xfId="8" applyFont="1" applyFill="1" applyBorder="1" applyAlignment="1">
      <alignment horizontal="center" vertical="center" wrapText="1"/>
    </xf>
    <xf numFmtId="4" fontId="64" fillId="0" borderId="0" xfId="0" applyNumberFormat="1" applyFont="1" applyFill="1" applyBorder="1" applyAlignment="1">
      <alignment horizontal="center"/>
    </xf>
    <xf numFmtId="0" fontId="116" fillId="0" borderId="0" xfId="0" applyFont="1" applyFill="1" applyBorder="1"/>
    <xf numFmtId="0" fontId="64" fillId="0" borderId="0" xfId="0" applyFont="1" applyFill="1" applyBorder="1"/>
    <xf numFmtId="0" fontId="64" fillId="0" borderId="0" xfId="0" applyFont="1" applyFill="1"/>
    <xf numFmtId="0" fontId="64" fillId="0" borderId="2" xfId="0" applyFont="1" applyFill="1" applyBorder="1" applyAlignment="1">
      <alignment horizontal="center" vertical="center"/>
    </xf>
    <xf numFmtId="0" fontId="53" fillId="0" borderId="2" xfId="3" applyFont="1" applyFill="1" applyBorder="1"/>
    <xf numFmtId="0" fontId="53" fillId="0" borderId="18" xfId="0" applyFont="1" applyFill="1" applyBorder="1" applyAlignment="1">
      <alignment horizontal="center" vertical="top"/>
    </xf>
    <xf numFmtId="49" fontId="53" fillId="0" borderId="2" xfId="0" applyNumberFormat="1" applyFont="1" applyFill="1" applyBorder="1" applyAlignment="1">
      <alignment horizontal="center" vertical="distributed"/>
    </xf>
    <xf numFmtId="170" fontId="53" fillId="0" borderId="2" xfId="0" applyNumberFormat="1" applyFont="1" applyFill="1" applyBorder="1" applyAlignment="1">
      <alignment horizontal="right" vertical="top" wrapText="1"/>
    </xf>
    <xf numFmtId="170" fontId="53" fillId="0" borderId="2" xfId="0" applyNumberFormat="1" applyFont="1" applyFill="1" applyBorder="1" applyAlignment="1">
      <alignment horizontal="right" wrapText="1"/>
    </xf>
    <xf numFmtId="2" fontId="53" fillId="0" borderId="2" xfId="0" applyNumberFormat="1" applyFont="1" applyFill="1" applyBorder="1"/>
    <xf numFmtId="0" fontId="179" fillId="0" borderId="2" xfId="0" applyFont="1" applyFill="1" applyBorder="1" applyAlignment="1">
      <alignment horizontal="center" vertical="center" wrapText="1"/>
    </xf>
    <xf numFmtId="170" fontId="53" fillId="0" borderId="2" xfId="0" applyNumberFormat="1" applyFont="1" applyFill="1" applyBorder="1" applyAlignment="1">
      <alignment horizontal="left" vertical="top" wrapText="1"/>
    </xf>
    <xf numFmtId="49" fontId="53" fillId="0" borderId="2" xfId="0" applyNumberFormat="1" applyFont="1" applyFill="1" applyBorder="1" applyAlignment="1">
      <alignment horizontal="center" vertical="top"/>
    </xf>
    <xf numFmtId="170" fontId="55" fillId="0" borderId="4" xfId="0" applyNumberFormat="1" applyFont="1" applyFill="1" applyBorder="1" applyAlignment="1">
      <alignment horizontal="right" vertical="top" wrapText="1"/>
    </xf>
    <xf numFmtId="0" fontId="55" fillId="0" borderId="18" xfId="0" applyFont="1" applyFill="1" applyBorder="1" applyAlignment="1">
      <alignment horizontal="center" vertical="top"/>
    </xf>
    <xf numFmtId="49" fontId="55" fillId="0" borderId="2" xfId="0" applyNumberFormat="1" applyFont="1" applyFill="1" applyBorder="1" applyAlignment="1">
      <alignment horizontal="center" vertical="top"/>
    </xf>
    <xf numFmtId="170" fontId="55" fillId="0" borderId="2" xfId="0" applyNumberFormat="1" applyFont="1" applyFill="1" applyBorder="1" applyAlignment="1">
      <alignment horizontal="right" wrapText="1"/>
    </xf>
    <xf numFmtId="169" fontId="55" fillId="0" borderId="2" xfId="3" applyNumberFormat="1" applyFont="1" applyFill="1" applyBorder="1" applyAlignment="1">
      <alignment horizontal="left"/>
    </xf>
    <xf numFmtId="0" fontId="53" fillId="0" borderId="2" xfId="3" applyFont="1" applyFill="1" applyBorder="1" applyAlignment="1">
      <alignment horizontal="center" vertical="center"/>
    </xf>
    <xf numFmtId="169" fontId="53" fillId="0" borderId="2" xfId="3" applyNumberFormat="1" applyFont="1" applyFill="1" applyBorder="1" applyAlignment="1">
      <alignment horizontal="left" vertical="center" wrapText="1"/>
    </xf>
    <xf numFmtId="170" fontId="53" fillId="0" borderId="2" xfId="3" applyNumberFormat="1" applyFont="1" applyFill="1" applyBorder="1" applyAlignment="1"/>
    <xf numFmtId="4" fontId="116" fillId="0" borderId="0" xfId="3" applyNumberFormat="1" applyFont="1" applyFill="1"/>
    <xf numFmtId="0" fontId="64" fillId="0" borderId="0" xfId="3" applyFont="1" applyFill="1"/>
    <xf numFmtId="0" fontId="116" fillId="0" borderId="2" xfId="3" applyFont="1" applyFill="1" applyBorder="1"/>
    <xf numFmtId="0" fontId="64" fillId="0" borderId="2" xfId="3" applyFont="1" applyFill="1" applyBorder="1"/>
    <xf numFmtId="0" fontId="64" fillId="0" borderId="0" xfId="3" applyFont="1" applyFill="1" applyBorder="1"/>
    <xf numFmtId="0" fontId="64" fillId="0" borderId="2" xfId="3" applyFont="1" applyFill="1" applyBorder="1" applyAlignment="1">
      <alignment horizontal="center" vertical="center"/>
    </xf>
    <xf numFmtId="169" fontId="55" fillId="0" borderId="2" xfId="3" applyNumberFormat="1" applyFont="1" applyFill="1" applyBorder="1" applyAlignment="1">
      <alignment horizontal="left" vertical="center" wrapText="1"/>
    </xf>
    <xf numFmtId="170" fontId="55" fillId="0" borderId="2" xfId="3" applyNumberFormat="1" applyFont="1" applyFill="1" applyBorder="1" applyAlignment="1"/>
    <xf numFmtId="170" fontId="55" fillId="0" borderId="9" xfId="3" applyNumberFormat="1" applyFont="1" applyFill="1" applyBorder="1" applyAlignment="1">
      <alignment horizontal="right"/>
    </xf>
    <xf numFmtId="169" fontId="53" fillId="0" borderId="18" xfId="3" applyNumberFormat="1" applyFont="1" applyFill="1" applyBorder="1" applyAlignment="1">
      <alignment vertical="center" wrapText="1"/>
    </xf>
    <xf numFmtId="169" fontId="55" fillId="0" borderId="2" xfId="3" applyNumberFormat="1" applyFont="1" applyFill="1" applyBorder="1" applyAlignment="1">
      <alignment vertical="center" wrapText="1"/>
    </xf>
    <xf numFmtId="170" fontId="55" fillId="0" borderId="9" xfId="3" applyNumberFormat="1" applyFont="1" applyFill="1" applyBorder="1" applyAlignment="1"/>
    <xf numFmtId="4" fontId="55" fillId="0" borderId="0" xfId="3" applyNumberFormat="1" applyFont="1" applyFill="1" applyAlignment="1">
      <alignment horizontal="left"/>
    </xf>
    <xf numFmtId="169" fontId="55" fillId="0" borderId="18" xfId="3" applyNumberFormat="1" applyFont="1" applyFill="1" applyBorder="1" applyAlignment="1">
      <alignment vertical="center" wrapText="1"/>
    </xf>
    <xf numFmtId="4" fontId="55" fillId="0" borderId="0" xfId="0" applyNumberFormat="1" applyFont="1" applyFill="1" applyBorder="1"/>
    <xf numFmtId="4" fontId="61" fillId="0" borderId="0" xfId="3" applyNumberFormat="1" applyFont="1" applyFill="1" applyAlignment="1">
      <alignment horizontal="left"/>
    </xf>
    <xf numFmtId="0" fontId="55" fillId="0" borderId="21" xfId="0" applyFont="1" applyFill="1" applyBorder="1" applyAlignment="1">
      <alignment horizontal="center" vertical="top"/>
    </xf>
    <xf numFmtId="49" fontId="55" fillId="0" borderId="11" xfId="0" applyNumberFormat="1" applyFont="1" applyFill="1" applyBorder="1" applyAlignment="1">
      <alignment horizontal="center" vertical="top"/>
    </xf>
    <xf numFmtId="169" fontId="55" fillId="0" borderId="11" xfId="3" applyNumberFormat="1" applyFont="1" applyFill="1" applyBorder="1" applyAlignment="1">
      <alignment horizontal="left" vertical="center" wrapText="1"/>
    </xf>
    <xf numFmtId="170" fontId="55" fillId="0" borderId="11" xfId="0" applyNumberFormat="1" applyFont="1" applyFill="1" applyBorder="1" applyAlignment="1">
      <alignment horizontal="right" vertical="top" wrapText="1"/>
    </xf>
    <xf numFmtId="170" fontId="55" fillId="0" borderId="12" xfId="0" applyNumberFormat="1" applyFont="1" applyFill="1" applyBorder="1" applyAlignment="1">
      <alignment horizontal="right"/>
    </xf>
    <xf numFmtId="49" fontId="55" fillId="0" borderId="0" xfId="0" applyNumberFormat="1" applyFont="1" applyFill="1" applyBorder="1" applyAlignment="1">
      <alignment horizontal="center" vertical="top"/>
    </xf>
    <xf numFmtId="169" fontId="55" fillId="0" borderId="0" xfId="3" applyNumberFormat="1" applyFont="1" applyFill="1" applyBorder="1" applyAlignment="1">
      <alignment horizontal="left" vertical="center" wrapText="1"/>
    </xf>
    <xf numFmtId="4" fontId="55" fillId="0" borderId="0" xfId="3" applyNumberFormat="1" applyFont="1" applyFill="1" applyBorder="1" applyAlignment="1">
      <alignment horizontal="right" vertical="center"/>
    </xf>
    <xf numFmtId="4" fontId="140" fillId="0" borderId="0" xfId="3" applyNumberFormat="1" applyFont="1" applyFill="1" applyBorder="1" applyAlignment="1">
      <alignment horizontal="right" vertical="center"/>
    </xf>
    <xf numFmtId="170" fontId="140" fillId="0" borderId="0" xfId="3" applyNumberFormat="1" applyFont="1" applyFill="1" applyBorder="1" applyAlignment="1">
      <alignment horizontal="right" vertical="center"/>
    </xf>
    <xf numFmtId="170" fontId="140" fillId="0" borderId="0" xfId="0" applyNumberFormat="1" applyFont="1" applyFill="1" applyBorder="1" applyAlignment="1"/>
    <xf numFmtId="170" fontId="140" fillId="0" borderId="0" xfId="3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center" vertical="center"/>
    </xf>
    <xf numFmtId="169" fontId="140" fillId="0" borderId="0" xfId="1" applyNumberFormat="1" applyFont="1" applyFill="1" applyBorder="1" applyAlignment="1">
      <alignment horizontal="center" vertical="center"/>
    </xf>
    <xf numFmtId="4" fontId="140" fillId="0" borderId="0" xfId="5" applyNumberFormat="1" applyFont="1" applyFill="1" applyBorder="1" applyAlignment="1">
      <alignment horizontal="right" vertical="center" wrapText="1"/>
    </xf>
    <xf numFmtId="170" fontId="140" fillId="0" borderId="0" xfId="5" applyNumberFormat="1" applyFont="1" applyFill="1" applyBorder="1" applyAlignment="1">
      <alignment horizontal="center" vertical="center" wrapText="1"/>
    </xf>
    <xf numFmtId="170" fontId="140" fillId="0" borderId="7" xfId="0" applyNumberFormat="1" applyFont="1" applyFill="1" applyBorder="1" applyAlignment="1">
      <alignment horizontal="center" vertical="center" wrapText="1"/>
    </xf>
    <xf numFmtId="170" fontId="140" fillId="0" borderId="10" xfId="0" applyNumberFormat="1" applyFont="1" applyFill="1" applyBorder="1" applyAlignment="1">
      <alignment horizontal="center" vertical="center" wrapText="1"/>
    </xf>
    <xf numFmtId="170" fontId="56" fillId="0" borderId="0" xfId="0" applyNumberFormat="1" applyFont="1" applyFill="1"/>
    <xf numFmtId="4" fontId="140" fillId="0" borderId="0" xfId="3" applyNumberFormat="1" applyFont="1" applyFill="1" applyBorder="1"/>
    <xf numFmtId="169" fontId="140" fillId="0" borderId="0" xfId="3" applyNumberFormat="1" applyFont="1" applyFill="1" applyBorder="1"/>
    <xf numFmtId="173" fontId="56" fillId="0" borderId="0" xfId="9" applyNumberFormat="1" applyFont="1" applyFill="1" applyBorder="1" applyAlignment="1">
      <alignment horizontal="center" vertical="center"/>
    </xf>
    <xf numFmtId="169" fontId="56" fillId="0" borderId="0" xfId="9" applyNumberFormat="1" applyFont="1" applyFill="1" applyBorder="1" applyAlignment="1">
      <alignment horizontal="center" vertical="center"/>
    </xf>
    <xf numFmtId="0" fontId="56" fillId="0" borderId="0" xfId="3" applyFont="1" applyFill="1"/>
    <xf numFmtId="0" fontId="56" fillId="0" borderId="2" xfId="3" applyFont="1" applyFill="1" applyBorder="1" applyAlignment="1">
      <alignment horizontal="center" vertical="center"/>
    </xf>
    <xf numFmtId="4" fontId="140" fillId="0" borderId="2" xfId="0" applyNumberFormat="1" applyFont="1" applyFill="1" applyBorder="1" applyAlignment="1">
      <alignment horizontal="center" vertical="center" wrapText="1"/>
    </xf>
    <xf numFmtId="170" fontId="140" fillId="0" borderId="2" xfId="0" applyNumberFormat="1" applyFont="1" applyFill="1" applyBorder="1" applyAlignment="1">
      <alignment horizontal="center" vertical="center" wrapText="1"/>
    </xf>
    <xf numFmtId="170" fontId="140" fillId="0" borderId="9" xfId="0" applyNumberFormat="1" applyFont="1" applyFill="1" applyBorder="1" applyAlignment="1">
      <alignment horizontal="center" vertical="center" wrapText="1"/>
    </xf>
    <xf numFmtId="169" fontId="140" fillId="0" borderId="0" xfId="9" applyNumberFormat="1" applyFont="1" applyFill="1" applyBorder="1" applyAlignment="1">
      <alignment horizontal="center" vertical="center"/>
    </xf>
    <xf numFmtId="4" fontId="140" fillId="0" borderId="0" xfId="9" applyNumberFormat="1" applyFont="1" applyFill="1" applyBorder="1" applyAlignment="1">
      <alignment horizontal="center" vertical="center"/>
    </xf>
    <xf numFmtId="4" fontId="56" fillId="0" borderId="0" xfId="9" applyNumberFormat="1" applyFont="1" applyFill="1" applyBorder="1" applyAlignment="1">
      <alignment horizontal="center" vertical="center"/>
    </xf>
    <xf numFmtId="4" fontId="56" fillId="0" borderId="0" xfId="3" applyNumberFormat="1" applyFont="1" applyFill="1"/>
    <xf numFmtId="4" fontId="180" fillId="0" borderId="2" xfId="0" applyNumberFormat="1" applyFont="1" applyFill="1" applyBorder="1" applyAlignment="1">
      <alignment horizontal="center" vertical="center" wrapText="1"/>
    </xf>
    <xf numFmtId="170" fontId="180" fillId="0" borderId="2" xfId="0" applyNumberFormat="1" applyFont="1" applyFill="1" applyBorder="1" applyAlignment="1">
      <alignment horizontal="center" vertical="center" wrapText="1"/>
    </xf>
    <xf numFmtId="170" fontId="180" fillId="0" borderId="9" xfId="0" applyNumberFormat="1" applyFont="1" applyFill="1" applyBorder="1" applyAlignment="1">
      <alignment horizontal="center" vertical="center" wrapText="1"/>
    </xf>
    <xf numFmtId="4" fontId="140" fillId="0" borderId="11" xfId="0" applyNumberFormat="1" applyFont="1" applyFill="1" applyBorder="1" applyAlignment="1">
      <alignment horizontal="center" vertical="center" wrapText="1"/>
    </xf>
    <xf numFmtId="170" fontId="140" fillId="0" borderId="11" xfId="0" applyNumberFormat="1" applyFont="1" applyFill="1" applyBorder="1" applyAlignment="1">
      <alignment horizontal="center" vertical="center" wrapText="1"/>
    </xf>
    <xf numFmtId="170" fontId="140" fillId="0" borderId="12" xfId="0" applyNumberFormat="1" applyFont="1" applyFill="1" applyBorder="1" applyAlignment="1">
      <alignment horizontal="center" vertical="center" wrapText="1"/>
    </xf>
    <xf numFmtId="169" fontId="140" fillId="0" borderId="0" xfId="0" applyNumberFormat="1" applyFont="1" applyFill="1" applyBorder="1" applyAlignment="1">
      <alignment horizontal="left" vertical="center" wrapText="1"/>
    </xf>
    <xf numFmtId="169" fontId="140" fillId="0" borderId="0" xfId="0" applyNumberFormat="1" applyFont="1" applyFill="1" applyBorder="1" applyAlignment="1">
      <alignment horizontal="center" vertical="center" wrapText="1"/>
    </xf>
    <xf numFmtId="170" fontId="140" fillId="0" borderId="0" xfId="0" applyNumberFormat="1" applyFont="1" applyFill="1" applyBorder="1" applyAlignment="1">
      <alignment horizontal="center" vertical="center" wrapText="1"/>
    </xf>
    <xf numFmtId="170" fontId="140" fillId="0" borderId="0" xfId="0" applyNumberFormat="1" applyFont="1" applyFill="1" applyBorder="1" applyAlignment="1">
      <alignment horizontal="right" vertical="center" wrapText="1"/>
    </xf>
    <xf numFmtId="3" fontId="55" fillId="0" borderId="0" xfId="1" applyNumberFormat="1" applyFont="1" applyFill="1" applyBorder="1" applyAlignment="1">
      <alignment horizontal="center" vertical="center"/>
    </xf>
    <xf numFmtId="169" fontId="116" fillId="0" borderId="0" xfId="1" applyNumberFormat="1" applyFont="1" applyFill="1" applyBorder="1" applyAlignment="1">
      <alignment horizontal="center" vertical="center" wrapText="1"/>
    </xf>
    <xf numFmtId="0" fontId="116" fillId="0" borderId="0" xfId="0" applyFont="1" applyFill="1" applyAlignment="1">
      <alignment horizontal="center"/>
    </xf>
    <xf numFmtId="0" fontId="64" fillId="0" borderId="0" xfId="0" applyFont="1" applyFill="1" applyAlignment="1">
      <alignment horizontal="center"/>
    </xf>
    <xf numFmtId="4" fontId="64" fillId="0" borderId="0" xfId="0" applyNumberFormat="1" applyFont="1" applyFill="1" applyAlignment="1">
      <alignment horizontal="center"/>
    </xf>
    <xf numFmtId="4" fontId="64" fillId="0" borderId="0" xfId="0" applyNumberFormat="1" applyFont="1" applyFill="1"/>
    <xf numFmtId="4" fontId="55" fillId="0" borderId="0" xfId="3" applyNumberFormat="1" applyFont="1" applyFill="1" applyBorder="1" applyAlignment="1">
      <alignment horizontal="right"/>
    </xf>
    <xf numFmtId="4" fontId="116" fillId="0" borderId="0" xfId="3" applyNumberFormat="1" applyFont="1" applyFill="1" applyBorder="1"/>
    <xf numFmtId="3" fontId="55" fillId="0" borderId="2" xfId="0" applyNumberFormat="1" applyFont="1" applyFill="1" applyBorder="1" applyAlignment="1">
      <alignment horizontal="center" vertical="center"/>
    </xf>
    <xf numFmtId="0" fontId="53" fillId="0" borderId="0" xfId="8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5" fillId="0" borderId="0" xfId="3" applyFont="1" applyFill="1" applyAlignment="1">
      <alignment horizontal="right" vertical="center"/>
    </xf>
    <xf numFmtId="0" fontId="116" fillId="0" borderId="0" xfId="3" applyFont="1" applyFill="1" applyBorder="1" applyAlignment="1">
      <alignment vertical="center"/>
    </xf>
    <xf numFmtId="0" fontId="116" fillId="0" borderId="0" xfId="1112" applyFont="1" applyFill="1" applyBorder="1" applyAlignment="1">
      <alignment vertical="center"/>
    </xf>
    <xf numFmtId="0" fontId="64" fillId="0" borderId="0" xfId="1112" applyFont="1" applyFill="1" applyBorder="1" applyAlignment="1">
      <alignment vertical="center"/>
    </xf>
    <xf numFmtId="2" fontId="64" fillId="0" borderId="0" xfId="1112" applyNumberFormat="1" applyFont="1" applyFill="1" applyBorder="1" applyAlignment="1">
      <alignment vertical="center"/>
    </xf>
    <xf numFmtId="0" fontId="64" fillId="0" borderId="0" xfId="3" applyFont="1" applyFill="1" applyBorder="1" applyAlignment="1">
      <alignment vertical="center"/>
    </xf>
    <xf numFmtId="0" fontId="64" fillId="0" borderId="0" xfId="3" applyFont="1" applyFill="1" applyAlignment="1">
      <alignment vertical="center"/>
    </xf>
    <xf numFmtId="0" fontId="55" fillId="0" borderId="0" xfId="8" applyFont="1" applyFill="1" applyAlignment="1">
      <alignment horizontal="right"/>
    </xf>
    <xf numFmtId="2" fontId="53" fillId="0" borderId="0" xfId="0" applyNumberFormat="1" applyFont="1" applyFill="1" applyAlignment="1">
      <alignment vertical="center"/>
    </xf>
    <xf numFmtId="0" fontId="116" fillId="0" borderId="0" xfId="8" applyFont="1" applyFill="1" applyBorder="1" applyAlignment="1"/>
    <xf numFmtId="0" fontId="116" fillId="0" borderId="0" xfId="0" applyFont="1" applyFill="1" applyAlignment="1"/>
    <xf numFmtId="0" fontId="64" fillId="0" borderId="0" xfId="0" applyFont="1" applyFill="1" applyAlignment="1"/>
    <xf numFmtId="4" fontId="55" fillId="0" borderId="0" xfId="8" applyNumberFormat="1" applyFont="1" applyFill="1" applyAlignment="1" applyProtection="1">
      <protection locked="0"/>
    </xf>
    <xf numFmtId="170" fontId="55" fillId="0" borderId="0" xfId="8" applyNumberFormat="1" applyFont="1" applyFill="1" applyAlignment="1">
      <alignment horizontal="right"/>
    </xf>
    <xf numFmtId="0" fontId="116" fillId="0" borderId="0" xfId="3" applyFont="1" applyFill="1"/>
    <xf numFmtId="0" fontId="53" fillId="0" borderId="0" xfId="0" applyFont="1" applyFill="1" applyAlignment="1"/>
    <xf numFmtId="0" fontId="53" fillId="0" borderId="2" xfId="0" applyFont="1" applyFill="1" applyBorder="1" applyAlignment="1">
      <alignment vertical="center"/>
    </xf>
    <xf numFmtId="4" fontId="55" fillId="0" borderId="0" xfId="8" applyNumberFormat="1" applyFont="1" applyFill="1" applyAlignment="1"/>
    <xf numFmtId="0" fontId="53" fillId="0" borderId="0" xfId="0" applyFont="1" applyFill="1" applyAlignment="1">
      <alignment horizontal="center"/>
    </xf>
    <xf numFmtId="0" fontId="55" fillId="0" borderId="0" xfId="0" applyFont="1" applyFill="1" applyAlignment="1">
      <alignment horizontal="right"/>
    </xf>
    <xf numFmtId="0" fontId="116" fillId="0" borderId="0" xfId="0" applyFont="1" applyFill="1" applyBorder="1" applyAlignment="1">
      <alignment horizontal="center"/>
    </xf>
    <xf numFmtId="0" fontId="116" fillId="0" borderId="0" xfId="8" applyFont="1" applyFill="1"/>
    <xf numFmtId="0" fontId="64" fillId="0" borderId="0" xfId="8" applyFont="1" applyFill="1"/>
    <xf numFmtId="0" fontId="64" fillId="0" borderId="2" xfId="8" applyFont="1" applyFill="1" applyBorder="1" applyAlignment="1">
      <alignment horizontal="center" vertical="center"/>
    </xf>
    <xf numFmtId="3" fontId="55" fillId="0" borderId="25" xfId="0" applyNumberFormat="1" applyFont="1" applyFill="1" applyBorder="1" applyAlignment="1">
      <alignment horizontal="center" vertical="center"/>
    </xf>
    <xf numFmtId="0" fontId="53" fillId="0" borderId="4" xfId="0" applyFont="1" applyFill="1" applyBorder="1" applyAlignment="1">
      <alignment horizontal="center" vertical="center"/>
    </xf>
    <xf numFmtId="0" fontId="55" fillId="0" borderId="0" xfId="0" applyFont="1" applyFill="1" applyAlignment="1">
      <alignment horizontal="right" vertical="center"/>
    </xf>
    <xf numFmtId="0" fontId="116" fillId="0" borderId="0" xfId="0" applyFont="1" applyFill="1" applyBorder="1" applyAlignment="1">
      <alignment vertical="center"/>
    </xf>
    <xf numFmtId="0" fontId="116" fillId="0" borderId="0" xfId="8" applyFont="1" applyFill="1" applyAlignment="1">
      <alignment vertical="center"/>
    </xf>
    <xf numFmtId="0" fontId="64" fillId="0" borderId="0" xfId="8" applyFont="1" applyFill="1" applyAlignment="1">
      <alignment vertical="center"/>
    </xf>
    <xf numFmtId="0" fontId="55" fillId="0" borderId="2" xfId="0" applyFont="1" applyFill="1" applyBorder="1" applyAlignment="1">
      <alignment horizontal="right" vertical="center"/>
    </xf>
    <xf numFmtId="171" fontId="53" fillId="0" borderId="2" xfId="0" applyNumberFormat="1" applyFont="1" applyFill="1" applyBorder="1" applyAlignment="1">
      <alignment horizontal="center" vertical="center"/>
    </xf>
    <xf numFmtId="0" fontId="116" fillId="0" borderId="2" xfId="8" applyFont="1" applyFill="1" applyBorder="1" applyAlignment="1">
      <alignment horizontal="center" vertical="center"/>
    </xf>
    <xf numFmtId="0" fontId="64" fillId="0" borderId="49" xfId="8" applyFont="1" applyFill="1" applyBorder="1" applyAlignment="1">
      <alignment horizontal="center" vertical="center"/>
    </xf>
    <xf numFmtId="0" fontId="64" fillId="0" borderId="16" xfId="8" applyFont="1" applyFill="1" applyBorder="1" applyAlignment="1">
      <alignment horizontal="center" vertical="center"/>
    </xf>
    <xf numFmtId="0" fontId="64" fillId="0" borderId="7" xfId="8" applyFont="1" applyFill="1" applyBorder="1" applyAlignment="1">
      <alignment horizontal="center" vertical="center"/>
    </xf>
    <xf numFmtId="0" fontId="64" fillId="0" borderId="7" xfId="8" applyFont="1" applyFill="1" applyBorder="1" applyAlignment="1">
      <alignment horizontal="center" vertical="center" wrapText="1"/>
    </xf>
    <xf numFmtId="0" fontId="64" fillId="0" borderId="10" xfId="8" applyFont="1" applyFill="1" applyBorder="1" applyAlignment="1">
      <alignment horizontal="center" vertical="center" wrapText="1"/>
    </xf>
    <xf numFmtId="0" fontId="64" fillId="0" borderId="4" xfId="8" applyFont="1" applyFill="1" applyBorder="1" applyAlignment="1">
      <alignment horizontal="center" vertical="center"/>
    </xf>
    <xf numFmtId="1" fontId="64" fillId="0" borderId="2" xfId="8" applyNumberFormat="1" applyFont="1" applyFill="1" applyBorder="1" applyAlignment="1">
      <alignment horizontal="center" vertical="center" wrapText="1"/>
    </xf>
    <xf numFmtId="0" fontId="64" fillId="0" borderId="9" xfId="8" applyFont="1" applyFill="1" applyBorder="1" applyAlignment="1">
      <alignment horizontal="center" vertical="center" wrapText="1"/>
    </xf>
    <xf numFmtId="0" fontId="64" fillId="0" borderId="37" xfId="8" applyFont="1" applyFill="1" applyBorder="1" applyAlignment="1">
      <alignment horizontal="center" vertical="center"/>
    </xf>
    <xf numFmtId="0" fontId="64" fillId="0" borderId="1" xfId="8" applyFont="1" applyFill="1" applyBorder="1" applyAlignment="1">
      <alignment horizontal="center" vertical="center"/>
    </xf>
    <xf numFmtId="0" fontId="64" fillId="0" borderId="59" xfId="8" applyFont="1" applyFill="1" applyBorder="1" applyAlignment="1">
      <alignment horizontal="center" vertical="center" wrapText="1"/>
    </xf>
    <xf numFmtId="3" fontId="55" fillId="0" borderId="2" xfId="0" applyNumberFormat="1" applyFont="1" applyFill="1" applyBorder="1" applyAlignment="1">
      <alignment horizontal="center"/>
    </xf>
    <xf numFmtId="0" fontId="55" fillId="0" borderId="2" xfId="0" applyFont="1" applyFill="1" applyBorder="1" applyAlignment="1">
      <alignment horizontal="center" wrapText="1"/>
    </xf>
    <xf numFmtId="0" fontId="55" fillId="0" borderId="2" xfId="8" applyFont="1" applyFill="1" applyBorder="1" applyAlignment="1">
      <alignment horizontal="center" vertical="center" wrapText="1"/>
    </xf>
    <xf numFmtId="0" fontId="53" fillId="0" borderId="2" xfId="0" applyFont="1" applyFill="1" applyBorder="1" applyAlignment="1"/>
    <xf numFmtId="0" fontId="116" fillId="0" borderId="0" xfId="0" applyFont="1" applyFill="1" applyBorder="1" applyAlignment="1"/>
    <xf numFmtId="0" fontId="116" fillId="0" borderId="2" xfId="8" applyFont="1" applyFill="1" applyBorder="1" applyAlignment="1">
      <alignment horizontal="center"/>
    </xf>
    <xf numFmtId="0" fontId="64" fillId="0" borderId="37" xfId="8" applyFont="1" applyFill="1" applyBorder="1" applyAlignment="1">
      <alignment horizontal="center"/>
    </xf>
    <xf numFmtId="0" fontId="64" fillId="0" borderId="1" xfId="8" applyFont="1" applyFill="1" applyBorder="1" applyAlignment="1">
      <alignment horizontal="center"/>
    </xf>
    <xf numFmtId="1" fontId="64" fillId="0" borderId="1" xfId="8" applyNumberFormat="1" applyFont="1" applyFill="1" applyBorder="1" applyAlignment="1">
      <alignment horizontal="center" vertical="center"/>
    </xf>
    <xf numFmtId="0" fontId="64" fillId="0" borderId="11" xfId="8" applyFont="1" applyFill="1" applyBorder="1" applyAlignment="1">
      <alignment horizontal="center"/>
    </xf>
    <xf numFmtId="0" fontId="64" fillId="0" borderId="59" xfId="8" applyFont="1" applyFill="1" applyBorder="1" applyAlignment="1">
      <alignment horizontal="center"/>
    </xf>
    <xf numFmtId="0" fontId="64" fillId="0" borderId="0" xfId="8" applyFont="1" applyFill="1" applyAlignment="1">
      <alignment horizontal="center"/>
    </xf>
    <xf numFmtId="184" fontId="53" fillId="0" borderId="2" xfId="1111" applyNumberFormat="1" applyFont="1" applyFill="1" applyBorder="1" applyAlignment="1">
      <alignment vertical="center"/>
    </xf>
    <xf numFmtId="0" fontId="53" fillId="0" borderId="2" xfId="8" applyFont="1" applyFill="1" applyBorder="1" applyAlignment="1">
      <alignment horizontal="center" vertical="center" wrapText="1"/>
    </xf>
    <xf numFmtId="166" fontId="53" fillId="0" borderId="2" xfId="10" applyFont="1" applyFill="1" applyBorder="1" applyAlignment="1">
      <alignment horizontal="right" vertical="center" wrapText="1"/>
    </xf>
    <xf numFmtId="169" fontId="53" fillId="0" borderId="2" xfId="0" applyNumberFormat="1" applyFont="1" applyFill="1" applyBorder="1" applyAlignment="1">
      <alignment vertical="center"/>
    </xf>
    <xf numFmtId="0" fontId="64" fillId="0" borderId="49" xfId="8" applyFont="1" applyFill="1" applyBorder="1" applyAlignment="1">
      <alignment horizontal="center"/>
    </xf>
    <xf numFmtId="0" fontId="64" fillId="0" borderId="16" xfId="8" applyFont="1" applyFill="1" applyBorder="1" applyAlignment="1">
      <alignment horizontal="center"/>
    </xf>
    <xf numFmtId="0" fontId="116" fillId="0" borderId="2" xfId="0" applyFont="1" applyFill="1" applyBorder="1" applyAlignment="1">
      <alignment horizontal="center"/>
    </xf>
    <xf numFmtId="184" fontId="64" fillId="0" borderId="2" xfId="1111" applyNumberFormat="1" applyFont="1" applyFill="1" applyBorder="1" applyAlignment="1">
      <alignment vertical="center"/>
    </xf>
    <xf numFmtId="180" fontId="64" fillId="0" borderId="3" xfId="8" applyNumberFormat="1" applyFont="1" applyFill="1" applyBorder="1" applyAlignment="1">
      <alignment horizontal="center"/>
    </xf>
    <xf numFmtId="0" fontId="64" fillId="0" borderId="10" xfId="8" applyFont="1" applyFill="1" applyBorder="1" applyAlignment="1">
      <alignment horizontal="center"/>
    </xf>
    <xf numFmtId="0" fontId="64" fillId="0" borderId="4" xfId="8" applyFont="1" applyFill="1" applyBorder="1" applyAlignment="1">
      <alignment horizontal="center"/>
    </xf>
    <xf numFmtId="0" fontId="64" fillId="0" borderId="9" xfId="8" applyFont="1" applyFill="1" applyBorder="1" applyAlignment="1">
      <alignment horizontal="center"/>
    </xf>
    <xf numFmtId="173" fontId="53" fillId="0" borderId="0" xfId="8" applyNumberFormat="1" applyFont="1" applyFill="1" applyBorder="1" applyAlignment="1">
      <alignment horizontal="left" wrapText="1"/>
    </xf>
    <xf numFmtId="0" fontId="53" fillId="0" borderId="0" xfId="8" applyFont="1" applyFill="1" applyAlignment="1"/>
    <xf numFmtId="4" fontId="53" fillId="0" borderId="0" xfId="3" applyNumberFormat="1" applyFont="1" applyFill="1" applyBorder="1"/>
    <xf numFmtId="4" fontId="116" fillId="0" borderId="0" xfId="3" applyNumberFormat="1" applyFont="1" applyFill="1" applyBorder="1" applyAlignment="1"/>
    <xf numFmtId="0" fontId="64" fillId="0" borderId="0" xfId="0" applyFont="1" applyFill="1" applyBorder="1" applyAlignment="1">
      <alignment horizontal="center"/>
    </xf>
    <xf numFmtId="9" fontId="64" fillId="0" borderId="0" xfId="1111" applyFont="1" applyFill="1" applyBorder="1"/>
    <xf numFmtId="177" fontId="64" fillId="0" borderId="0" xfId="3" applyNumberFormat="1" applyFont="1" applyFill="1"/>
    <xf numFmtId="181" fontId="55" fillId="0" borderId="0" xfId="0" applyNumberFormat="1" applyFont="1" applyFill="1"/>
    <xf numFmtId="0" fontId="116" fillId="0" borderId="0" xfId="8" applyFont="1" applyFill="1" applyBorder="1" applyAlignment="1">
      <alignment horizontal="center"/>
    </xf>
    <xf numFmtId="0" fontId="64" fillId="0" borderId="0" xfId="8" applyFont="1" applyFill="1" applyBorder="1" applyAlignment="1">
      <alignment horizontal="center"/>
    </xf>
    <xf numFmtId="171" fontId="64" fillId="0" borderId="0" xfId="3" applyNumberFormat="1" applyFont="1" applyFill="1" applyBorder="1" applyAlignment="1">
      <alignment vertical="center"/>
    </xf>
    <xf numFmtId="180" fontId="64" fillId="0" borderId="0" xfId="8" applyNumberFormat="1" applyFont="1" applyFill="1" applyBorder="1" applyAlignment="1">
      <alignment horizontal="center"/>
    </xf>
    <xf numFmtId="182" fontId="64" fillId="0" borderId="0" xfId="3" applyNumberFormat="1" applyFont="1" applyFill="1"/>
    <xf numFmtId="4" fontId="64" fillId="0" borderId="0" xfId="3" applyNumberFormat="1" applyFont="1" applyFill="1"/>
    <xf numFmtId="0" fontId="55" fillId="0" borderId="0" xfId="0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horizontal="center" vertical="center" wrapText="1"/>
    </xf>
    <xf numFmtId="169" fontId="55" fillId="0" borderId="0" xfId="0" applyNumberFormat="1" applyFont="1" applyFill="1" applyBorder="1" applyAlignment="1">
      <alignment vertical="center"/>
    </xf>
    <xf numFmtId="4" fontId="116" fillId="0" borderId="0" xfId="3" applyNumberFormat="1" applyFont="1" applyFill="1" applyBorder="1" applyAlignment="1">
      <alignment horizontal="right"/>
    </xf>
    <xf numFmtId="169" fontId="116" fillId="0" borderId="0" xfId="8" applyNumberFormat="1" applyFont="1" applyFill="1" applyBorder="1" applyAlignment="1">
      <alignment horizontal="center"/>
    </xf>
    <xf numFmtId="169" fontId="64" fillId="0" borderId="0" xfId="8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vertical="center" wrapText="1"/>
    </xf>
    <xf numFmtId="49" fontId="63" fillId="0" borderId="0" xfId="151" applyNumberFormat="1" applyFont="1" applyFill="1" applyAlignment="1">
      <alignment vertical="center"/>
    </xf>
    <xf numFmtId="170" fontId="63" fillId="0" borderId="0" xfId="151" applyNumberFormat="1" applyFont="1" applyFill="1" applyAlignment="1"/>
    <xf numFmtId="170" fontId="63" fillId="0" borderId="0" xfId="151" applyNumberFormat="1" applyFont="1" applyFill="1" applyAlignment="1">
      <alignment horizontal="right"/>
    </xf>
    <xf numFmtId="4" fontId="142" fillId="0" borderId="0" xfId="0" applyNumberFormat="1" applyFont="1" applyFill="1"/>
    <xf numFmtId="4" fontId="54" fillId="0" borderId="0" xfId="0" applyNumberFormat="1" applyFont="1" applyFill="1"/>
    <xf numFmtId="0" fontId="142" fillId="0" borderId="0" xfId="0" applyFont="1" applyFill="1"/>
    <xf numFmtId="0" fontId="54" fillId="0" borderId="0" xfId="0" applyFont="1" applyFill="1"/>
    <xf numFmtId="0" fontId="54" fillId="0" borderId="2" xfId="0" applyFont="1" applyFill="1" applyBorder="1" applyAlignment="1">
      <alignment horizontal="center" vertical="center"/>
    </xf>
    <xf numFmtId="0" fontId="63" fillId="0" borderId="0" xfId="151" applyFont="1" applyFill="1" applyAlignment="1">
      <alignment horizontal="center"/>
    </xf>
    <xf numFmtId="0" fontId="63" fillId="0" borderId="0" xfId="151" applyFont="1" applyFill="1" applyAlignment="1">
      <alignment vertical="center" wrapText="1"/>
    </xf>
    <xf numFmtId="170" fontId="63" fillId="0" borderId="0" xfId="151" applyNumberFormat="1" applyFont="1" applyFill="1" applyAlignment="1">
      <alignment wrapText="1"/>
    </xf>
    <xf numFmtId="170" fontId="63" fillId="0" borderId="0" xfId="151" applyNumberFormat="1" applyFont="1" applyFill="1" applyAlignment="1">
      <alignment horizontal="right" wrapText="1"/>
    </xf>
    <xf numFmtId="166" fontId="0" fillId="0" borderId="0" xfId="0" applyNumberFormat="1" applyFont="1" applyFill="1"/>
    <xf numFmtId="49" fontId="48" fillId="0" borderId="0" xfId="0" applyNumberFormat="1" applyFont="1" applyFill="1" applyAlignment="1">
      <alignment horizontal="center" vertical="top"/>
    </xf>
    <xf numFmtId="0" fontId="48" fillId="0" borderId="0" xfId="0" applyFont="1" applyFill="1" applyAlignment="1">
      <alignment horizontal="left" vertical="center"/>
    </xf>
    <xf numFmtId="170" fontId="48" fillId="0" borderId="0" xfId="0" applyNumberFormat="1" applyFont="1" applyFill="1" applyAlignment="1">
      <alignment horizontal="right" vertical="top"/>
    </xf>
    <xf numFmtId="170" fontId="115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vertical="center"/>
    </xf>
    <xf numFmtId="49" fontId="48" fillId="0" borderId="2" xfId="0" applyNumberFormat="1" applyFont="1" applyFill="1" applyBorder="1" applyAlignment="1">
      <alignment horizontal="center" vertical="center" wrapText="1"/>
    </xf>
    <xf numFmtId="169" fontId="53" fillId="0" borderId="2" xfId="3" quotePrefix="1" applyNumberFormat="1" applyFont="1" applyFill="1" applyBorder="1" applyAlignment="1">
      <alignment vertical="center" wrapText="1"/>
    </xf>
    <xf numFmtId="169" fontId="64" fillId="0" borderId="0" xfId="8" applyNumberFormat="1" applyFont="1" applyFill="1" applyAlignment="1">
      <alignment horizontal="right" vertical="center"/>
    </xf>
    <xf numFmtId="0" fontId="64" fillId="0" borderId="1" xfId="8" applyFont="1" applyFill="1" applyBorder="1" applyAlignment="1">
      <alignment horizontal="center" vertical="center" wrapText="1"/>
    </xf>
    <xf numFmtId="170" fontId="55" fillId="0" borderId="76" xfId="0" applyNumberFormat="1" applyFont="1" applyFill="1" applyBorder="1" applyAlignment="1">
      <alignment vertical="top" wrapText="1"/>
    </xf>
    <xf numFmtId="4" fontId="51" fillId="0" borderId="2" xfId="0" applyNumberFormat="1" applyFont="1" applyFill="1" applyBorder="1" applyAlignment="1">
      <alignment horizontal="right" vertical="center" wrapText="1"/>
    </xf>
    <xf numFmtId="4" fontId="53" fillId="0" borderId="4" xfId="0" applyNumberFormat="1" applyFont="1" applyFill="1" applyBorder="1"/>
    <xf numFmtId="49" fontId="53" fillId="0" borderId="60" xfId="0" applyNumberFormat="1" applyFont="1" applyFill="1" applyBorder="1" applyAlignment="1">
      <alignment horizontal="center" vertical="center" wrapText="1"/>
    </xf>
    <xf numFmtId="0" fontId="53" fillId="0" borderId="4" xfId="0" applyFont="1" applyFill="1" applyBorder="1"/>
    <xf numFmtId="4" fontId="182" fillId="0" borderId="0" xfId="3" applyNumberFormat="1" applyFont="1" applyFill="1" applyAlignment="1">
      <alignment horizontal="left"/>
    </xf>
    <xf numFmtId="49" fontId="53" fillId="0" borderId="2" xfId="0" applyNumberFormat="1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 wrapText="1"/>
    </xf>
    <xf numFmtId="0" fontId="55" fillId="0" borderId="18" xfId="0" applyFont="1" applyFill="1" applyBorder="1" applyAlignment="1">
      <alignment horizontal="left" vertical="center" wrapText="1"/>
    </xf>
    <xf numFmtId="49" fontId="53" fillId="0" borderId="2" xfId="0" applyNumberFormat="1" applyFont="1" applyFill="1" applyBorder="1" applyAlignment="1">
      <alignment horizontal="left" vertical="center" wrapText="1"/>
    </xf>
    <xf numFmtId="0" fontId="53" fillId="0" borderId="2" xfId="0" applyFont="1" applyFill="1" applyBorder="1" applyAlignment="1">
      <alignment horizontal="left" vertical="center" wrapText="1"/>
    </xf>
    <xf numFmtId="170" fontId="61" fillId="0" borderId="0" xfId="0" applyNumberFormat="1" applyFont="1" applyFill="1" applyAlignment="1">
      <alignment horizontal="right" vertical="center"/>
    </xf>
    <xf numFmtId="170" fontId="55" fillId="0" borderId="9" xfId="0" applyNumberFormat="1" applyFont="1" applyFill="1" applyBorder="1" applyAlignment="1">
      <alignment horizontal="right" vertical="center" wrapText="1"/>
    </xf>
    <xf numFmtId="169" fontId="140" fillId="0" borderId="7" xfId="0" applyNumberFormat="1" applyFont="1" applyFill="1" applyBorder="1" applyAlignment="1">
      <alignment horizontal="center" vertical="center" wrapText="1"/>
    </xf>
    <xf numFmtId="0" fontId="53" fillId="0" borderId="0" xfId="0" applyFont="1" applyFill="1" applyAlignment="1">
      <alignment horizontal="center" vertical="center"/>
    </xf>
    <xf numFmtId="170" fontId="140" fillId="0" borderId="0" xfId="0" applyNumberFormat="1" applyFont="1" applyFill="1" applyBorder="1" applyAlignment="1">
      <alignment horizontal="left" vertical="center" wrapText="1"/>
    </xf>
    <xf numFmtId="169" fontId="55" fillId="0" borderId="0" xfId="1" applyNumberFormat="1" applyFont="1" applyFill="1" applyBorder="1" applyAlignment="1">
      <alignment horizontal="left" vertical="center" wrapText="1"/>
    </xf>
    <xf numFmtId="0" fontId="55" fillId="0" borderId="2" xfId="0" applyFont="1" applyFill="1" applyBorder="1" applyAlignment="1">
      <alignment horizontal="center" vertical="center" wrapText="1"/>
    </xf>
    <xf numFmtId="0" fontId="55" fillId="0" borderId="0" xfId="0" applyFont="1" applyFill="1" applyAlignment="1">
      <alignment horizontal="center" wrapText="1"/>
    </xf>
    <xf numFmtId="169" fontId="140" fillId="0" borderId="0" xfId="1" applyNumberFormat="1" applyFont="1" applyFill="1" applyBorder="1" applyAlignment="1">
      <alignment horizontal="center" vertical="center" wrapText="1"/>
    </xf>
    <xf numFmtId="170" fontId="61" fillId="0" borderId="0" xfId="0" applyNumberFormat="1" applyFont="1" applyFill="1" applyBorder="1" applyAlignment="1">
      <alignment horizontal="right"/>
    </xf>
    <xf numFmtId="0" fontId="53" fillId="0" borderId="18" xfId="0" applyFont="1" applyFill="1" applyBorder="1" applyAlignment="1">
      <alignment horizontal="center" vertical="center" wrapText="1"/>
    </xf>
    <xf numFmtId="0" fontId="55" fillId="0" borderId="2" xfId="0" applyFont="1" applyFill="1" applyBorder="1" applyAlignment="1">
      <alignment horizontal="left" vertical="center" wrapText="1"/>
    </xf>
    <xf numFmtId="0" fontId="53" fillId="0" borderId="2" xfId="0" applyFont="1" applyFill="1" applyBorder="1" applyAlignment="1">
      <alignment horizontal="center" vertical="center"/>
    </xf>
    <xf numFmtId="3" fontId="53" fillId="0" borderId="18" xfId="0" applyNumberFormat="1" applyFont="1" applyFill="1" applyBorder="1" applyAlignment="1">
      <alignment horizontal="center" vertical="center" wrapText="1"/>
    </xf>
    <xf numFmtId="4" fontId="53" fillId="0" borderId="0" xfId="0" applyNumberFormat="1" applyFont="1" applyFill="1" applyBorder="1" applyAlignment="1">
      <alignment vertical="center"/>
    </xf>
    <xf numFmtId="2" fontId="53" fillId="0" borderId="0" xfId="0" applyNumberFormat="1" applyFont="1" applyFill="1"/>
    <xf numFmtId="2" fontId="55" fillId="0" borderId="2" xfId="0" applyNumberFormat="1" applyFont="1" applyFill="1" applyBorder="1"/>
    <xf numFmtId="169" fontId="53" fillId="0" borderId="2" xfId="0" applyNumberFormat="1" applyFont="1" applyFill="1" applyBorder="1" applyAlignment="1">
      <alignment horizontal="left" vertical="center" wrapText="1"/>
    </xf>
    <xf numFmtId="3" fontId="64" fillId="0" borderId="2" xfId="8" applyNumberFormat="1" applyFont="1" applyFill="1" applyBorder="1" applyAlignment="1">
      <alignment horizontal="center" vertical="center" wrapText="1"/>
    </xf>
    <xf numFmtId="189" fontId="64" fillId="0" borderId="2" xfId="813" applyNumberFormat="1" applyFont="1" applyFill="1" applyBorder="1" applyAlignment="1">
      <alignment horizontal="center" vertical="center"/>
    </xf>
    <xf numFmtId="189" fontId="64" fillId="0" borderId="2" xfId="8" applyNumberFormat="1" applyFont="1" applyFill="1" applyBorder="1" applyAlignment="1">
      <alignment horizontal="center" vertical="center" wrapText="1"/>
    </xf>
    <xf numFmtId="189" fontId="64" fillId="0" borderId="2" xfId="3" applyNumberFormat="1" applyFont="1" applyFill="1" applyBorder="1" applyAlignment="1">
      <alignment horizontal="center" vertical="center"/>
    </xf>
    <xf numFmtId="0" fontId="64" fillId="0" borderId="0" xfId="3" applyFont="1" applyFill="1" applyBorder="1" applyAlignment="1">
      <alignment horizontal="left" wrapText="1"/>
    </xf>
    <xf numFmtId="0" fontId="64" fillId="0" borderId="0" xfId="3" quotePrefix="1" applyFont="1" applyFill="1" applyBorder="1" applyAlignment="1">
      <alignment horizontal="left" wrapText="1"/>
    </xf>
    <xf numFmtId="0" fontId="115" fillId="0" borderId="32" xfId="0" applyFont="1" applyFill="1" applyBorder="1" applyAlignment="1">
      <alignment horizontal="center"/>
    </xf>
    <xf numFmtId="0" fontId="115" fillId="0" borderId="61" xfId="0" applyFont="1" applyFill="1" applyBorder="1" applyAlignment="1">
      <alignment horizontal="center"/>
    </xf>
    <xf numFmtId="0" fontId="115" fillId="0" borderId="34" xfId="0" applyFont="1" applyFill="1" applyBorder="1" applyAlignment="1">
      <alignment horizontal="center"/>
    </xf>
    <xf numFmtId="0" fontId="115" fillId="0" borderId="63" xfId="0" applyFont="1" applyFill="1" applyBorder="1" applyAlignment="1">
      <alignment horizontal="center"/>
    </xf>
    <xf numFmtId="0" fontId="115" fillId="0" borderId="17" xfId="0" applyFont="1" applyFill="1" applyBorder="1" applyAlignment="1">
      <alignment horizontal="center" vertical="center"/>
    </xf>
    <xf numFmtId="0" fontId="115" fillId="0" borderId="7" xfId="0" applyFont="1" applyFill="1" applyBorder="1" applyAlignment="1">
      <alignment horizontal="center" vertical="center"/>
    </xf>
    <xf numFmtId="0" fontId="115" fillId="0" borderId="10" xfId="0" applyFont="1" applyFill="1" applyBorder="1" applyAlignment="1">
      <alignment horizontal="center" vertical="center"/>
    </xf>
    <xf numFmtId="0" fontId="115" fillId="0" borderId="62" xfId="0" applyFont="1" applyFill="1" applyBorder="1" applyAlignment="1">
      <alignment horizontal="center" vertical="center"/>
    </xf>
    <xf numFmtId="0" fontId="115" fillId="0" borderId="64" xfId="0" applyFont="1" applyFill="1" applyBorder="1" applyAlignment="1">
      <alignment horizontal="center" vertical="center"/>
    </xf>
    <xf numFmtId="0" fontId="115" fillId="0" borderId="72" xfId="0" applyFont="1" applyFill="1" applyBorder="1" applyAlignment="1">
      <alignment horizontal="center" vertical="center"/>
    </xf>
    <xf numFmtId="0" fontId="115" fillId="0" borderId="30" xfId="0" applyFont="1" applyFill="1" applyBorder="1" applyAlignment="1">
      <alignment horizontal="center" vertical="center"/>
    </xf>
    <xf numFmtId="0" fontId="55" fillId="0" borderId="18" xfId="0" applyFont="1" applyFill="1" applyBorder="1" applyAlignment="1">
      <alignment horizontal="center" vertical="center" wrapText="1"/>
    </xf>
    <xf numFmtId="49" fontId="53" fillId="0" borderId="2" xfId="0" applyNumberFormat="1" applyFont="1" applyFill="1" applyBorder="1" applyAlignment="1">
      <alignment horizontal="center" vertical="center" wrapText="1"/>
    </xf>
    <xf numFmtId="0" fontId="53" fillId="0" borderId="2" xfId="0" applyFont="1" applyFill="1" applyBorder="1" applyAlignment="1">
      <alignment horizontal="center" vertical="center" wrapText="1"/>
    </xf>
    <xf numFmtId="2" fontId="53" fillId="0" borderId="0" xfId="3" applyNumberFormat="1" applyFont="1" applyFill="1" applyBorder="1" applyAlignment="1">
      <alignment horizontal="right" vertical="center" wrapText="1"/>
    </xf>
    <xf numFmtId="0" fontId="53" fillId="0" borderId="0" xfId="3" applyFont="1" applyFill="1" applyBorder="1" applyAlignment="1">
      <alignment horizontal="right" vertical="center" wrapText="1"/>
    </xf>
    <xf numFmtId="0" fontId="55" fillId="0" borderId="18" xfId="0" applyFont="1" applyFill="1" applyBorder="1" applyAlignment="1">
      <alignment horizontal="left" vertical="center" wrapText="1"/>
    </xf>
    <xf numFmtId="49" fontId="53" fillId="0" borderId="2" xfId="0" applyNumberFormat="1" applyFont="1" applyFill="1" applyBorder="1" applyAlignment="1">
      <alignment horizontal="left" vertical="center" wrapText="1"/>
    </xf>
    <xf numFmtId="0" fontId="53" fillId="0" borderId="2" xfId="0" applyFont="1" applyFill="1" applyBorder="1" applyAlignment="1">
      <alignment horizontal="left" vertical="center" wrapText="1"/>
    </xf>
    <xf numFmtId="0" fontId="55" fillId="0" borderId="18" xfId="0" applyFont="1" applyFill="1" applyBorder="1" applyAlignment="1">
      <alignment horizontal="left" vertical="top" wrapText="1"/>
    </xf>
    <xf numFmtId="49" fontId="53" fillId="0" borderId="2" xfId="0" applyNumberFormat="1" applyFont="1" applyFill="1" applyBorder="1" applyAlignment="1">
      <alignment horizontal="left" vertical="top" wrapText="1"/>
    </xf>
    <xf numFmtId="0" fontId="53" fillId="0" borderId="2" xfId="0" applyFont="1" applyFill="1" applyBorder="1" applyAlignment="1">
      <alignment horizontal="left" vertical="top" wrapText="1"/>
    </xf>
    <xf numFmtId="170" fontId="55" fillId="0" borderId="76" xfId="0" applyNumberFormat="1" applyFont="1" applyFill="1" applyBorder="1" applyAlignment="1">
      <alignment horizontal="center" vertical="top" wrapText="1"/>
    </xf>
    <xf numFmtId="170" fontId="61" fillId="0" borderId="0" xfId="0" applyNumberFormat="1" applyFont="1" applyFill="1" applyAlignment="1">
      <alignment horizontal="right" vertical="center"/>
    </xf>
    <xf numFmtId="0" fontId="57" fillId="0" borderId="0" xfId="3" applyFont="1" applyFill="1" applyAlignment="1">
      <alignment horizontal="center" vertical="top"/>
    </xf>
    <xf numFmtId="170" fontId="53" fillId="0" borderId="2" xfId="0" applyNumberFormat="1" applyFont="1" applyFill="1" applyBorder="1" applyAlignment="1">
      <alignment horizontal="center" vertical="center" wrapText="1"/>
    </xf>
    <xf numFmtId="0" fontId="55" fillId="0" borderId="18" xfId="0" applyFont="1" applyFill="1" applyBorder="1" applyAlignment="1">
      <alignment horizontal="center" vertical="top" wrapText="1"/>
    </xf>
    <xf numFmtId="49" fontId="53" fillId="0" borderId="2" xfId="0" applyNumberFormat="1" applyFont="1" applyFill="1" applyBorder="1" applyAlignment="1">
      <alignment horizontal="center" vertical="top" wrapText="1"/>
    </xf>
    <xf numFmtId="0" fontId="53" fillId="0" borderId="2" xfId="0" applyFont="1" applyFill="1" applyBorder="1" applyAlignment="1">
      <alignment horizontal="center" vertical="top" wrapText="1"/>
    </xf>
    <xf numFmtId="170" fontId="53" fillId="0" borderId="7" xfId="0" applyNumberFormat="1" applyFont="1" applyFill="1" applyBorder="1" applyAlignment="1">
      <alignment horizontal="center" vertical="center"/>
    </xf>
    <xf numFmtId="170" fontId="53" fillId="0" borderId="7" xfId="0" applyNumberFormat="1" applyFont="1" applyFill="1" applyBorder="1" applyAlignment="1">
      <alignment horizontal="center" vertical="center" wrapText="1"/>
    </xf>
    <xf numFmtId="170" fontId="55" fillId="0" borderId="10" xfId="0" applyNumberFormat="1" applyFont="1" applyFill="1" applyBorder="1" applyAlignment="1">
      <alignment horizontal="right" vertical="center" wrapText="1"/>
    </xf>
    <xf numFmtId="170" fontId="55" fillId="0" borderId="9" xfId="0" applyNumberFormat="1" applyFont="1" applyFill="1" applyBorder="1" applyAlignment="1">
      <alignment horizontal="right" vertical="center" wrapText="1"/>
    </xf>
    <xf numFmtId="0" fontId="63" fillId="0" borderId="0" xfId="151" applyFont="1" applyFill="1" applyAlignment="1">
      <alignment wrapText="1"/>
    </xf>
    <xf numFmtId="169" fontId="140" fillId="0" borderId="17" xfId="0" applyNumberFormat="1" applyFont="1" applyFill="1" applyBorder="1" applyAlignment="1">
      <alignment horizontal="center" vertical="center" wrapText="1"/>
    </xf>
    <xf numFmtId="169" fontId="140" fillId="0" borderId="7" xfId="0" applyNumberFormat="1" applyFont="1" applyFill="1" applyBorder="1" applyAlignment="1">
      <alignment horizontal="center" vertical="center" wrapText="1"/>
    </xf>
    <xf numFmtId="169" fontId="140" fillId="0" borderId="18" xfId="0" applyNumberFormat="1" applyFont="1" applyFill="1" applyBorder="1" applyAlignment="1">
      <alignment horizontal="left" vertical="center" wrapText="1"/>
    </xf>
    <xf numFmtId="169" fontId="140" fillId="0" borderId="2" xfId="0" applyNumberFormat="1" applyFont="1" applyFill="1" applyBorder="1" applyAlignment="1">
      <alignment horizontal="left" vertical="center" wrapText="1"/>
    </xf>
    <xf numFmtId="0" fontId="55" fillId="0" borderId="25" xfId="0" applyFont="1" applyFill="1" applyBorder="1" applyAlignment="1">
      <alignment horizontal="left" vertical="center" wrapText="1"/>
    </xf>
    <xf numFmtId="0" fontId="55" fillId="0" borderId="26" xfId="0" applyFont="1" applyFill="1" applyBorder="1" applyAlignment="1">
      <alignment horizontal="left" vertical="center" wrapText="1"/>
    </xf>
    <xf numFmtId="0" fontId="55" fillId="0" borderId="4" xfId="0" applyFont="1" applyFill="1" applyBorder="1" applyAlignment="1">
      <alignment horizontal="left" vertical="center" wrapText="1"/>
    </xf>
    <xf numFmtId="0" fontId="55" fillId="0" borderId="25" xfId="0" applyFont="1" applyFill="1" applyBorder="1" applyAlignment="1">
      <alignment horizontal="center" vertical="center" wrapText="1"/>
    </xf>
    <xf numFmtId="0" fontId="55" fillId="0" borderId="26" xfId="0" applyFont="1" applyFill="1" applyBorder="1" applyAlignment="1">
      <alignment horizontal="center" vertical="center" wrapText="1"/>
    </xf>
    <xf numFmtId="0" fontId="55" fillId="0" borderId="4" xfId="0" applyFont="1" applyFill="1" applyBorder="1" applyAlignment="1">
      <alignment horizontal="center" vertical="center" wrapText="1"/>
    </xf>
    <xf numFmtId="14" fontId="55" fillId="0" borderId="6" xfId="0" applyNumberFormat="1" applyFont="1" applyFill="1" applyBorder="1" applyAlignment="1">
      <alignment horizontal="right" wrapText="1"/>
    </xf>
    <xf numFmtId="14" fontId="55" fillId="0" borderId="0" xfId="0" applyNumberFormat="1" applyFont="1" applyFill="1" applyAlignment="1">
      <alignment horizontal="right" wrapText="1"/>
    </xf>
    <xf numFmtId="0" fontId="53" fillId="0" borderId="6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170" fontId="140" fillId="0" borderId="0" xfId="0" applyNumberFormat="1" applyFont="1" applyFill="1" applyBorder="1" applyAlignment="1">
      <alignment horizontal="left" vertical="center" wrapText="1"/>
    </xf>
    <xf numFmtId="169" fontId="55" fillId="0" borderId="0" xfId="1" applyNumberFormat="1" applyFont="1" applyFill="1" applyBorder="1" applyAlignment="1">
      <alignment horizontal="center" vertical="center" wrapText="1"/>
    </xf>
    <xf numFmtId="169" fontId="55" fillId="0" borderId="0" xfId="1" applyNumberFormat="1" applyFont="1" applyFill="1" applyBorder="1" applyAlignment="1">
      <alignment horizontal="left" vertical="center" wrapText="1"/>
    </xf>
    <xf numFmtId="169" fontId="180" fillId="0" borderId="5" xfId="9" applyNumberFormat="1" applyFont="1" applyFill="1" applyBorder="1" applyAlignment="1">
      <alignment horizontal="left" vertical="center" wrapText="1"/>
    </xf>
    <xf numFmtId="169" fontId="180" fillId="0" borderId="4" xfId="9" applyNumberFormat="1" applyFont="1" applyFill="1" applyBorder="1" applyAlignment="1">
      <alignment horizontal="left" vertical="center" wrapText="1"/>
    </xf>
    <xf numFmtId="0" fontId="64" fillId="0" borderId="56" xfId="8" applyFont="1" applyFill="1" applyBorder="1" applyAlignment="1">
      <alignment horizontal="center" vertical="center"/>
    </xf>
    <xf numFmtId="0" fontId="64" fillId="0" borderId="57" xfId="8" applyFont="1" applyFill="1" applyBorder="1" applyAlignment="1">
      <alignment horizontal="center" vertical="center"/>
    </xf>
    <xf numFmtId="0" fontId="64" fillId="0" borderId="58" xfId="8" applyFont="1" applyFill="1" applyBorder="1" applyAlignment="1">
      <alignment horizontal="center" vertical="center"/>
    </xf>
    <xf numFmtId="169" fontId="140" fillId="0" borderId="18" xfId="0" applyNumberFormat="1" applyFont="1" applyFill="1" applyBorder="1" applyAlignment="1">
      <alignment horizontal="left"/>
    </xf>
    <xf numFmtId="169" fontId="140" fillId="0" borderId="2" xfId="0" applyNumberFormat="1" applyFont="1" applyFill="1" applyBorder="1" applyAlignment="1">
      <alignment horizontal="left"/>
    </xf>
    <xf numFmtId="0" fontId="55" fillId="0" borderId="2" xfId="0" applyFont="1" applyFill="1" applyBorder="1" applyAlignment="1">
      <alignment horizontal="center" vertical="center" wrapText="1"/>
    </xf>
    <xf numFmtId="49" fontId="180" fillId="0" borderId="5" xfId="9" applyNumberFormat="1" applyFont="1" applyFill="1" applyBorder="1" applyAlignment="1">
      <alignment horizontal="left" vertical="center" wrapText="1"/>
    </xf>
    <xf numFmtId="49" fontId="180" fillId="0" borderId="4" xfId="9" applyNumberFormat="1" applyFont="1" applyFill="1" applyBorder="1" applyAlignment="1">
      <alignment horizontal="left" vertical="center" wrapText="1"/>
    </xf>
    <xf numFmtId="169" fontId="180" fillId="0" borderId="18" xfId="9" applyNumberFormat="1" applyFont="1" applyFill="1" applyBorder="1" applyAlignment="1">
      <alignment horizontal="left" vertical="center" wrapText="1"/>
    </xf>
    <xf numFmtId="169" fontId="180" fillId="0" borderId="2" xfId="9" applyNumberFormat="1" applyFont="1" applyFill="1" applyBorder="1" applyAlignment="1">
      <alignment horizontal="left" vertical="center" wrapText="1"/>
    </xf>
    <xf numFmtId="0" fontId="55" fillId="0" borderId="0" xfId="0" applyFont="1" applyFill="1" applyAlignment="1">
      <alignment horizontal="center" wrapText="1"/>
    </xf>
    <xf numFmtId="169" fontId="140" fillId="0" borderId="21" xfId="0" applyNumberFormat="1" applyFont="1" applyFill="1" applyBorder="1" applyAlignment="1">
      <alignment horizontal="left" vertical="center" wrapText="1"/>
    </xf>
    <xf numFmtId="169" fontId="140" fillId="0" borderId="11" xfId="0" applyNumberFormat="1" applyFont="1" applyFill="1" applyBorder="1" applyAlignment="1">
      <alignment horizontal="left" vertical="center" wrapText="1"/>
    </xf>
    <xf numFmtId="2" fontId="56" fillId="0" borderId="0" xfId="3" applyNumberFormat="1" applyFont="1" applyFill="1" applyBorder="1" applyAlignment="1">
      <alignment horizontal="right" vertical="center" wrapText="1"/>
    </xf>
    <xf numFmtId="169" fontId="140" fillId="0" borderId="6" xfId="1" applyNumberFormat="1" applyFont="1" applyFill="1" applyBorder="1" applyAlignment="1">
      <alignment horizontal="center" vertical="center" wrapText="1"/>
    </xf>
    <xf numFmtId="169" fontId="140" fillId="0" borderId="0" xfId="1" applyNumberFormat="1" applyFont="1" applyFill="1" applyBorder="1" applyAlignment="1">
      <alignment horizontal="center" vertical="center" wrapText="1"/>
    </xf>
    <xf numFmtId="0" fontId="55" fillId="0" borderId="0" xfId="0" applyFont="1" applyFill="1" applyAlignment="1">
      <alignment horizontal="center" vertical="center"/>
    </xf>
    <xf numFmtId="0" fontId="56" fillId="0" borderId="0" xfId="154" applyFont="1" applyFill="1" applyAlignment="1">
      <alignment horizontal="center" vertical="center"/>
    </xf>
    <xf numFmtId="0" fontId="53" fillId="0" borderId="0" xfId="154" applyFont="1" applyFill="1" applyAlignment="1">
      <alignment horizontal="center" vertical="center"/>
    </xf>
    <xf numFmtId="0" fontId="53" fillId="0" borderId="0" xfId="154" applyFont="1" applyFill="1" applyAlignment="1">
      <alignment horizontal="right" vertical="center"/>
    </xf>
    <xf numFmtId="170" fontId="61" fillId="0" borderId="0" xfId="0" applyNumberFormat="1" applyFont="1" applyFill="1" applyBorder="1" applyAlignment="1">
      <alignment horizontal="right"/>
    </xf>
    <xf numFmtId="0" fontId="61" fillId="0" borderId="0" xfId="3" applyFont="1" applyFill="1" applyAlignment="1">
      <alignment horizontal="center" vertical="justify" wrapText="1"/>
    </xf>
    <xf numFmtId="0" fontId="55" fillId="0" borderId="0" xfId="3" applyFont="1" applyFill="1" applyBorder="1" applyAlignment="1">
      <alignment horizontal="center"/>
    </xf>
    <xf numFmtId="0" fontId="53" fillId="0" borderId="17" xfId="0" applyFont="1" applyFill="1" applyBorder="1" applyAlignment="1">
      <alignment horizontal="center" vertical="center" wrapText="1"/>
    </xf>
    <xf numFmtId="0" fontId="53" fillId="0" borderId="18" xfId="0" applyFont="1" applyFill="1" applyBorder="1" applyAlignment="1">
      <alignment horizontal="center" vertical="center" wrapText="1"/>
    </xf>
    <xf numFmtId="49" fontId="53" fillId="0" borderId="7" xfId="0" applyNumberFormat="1" applyFont="1" applyFill="1" applyBorder="1" applyAlignment="1">
      <alignment horizontal="center" vertical="center" wrapText="1"/>
    </xf>
    <xf numFmtId="0" fontId="53" fillId="0" borderId="7" xfId="0" applyFont="1" applyFill="1" applyBorder="1" applyAlignment="1">
      <alignment horizontal="center" vertical="center" wrapText="1"/>
    </xf>
    <xf numFmtId="2" fontId="130" fillId="0" borderId="2" xfId="8" applyNumberFormat="1" applyFont="1" applyFill="1" applyBorder="1" applyAlignment="1">
      <alignment horizontal="center" vertical="center" wrapText="1"/>
    </xf>
    <xf numFmtId="0" fontId="136" fillId="0" borderId="0" xfId="812" applyFont="1" applyFill="1" applyAlignment="1">
      <alignment horizontal="left" vertical="center" wrapText="1"/>
    </xf>
    <xf numFmtId="0" fontId="119" fillId="0" borderId="0" xfId="812" applyNumberFormat="1" applyFont="1" applyFill="1" applyBorder="1" applyAlignment="1" applyProtection="1"/>
    <xf numFmtId="0" fontId="130" fillId="0" borderId="0" xfId="8" applyFont="1" applyFill="1" applyAlignment="1">
      <alignment horizontal="center" vertical="center"/>
    </xf>
    <xf numFmtId="0" fontId="116" fillId="0" borderId="0" xfId="8" applyFont="1" applyFill="1" applyAlignment="1">
      <alignment horizontal="center" vertical="top" wrapText="1"/>
    </xf>
    <xf numFmtId="0" fontId="116" fillId="0" borderId="2" xfId="8" applyFont="1" applyFill="1" applyBorder="1" applyAlignment="1">
      <alignment horizontal="center" vertical="center" wrapText="1"/>
    </xf>
    <xf numFmtId="0" fontId="116" fillId="0" borderId="2" xfId="8" applyFont="1" applyFill="1" applyBorder="1" applyAlignment="1">
      <alignment horizontal="left" vertical="center" wrapText="1"/>
    </xf>
    <xf numFmtId="0" fontId="130" fillId="0" borderId="2" xfId="8" applyFont="1" applyFill="1" applyBorder="1" applyAlignment="1">
      <alignment horizontal="center" vertical="center" wrapText="1"/>
    </xf>
    <xf numFmtId="4" fontId="53" fillId="0" borderId="5" xfId="0" applyNumberFormat="1" applyFont="1" applyFill="1" applyBorder="1" applyAlignment="1">
      <alignment horizontal="left"/>
    </xf>
    <xf numFmtId="4" fontId="53" fillId="0" borderId="4" xfId="0" applyNumberFormat="1" applyFont="1" applyFill="1" applyBorder="1" applyAlignment="1">
      <alignment horizontal="left"/>
    </xf>
    <xf numFmtId="4" fontId="53" fillId="0" borderId="5" xfId="0" applyNumberFormat="1" applyFont="1" applyFill="1" applyBorder="1" applyAlignment="1"/>
    <xf numFmtId="4" fontId="53" fillId="0" borderId="4" xfId="0" applyNumberFormat="1" applyFont="1" applyFill="1" applyBorder="1" applyAlignment="1"/>
    <xf numFmtId="4" fontId="53" fillId="0" borderId="18" xfId="0" applyNumberFormat="1" applyFont="1" applyFill="1" applyBorder="1" applyAlignment="1"/>
    <xf numFmtId="4" fontId="53" fillId="0" borderId="2" xfId="0" applyNumberFormat="1" applyFont="1" applyFill="1" applyBorder="1" applyAlignment="1"/>
    <xf numFmtId="183" fontId="60" fillId="0" borderId="5" xfId="3" applyNumberFormat="1" applyFont="1" applyFill="1" applyBorder="1" applyAlignment="1">
      <alignment horizontal="left" vertical="center"/>
    </xf>
    <xf numFmtId="183" fontId="60" fillId="0" borderId="4" xfId="3" applyNumberFormat="1" applyFont="1" applyFill="1" applyBorder="1" applyAlignment="1">
      <alignment horizontal="left" vertical="center"/>
    </xf>
    <xf numFmtId="165" fontId="60" fillId="0" borderId="2" xfId="0" applyNumberFormat="1" applyFont="1" applyFill="1" applyBorder="1" applyAlignment="1">
      <alignment horizontal="left" vertical="center" wrapText="1"/>
    </xf>
    <xf numFmtId="165" fontId="60" fillId="0" borderId="2" xfId="0" applyNumberFormat="1" applyFont="1" applyFill="1" applyBorder="1" applyAlignment="1">
      <alignment horizontal="left" vertical="center"/>
    </xf>
    <xf numFmtId="165" fontId="60" fillId="0" borderId="9" xfId="0" applyNumberFormat="1" applyFont="1" applyFill="1" applyBorder="1" applyAlignment="1">
      <alignment horizontal="left" vertical="center"/>
    </xf>
    <xf numFmtId="169" fontId="55" fillId="0" borderId="0" xfId="0" applyNumberFormat="1" applyFont="1" applyFill="1" applyBorder="1" applyAlignment="1">
      <alignment horizontal="center" vertical="top" wrapText="1"/>
    </xf>
    <xf numFmtId="0" fontId="63" fillId="0" borderId="0" xfId="0" applyFont="1" applyFill="1" applyAlignment="1">
      <alignment horizontal="left" vertical="center" wrapText="1"/>
    </xf>
    <xf numFmtId="0" fontId="53" fillId="0" borderId="13" xfId="0" applyFont="1" applyFill="1" applyBorder="1" applyAlignment="1">
      <alignment horizontal="left"/>
    </xf>
    <xf numFmtId="0" fontId="53" fillId="0" borderId="14" xfId="0" applyFont="1" applyFill="1" applyBorder="1" applyAlignment="1">
      <alignment horizontal="left"/>
    </xf>
    <xf numFmtId="4" fontId="53" fillId="0" borderId="15" xfId="0" applyNumberFormat="1" applyFont="1" applyFill="1" applyBorder="1" applyAlignment="1"/>
    <xf numFmtId="4" fontId="53" fillId="0" borderId="16" xfId="0" applyNumberFormat="1" applyFont="1" applyFill="1" applyBorder="1" applyAlignment="1"/>
    <xf numFmtId="0" fontId="53" fillId="0" borderId="32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34" xfId="0" applyFont="1" applyFill="1" applyBorder="1" applyAlignment="1">
      <alignment horizontal="center" vertical="center"/>
    </xf>
    <xf numFmtId="0" fontId="53" fillId="0" borderId="35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 vertical="center" wrapText="1"/>
    </xf>
    <xf numFmtId="0" fontId="53" fillId="0" borderId="23" xfId="0" applyFont="1" applyFill="1" applyBorder="1" applyAlignment="1">
      <alignment horizontal="center" vertical="center" wrapText="1"/>
    </xf>
    <xf numFmtId="4" fontId="53" fillId="0" borderId="15" xfId="0" applyNumberFormat="1" applyFont="1" applyFill="1" applyBorder="1" applyAlignment="1">
      <alignment horizontal="left"/>
    </xf>
    <xf numFmtId="4" fontId="53" fillId="0" borderId="16" xfId="0" applyNumberFormat="1" applyFont="1" applyFill="1" applyBorder="1" applyAlignment="1">
      <alignment horizontal="left"/>
    </xf>
    <xf numFmtId="4" fontId="53" fillId="0" borderId="54" xfId="0" applyNumberFormat="1" applyFont="1" applyFill="1" applyBorder="1" applyAlignment="1">
      <alignment horizontal="left" wrapText="1"/>
    </xf>
    <xf numFmtId="4" fontId="53" fillId="0" borderId="37" xfId="0" applyNumberFormat="1" applyFont="1" applyFill="1" applyBorder="1" applyAlignment="1">
      <alignment horizontal="left" wrapText="1"/>
    </xf>
    <xf numFmtId="4" fontId="53" fillId="0" borderId="2" xfId="0" applyNumberFormat="1" applyFont="1" applyFill="1" applyBorder="1" applyAlignment="1">
      <alignment horizontal="left"/>
    </xf>
    <xf numFmtId="0" fontId="60" fillId="0" borderId="17" xfId="3" applyFont="1" applyFill="1" applyBorder="1" applyAlignment="1">
      <alignment horizontal="center" vertical="center" wrapText="1"/>
    </xf>
    <xf numFmtId="0" fontId="60" fillId="0" borderId="7" xfId="3" applyFont="1" applyFill="1" applyBorder="1" applyAlignment="1">
      <alignment horizontal="center" vertical="center" wrapText="1"/>
    </xf>
    <xf numFmtId="0" fontId="60" fillId="0" borderId="10" xfId="3" applyFont="1" applyFill="1" applyBorder="1" applyAlignment="1">
      <alignment horizontal="center" vertical="center" wrapText="1"/>
    </xf>
    <xf numFmtId="0" fontId="53" fillId="0" borderId="24" xfId="0" applyFont="1" applyFill="1" applyBorder="1" applyAlignment="1">
      <alignment horizontal="left"/>
    </xf>
    <xf numFmtId="0" fontId="53" fillId="0" borderId="23" xfId="0" applyFont="1" applyFill="1" applyBorder="1" applyAlignment="1">
      <alignment horizontal="left"/>
    </xf>
    <xf numFmtId="0" fontId="53" fillId="0" borderId="48" xfId="0" applyFont="1" applyFill="1" applyBorder="1" applyAlignment="1">
      <alignment horizontal="left"/>
    </xf>
    <xf numFmtId="0" fontId="53" fillId="0" borderId="49" xfId="0" applyFont="1" applyFill="1" applyBorder="1" applyAlignment="1">
      <alignment horizontal="left"/>
    </xf>
    <xf numFmtId="0" fontId="53" fillId="0" borderId="5" xfId="0" applyFont="1" applyFill="1" applyBorder="1" applyAlignment="1">
      <alignment horizontal="left"/>
    </xf>
    <xf numFmtId="0" fontId="53" fillId="0" borderId="4" xfId="0" applyFont="1" applyFill="1" applyBorder="1" applyAlignment="1">
      <alignment horizontal="left"/>
    </xf>
    <xf numFmtId="0" fontId="141" fillId="0" borderId="0" xfId="3" applyFont="1" applyFill="1" applyAlignment="1">
      <alignment horizontal="right" vertical="center" wrapText="1"/>
    </xf>
    <xf numFmtId="0" fontId="55" fillId="0" borderId="2" xfId="0" applyFont="1" applyFill="1" applyBorder="1" applyAlignment="1">
      <alignment horizontal="left" vertical="top" wrapText="1"/>
    </xf>
    <xf numFmtId="169" fontId="55" fillId="0" borderId="28" xfId="0" applyNumberFormat="1" applyFont="1" applyFill="1" applyBorder="1" applyAlignment="1">
      <alignment horizontal="center" vertical="top" wrapText="1"/>
    </xf>
    <xf numFmtId="0" fontId="53" fillId="0" borderId="0" xfId="3" applyFont="1" applyFill="1" applyBorder="1" applyAlignment="1">
      <alignment horizontal="center" vertical="center" wrapText="1"/>
    </xf>
    <xf numFmtId="0" fontId="53" fillId="0" borderId="36" xfId="3" applyFont="1" applyFill="1" applyBorder="1" applyAlignment="1">
      <alignment horizontal="center" vertical="center" wrapText="1"/>
    </xf>
    <xf numFmtId="4" fontId="53" fillId="0" borderId="5" xfId="0" applyNumberFormat="1" applyFont="1" applyFill="1" applyBorder="1" applyAlignment="1">
      <alignment horizontal="left" wrapText="1"/>
    </xf>
    <xf numFmtId="4" fontId="53" fillId="0" borderId="4" xfId="0" applyNumberFormat="1" applyFont="1" applyFill="1" applyBorder="1" applyAlignment="1">
      <alignment horizontal="left" wrapText="1"/>
    </xf>
    <xf numFmtId="0" fontId="53" fillId="0" borderId="22" xfId="3" applyFont="1" applyFill="1" applyBorder="1" applyAlignment="1">
      <alignment horizontal="center" vertical="center" wrapText="1"/>
    </xf>
    <xf numFmtId="0" fontId="53" fillId="0" borderId="23" xfId="3" applyFont="1" applyFill="1" applyBorder="1" applyAlignment="1">
      <alignment horizontal="center" vertical="center" wrapText="1"/>
    </xf>
    <xf numFmtId="0" fontId="55" fillId="0" borderId="19" xfId="0" applyFont="1" applyFill="1" applyBorder="1" applyAlignment="1">
      <alignment horizontal="center" vertical="center" wrapText="1"/>
    </xf>
    <xf numFmtId="0" fontId="55" fillId="0" borderId="20" xfId="0" applyFont="1" applyFill="1" applyBorder="1" applyAlignment="1">
      <alignment horizontal="center" vertical="center" wrapText="1"/>
    </xf>
    <xf numFmtId="0" fontId="53" fillId="0" borderId="0" xfId="3" applyFont="1" applyFill="1" applyBorder="1" applyAlignment="1">
      <alignment horizontal="center" wrapText="1"/>
    </xf>
    <xf numFmtId="0" fontId="53" fillId="0" borderId="36" xfId="3" applyFont="1" applyFill="1" applyBorder="1" applyAlignment="1">
      <alignment horizontal="center" wrapText="1"/>
    </xf>
    <xf numFmtId="0" fontId="55" fillId="0" borderId="1" xfId="0" applyFont="1" applyFill="1" applyBorder="1" applyAlignment="1">
      <alignment horizontal="left" vertical="center" wrapText="1"/>
    </xf>
    <xf numFmtId="49" fontId="53" fillId="0" borderId="1" xfId="0" applyNumberFormat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horizontal="left" vertical="center" wrapText="1"/>
    </xf>
    <xf numFmtId="49" fontId="53" fillId="0" borderId="38" xfId="0" applyNumberFormat="1" applyFont="1" applyFill="1" applyBorder="1" applyAlignment="1">
      <alignment horizontal="left" vertical="center" wrapText="1"/>
    </xf>
    <xf numFmtId="0" fontId="55" fillId="0" borderId="2" xfId="0" applyFont="1" applyFill="1" applyBorder="1" applyAlignment="1">
      <alignment horizontal="left" vertical="center" wrapText="1"/>
    </xf>
    <xf numFmtId="0" fontId="55" fillId="0" borderId="1" xfId="0" applyFont="1" applyFill="1" applyBorder="1" applyAlignment="1">
      <alignment horizontal="left" vertical="top" wrapText="1"/>
    </xf>
    <xf numFmtId="49" fontId="53" fillId="0" borderId="1" xfId="0" applyNumberFormat="1" applyFont="1" applyFill="1" applyBorder="1" applyAlignment="1">
      <alignment horizontal="left" vertical="top" wrapText="1"/>
    </xf>
    <xf numFmtId="0" fontId="53" fillId="0" borderId="1" xfId="0" applyFont="1" applyFill="1" applyBorder="1" applyAlignment="1">
      <alignment horizontal="left" vertical="top" wrapText="1"/>
    </xf>
    <xf numFmtId="4" fontId="61" fillId="0" borderId="0" xfId="0" applyNumberFormat="1" applyFont="1" applyFill="1" applyAlignment="1">
      <alignment horizontal="center" vertical="center"/>
    </xf>
    <xf numFmtId="4" fontId="61" fillId="0" borderId="0" xfId="0" applyNumberFormat="1" applyFont="1" applyFill="1" applyBorder="1" applyAlignment="1">
      <alignment horizontal="center"/>
    </xf>
    <xf numFmtId="0" fontId="55" fillId="0" borderId="0" xfId="3" applyFont="1" applyFill="1" applyBorder="1" applyAlignment="1">
      <alignment horizontal="right"/>
    </xf>
    <xf numFmtId="0" fontId="53" fillId="0" borderId="2" xfId="0" applyFont="1" applyFill="1" applyBorder="1" applyAlignment="1">
      <alignment horizontal="center" vertical="center"/>
    </xf>
    <xf numFmtId="0" fontId="164" fillId="0" borderId="0" xfId="1172" applyNumberFormat="1" applyFont="1" applyAlignment="1">
      <alignment horizontal="center" vertical="top" wrapText="1"/>
    </xf>
    <xf numFmtId="0" fontId="160" fillId="0" borderId="0" xfId="1172" applyFont="1" applyAlignment="1">
      <alignment vertical="top" wrapText="1"/>
    </xf>
    <xf numFmtId="0" fontId="152" fillId="0" borderId="0" xfId="1172" applyFont="1" applyAlignment="1">
      <alignment horizontal="left" wrapText="1"/>
    </xf>
    <xf numFmtId="186" fontId="152" fillId="0" borderId="0" xfId="1172" applyNumberFormat="1" applyFont="1" applyAlignment="1">
      <alignment horizontal="right"/>
    </xf>
    <xf numFmtId="0" fontId="152" fillId="0" borderId="0" xfId="1172" applyFont="1" applyAlignment="1">
      <alignment horizontal="right"/>
    </xf>
    <xf numFmtId="0" fontId="161" fillId="0" borderId="0" xfId="1172" applyFont="1" applyAlignment="1">
      <alignment horizontal="center" wrapText="1"/>
    </xf>
    <xf numFmtId="0" fontId="143" fillId="0" borderId="27" xfId="1172" applyFont="1" applyBorder="1" applyAlignment="1">
      <alignment horizontal="left"/>
    </xf>
    <xf numFmtId="0" fontId="143" fillId="0" borderId="0" xfId="1172" applyFont="1" applyAlignment="1">
      <alignment horizontal="right"/>
    </xf>
    <xf numFmtId="185" fontId="143" fillId="0" borderId="0" xfId="1172" applyNumberFormat="1" applyFont="1" applyAlignment="1">
      <alignment horizontal="right"/>
    </xf>
    <xf numFmtId="0" fontId="143" fillId="0" borderId="0" xfId="1172" applyFont="1"/>
    <xf numFmtId="0" fontId="160" fillId="0" borderId="0" xfId="1172" applyFont="1" applyBorder="1" applyAlignment="1">
      <alignment horizontal="center" vertical="top" wrapText="1"/>
    </xf>
    <xf numFmtId="0" fontId="143" fillId="0" borderId="0" xfId="1172" applyFont="1" applyAlignment="1">
      <alignment horizontal="left" wrapText="1"/>
    </xf>
    <xf numFmtId="0" fontId="143" fillId="0" borderId="0" xfId="1172" applyFont="1" applyAlignment="1">
      <alignment horizontal="center" vertical="top"/>
    </xf>
    <xf numFmtId="0" fontId="60" fillId="0" borderId="27" xfId="1172" applyFont="1" applyBorder="1" applyAlignment="1">
      <alignment horizontal="center" wrapText="1"/>
    </xf>
    <xf numFmtId="0" fontId="64" fillId="0" borderId="0" xfId="1172" applyFont="1" applyBorder="1" applyAlignment="1">
      <alignment horizontal="center" wrapText="1"/>
    </xf>
    <xf numFmtId="0" fontId="160" fillId="0" borderId="28" xfId="1172" applyFont="1" applyBorder="1" applyAlignment="1">
      <alignment horizontal="center" vertical="top" wrapText="1"/>
    </xf>
    <xf numFmtId="0" fontId="143" fillId="0" borderId="0" xfId="1172" applyFont="1" applyAlignment="1">
      <alignment horizontal="right" wrapText="1"/>
    </xf>
    <xf numFmtId="0" fontId="116" fillId="0" borderId="0" xfId="1172" applyFont="1" applyBorder="1" applyAlignment="1">
      <alignment horizontal="center" wrapText="1"/>
    </xf>
    <xf numFmtId="0" fontId="160" fillId="0" borderId="2" xfId="0" applyNumberFormat="1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143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0" fontId="160" fillId="0" borderId="2" xfId="0" applyNumberFormat="1" applyFont="1" applyBorder="1" applyAlignment="1">
      <alignment horizontal="center" vertical="center" wrapText="1"/>
    </xf>
    <xf numFmtId="49" fontId="160" fillId="0" borderId="2" xfId="0" applyNumberFormat="1" applyFont="1" applyBorder="1" applyAlignment="1">
      <alignment horizontal="center" vertical="center" wrapText="1"/>
    </xf>
    <xf numFmtId="0" fontId="160" fillId="0" borderId="2" xfId="0" applyFont="1" applyBorder="1" applyAlignment="1">
      <alignment horizontal="center" vertical="center" wrapText="1"/>
    </xf>
    <xf numFmtId="0" fontId="52" fillId="0" borderId="2" xfId="0" applyNumberFormat="1" applyFont="1" applyBorder="1" applyAlignment="1">
      <alignment horizontal="left" vertical="top" wrapText="1"/>
    </xf>
    <xf numFmtId="0" fontId="163" fillId="0" borderId="2" xfId="0" applyNumberFormat="1" applyFont="1" applyBorder="1" applyAlignment="1">
      <alignment horizontal="left" vertical="top" wrapText="1"/>
    </xf>
    <xf numFmtId="0" fontId="163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160" fillId="0" borderId="0" xfId="0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164" fillId="0" borderId="0" xfId="0" applyNumberFormat="1" applyFont="1" applyAlignment="1">
      <alignment horizontal="center" vertical="top" wrapText="1"/>
    </xf>
    <xf numFmtId="0" fontId="120" fillId="0" borderId="0" xfId="533" quotePrefix="1" applyAlignment="1">
      <alignment horizontal="left" vertical="center" wrapText="1"/>
    </xf>
    <xf numFmtId="0" fontId="1" fillId="0" borderId="0" xfId="1917" applyAlignment="1">
      <alignment wrapText="1"/>
    </xf>
    <xf numFmtId="0" fontId="121" fillId="0" borderId="0" xfId="536" quotePrefix="1" applyAlignment="1">
      <alignment horizontal="right" vertical="center" wrapText="1"/>
    </xf>
    <xf numFmtId="0" fontId="1" fillId="0" borderId="0" xfId="1917" applyAlignment="1">
      <alignment wrapText="1"/>
    </xf>
    <xf numFmtId="0" fontId="128" fillId="0" borderId="0" xfId="1101" quotePrefix="1" applyAlignment="1">
      <alignment horizontal="center" vertical="center" wrapText="1"/>
    </xf>
    <xf numFmtId="0" fontId="121" fillId="0" borderId="0" xfId="1102" quotePrefix="1" applyAlignment="1">
      <alignment horizontal="center" vertical="top" wrapText="1"/>
    </xf>
    <xf numFmtId="0" fontId="121" fillId="0" borderId="0" xfId="1103" quotePrefix="1" applyAlignment="1">
      <alignment horizontal="left" vertical="top" wrapText="1"/>
    </xf>
    <xf numFmtId="0" fontId="124" fillId="0" borderId="0" xfId="1104" quotePrefix="1" applyAlignment="1">
      <alignment horizontal="left" vertical="top" wrapText="1"/>
    </xf>
    <xf numFmtId="0" fontId="124" fillId="0" borderId="1" xfId="1736" quotePrefix="1" applyBorder="1" applyAlignment="1">
      <alignment horizontal="center" vertical="center" wrapText="1"/>
    </xf>
    <xf numFmtId="0" fontId="124" fillId="0" borderId="78" xfId="1736" quotePrefix="1" applyBorder="1" applyAlignment="1">
      <alignment horizontal="center" vertical="center" wrapText="1"/>
    </xf>
    <xf numFmtId="0" fontId="1" fillId="0" borderId="28" xfId="1917" applyBorder="1" applyAlignment="1">
      <alignment wrapText="1"/>
    </xf>
    <xf numFmtId="0" fontId="1" fillId="0" borderId="37" xfId="1917" applyBorder="1" applyAlignment="1">
      <alignment wrapText="1"/>
    </xf>
    <xf numFmtId="0" fontId="124" fillId="0" borderId="25" xfId="1736" quotePrefix="1" applyBorder="1" applyAlignment="1">
      <alignment horizontal="center" vertical="center" wrapText="1"/>
    </xf>
    <xf numFmtId="0" fontId="1" fillId="0" borderId="26" xfId="1917" applyBorder="1" applyAlignment="1">
      <alignment wrapText="1"/>
    </xf>
    <xf numFmtId="0" fontId="1" fillId="0" borderId="4" xfId="1917" applyBorder="1" applyAlignment="1">
      <alignment wrapText="1"/>
    </xf>
    <xf numFmtId="0" fontId="1" fillId="0" borderId="3" xfId="1917" applyBorder="1" applyAlignment="1">
      <alignment wrapText="1"/>
    </xf>
    <xf numFmtId="0" fontId="1" fillId="0" borderId="79" xfId="1917" applyBorder="1" applyAlignment="1">
      <alignment wrapText="1"/>
    </xf>
    <xf numFmtId="0" fontId="1" fillId="0" borderId="27" xfId="1917" applyBorder="1" applyAlignment="1">
      <alignment wrapText="1"/>
    </xf>
    <xf numFmtId="0" fontId="1" fillId="0" borderId="49" xfId="1917" applyBorder="1" applyAlignment="1">
      <alignment wrapText="1"/>
    </xf>
    <xf numFmtId="0" fontId="124" fillId="0" borderId="2" xfId="1736" quotePrefix="1" applyAlignment="1">
      <alignment horizontal="center" vertical="center" wrapText="1"/>
    </xf>
    <xf numFmtId="0" fontId="124" fillId="0" borderId="2" xfId="792" quotePrefix="1" applyAlignment="1">
      <alignment horizontal="left" vertical="top" wrapText="1"/>
    </xf>
    <xf numFmtId="0" fontId="124" fillId="0" borderId="25" xfId="792" quotePrefix="1" applyBorder="1" applyAlignment="1">
      <alignment horizontal="left" vertical="top" wrapText="1"/>
    </xf>
    <xf numFmtId="0" fontId="124" fillId="0" borderId="2" xfId="1775" quotePrefix="1" applyAlignment="1">
      <alignment horizontal="center" vertical="top" wrapText="1"/>
    </xf>
    <xf numFmtId="43" fontId="124" fillId="0" borderId="25" xfId="1918" applyFont="1" applyBorder="1" applyAlignment="1">
      <alignment horizontal="center" vertical="top" wrapText="1"/>
    </xf>
    <xf numFmtId="43" fontId="1" fillId="0" borderId="26" xfId="1918" applyFont="1" applyBorder="1" applyAlignment="1">
      <alignment wrapText="1"/>
    </xf>
    <xf numFmtId="43" fontId="1" fillId="0" borderId="4" xfId="1918" applyFont="1" applyBorder="1" applyAlignment="1">
      <alignment wrapText="1"/>
    </xf>
    <xf numFmtId="43" fontId="124" fillId="0" borderId="2" xfId="1918" applyFont="1" applyBorder="1" applyAlignment="1">
      <alignment horizontal="center" vertical="top" wrapText="1"/>
    </xf>
    <xf numFmtId="0" fontId="124" fillId="0" borderId="25" xfId="811" quotePrefix="1" applyBorder="1" applyAlignment="1">
      <alignment horizontal="left" vertical="center" wrapText="1"/>
    </xf>
    <xf numFmtId="43" fontId="124" fillId="0" borderId="25" xfId="1918" applyFont="1" applyBorder="1" applyAlignment="1">
      <alignment horizontal="center" vertical="center" wrapText="1"/>
    </xf>
    <xf numFmtId="43" fontId="124" fillId="0" borderId="2" xfId="1918" applyFont="1" applyBorder="1" applyAlignment="1">
      <alignment horizontal="center" vertical="center" wrapText="1"/>
    </xf>
    <xf numFmtId="0" fontId="124" fillId="0" borderId="25" xfId="1213" quotePrefix="1" applyBorder="1" applyAlignment="1">
      <alignment horizontal="right" vertical="center" wrapText="1"/>
    </xf>
    <xf numFmtId="43" fontId="124" fillId="0" borderId="25" xfId="1918" applyFont="1" applyBorder="1" applyAlignment="1">
      <alignment horizontal="right" vertical="center" wrapText="1"/>
    </xf>
    <xf numFmtId="43" fontId="1" fillId="0" borderId="0" xfId="1918" applyFont="1" applyAlignment="1">
      <alignment wrapText="1"/>
    </xf>
  </cellXfs>
  <cellStyles count="1919">
    <cellStyle name=" 1" xfId="461"/>
    <cellStyle name="_механизмы" xfId="17"/>
    <cellStyle name="_Справки  к договорам сп" xfId="18"/>
    <cellStyle name="_Справки стоимости СМР" xfId="19"/>
    <cellStyle name="”ЌЂЌ‘Ћ‚›‰" xfId="21"/>
    <cellStyle name="”љ‘ђЋ‚ЂЌЌ›‰" xfId="22"/>
    <cellStyle name="„…Ќ…†Ќ›‰" xfId="23"/>
    <cellStyle name="‡ЂѓЋ‹Ћ‚Ћљ1" xfId="24"/>
    <cellStyle name="‡ЂѓЋ‹Ћ‚Ћљ2" xfId="25"/>
    <cellStyle name="’ЋѓЋ‚›‰" xfId="20"/>
    <cellStyle name="20% - Акцент1 2" xfId="462"/>
    <cellStyle name="20% - Акцент1 2 2" xfId="1177"/>
    <cellStyle name="20% - Акцент2 2" xfId="463"/>
    <cellStyle name="20% - Акцент2 2 2" xfId="1178"/>
    <cellStyle name="20% - Акцент3 2" xfId="464"/>
    <cellStyle name="20% - Акцент3 2 2" xfId="1179"/>
    <cellStyle name="20% - Акцент4 2" xfId="465"/>
    <cellStyle name="20% - Акцент4 2 2" xfId="1180"/>
    <cellStyle name="20% - Акцент5 2" xfId="466"/>
    <cellStyle name="20% - Акцент5 2 2" xfId="1181"/>
    <cellStyle name="20% - Акцент6 2" xfId="467"/>
    <cellStyle name="20% - Акцент6 2 2" xfId="1182"/>
    <cellStyle name="40% - Акцент1 2" xfId="468"/>
    <cellStyle name="40% - Акцент1 2 2" xfId="1183"/>
    <cellStyle name="40% - Акцент2 2" xfId="469"/>
    <cellStyle name="40% - Акцент2 2 2" xfId="1184"/>
    <cellStyle name="40% - Акцент3 2" xfId="470"/>
    <cellStyle name="40% - Акцент3 2 2" xfId="1185"/>
    <cellStyle name="40% - Акцент4 2" xfId="471"/>
    <cellStyle name="40% - Акцент4 2 2" xfId="1186"/>
    <cellStyle name="40% - Акцент5 2" xfId="472"/>
    <cellStyle name="40% - Акцент5 2 2" xfId="1187"/>
    <cellStyle name="40% - Акцент6 2" xfId="473"/>
    <cellStyle name="40% - Акцент6 2 2" xfId="1188"/>
    <cellStyle name="60% - Акцент1 2" xfId="474"/>
    <cellStyle name="60% - Акцент1 2 2" xfId="1189"/>
    <cellStyle name="60% - Акцент2 2" xfId="475"/>
    <cellStyle name="60% - Акцент2 2 2" xfId="1190"/>
    <cellStyle name="60% - Акцент3 2" xfId="476"/>
    <cellStyle name="60% - Акцент3 2 2" xfId="1191"/>
    <cellStyle name="60% - Акцент4 2" xfId="477"/>
    <cellStyle name="60% - Акцент4 2 2" xfId="1192"/>
    <cellStyle name="60% - Акцент5 2" xfId="478"/>
    <cellStyle name="60% - Акцент5 2 2" xfId="1193"/>
    <cellStyle name="60% - Акцент6 2" xfId="479"/>
    <cellStyle name="60% - Акцент6 2 2" xfId="1194"/>
    <cellStyle name="Calc Currency (0)" xfId="26"/>
    <cellStyle name="Calc Currency (2)" xfId="27"/>
    <cellStyle name="Calc Percent (0)" xfId="28"/>
    <cellStyle name="Calc Percent (1)" xfId="29"/>
    <cellStyle name="Calc Percent (2)" xfId="30"/>
    <cellStyle name="Calc Units (0)" xfId="31"/>
    <cellStyle name="Calc Units (1)" xfId="32"/>
    <cellStyle name="Calc Units (2)" xfId="33"/>
    <cellStyle name="Comma [00]" xfId="34"/>
    <cellStyle name="Currency [00]" xfId="35"/>
    <cellStyle name="Date Short" xfId="36"/>
    <cellStyle name="done" xfId="37"/>
    <cellStyle name="Enter Currency (0)" xfId="38"/>
    <cellStyle name="Enter Currency (2)" xfId="39"/>
    <cellStyle name="Enter Units (0)" xfId="40"/>
    <cellStyle name="Enter Units (1)" xfId="41"/>
    <cellStyle name="Enter Units (2)" xfId="42"/>
    <cellStyle name="Header1" xfId="43"/>
    <cellStyle name="Header2" xfId="44"/>
    <cellStyle name="Link Currency (0)" xfId="45"/>
    <cellStyle name="Link Currency (2)" xfId="46"/>
    <cellStyle name="Link Units (0)" xfId="47"/>
    <cellStyle name="Link Units (1)" xfId="48"/>
    <cellStyle name="Link Units (2)" xfId="49"/>
    <cellStyle name="Normal_Patch_prj" xfId="50"/>
    <cellStyle name="Normale_Foglio1" xfId="51"/>
    <cellStyle name="Normalny_R98-010all" xfId="52"/>
    <cellStyle name="Percent [0]" xfId="53"/>
    <cellStyle name="Percent [00]" xfId="54"/>
    <cellStyle name="PrePop Currency (0)" xfId="55"/>
    <cellStyle name="PrePop Currency (2)" xfId="56"/>
    <cellStyle name="PrePop Units (0)" xfId="57"/>
    <cellStyle name="PrePop Units (1)" xfId="58"/>
    <cellStyle name="PrePop Units (2)" xfId="59"/>
    <cellStyle name="S0" xfId="60"/>
    <cellStyle name="S0 2" xfId="533"/>
    <cellStyle name="S0 2 2" xfId="1195"/>
    <cellStyle name="S0 2 2 2" xfId="1196"/>
    <cellStyle name="S0 2 3" xfId="1197"/>
    <cellStyle name="S0 3" xfId="534"/>
    <cellStyle name="S0 4" xfId="535"/>
    <cellStyle name="S0 5" xfId="1039"/>
    <cellStyle name="S0 6" xfId="1099"/>
    <cellStyle name="S1" xfId="61"/>
    <cellStyle name="S1 2" xfId="422"/>
    <cellStyle name="S1 2 2" xfId="1198"/>
    <cellStyle name="S1 2 2 2" xfId="1199"/>
    <cellStyle name="S1 2 3" xfId="1200"/>
    <cellStyle name="S1 3" xfId="536"/>
    <cellStyle name="S1 4" xfId="537"/>
    <cellStyle name="S1 5" xfId="538"/>
    <cellStyle name="S1 6" xfId="1040"/>
    <cellStyle name="S1 7" xfId="1098"/>
    <cellStyle name="S10" xfId="62"/>
    <cellStyle name="S10 10" xfId="539"/>
    <cellStyle name="S10 11" xfId="540"/>
    <cellStyle name="S10 11 2" xfId="1201"/>
    <cellStyle name="S10 12" xfId="541"/>
    <cellStyle name="S10 12 2" xfId="1202"/>
    <cellStyle name="S10 13" xfId="1041"/>
    <cellStyle name="S10 13 2" xfId="1203"/>
    <cellStyle name="S10 14" xfId="1091"/>
    <cellStyle name="S10 2" xfId="162"/>
    <cellStyle name="S10 2 2" xfId="814"/>
    <cellStyle name="S10 2 2 2" xfId="1204"/>
    <cellStyle name="S10 2 3" xfId="1205"/>
    <cellStyle name="S10 2 3 2" xfId="1206"/>
    <cellStyle name="S10 2 4" xfId="1207"/>
    <cellStyle name="S10 3" xfId="163"/>
    <cellStyle name="S10 3 2" xfId="815"/>
    <cellStyle name="S10 3 2 2" xfId="1208"/>
    <cellStyle name="S10 3 3" xfId="1209"/>
    <cellStyle name="S10 3 4" xfId="1210"/>
    <cellStyle name="S10 4" xfId="164"/>
    <cellStyle name="S10 4 2" xfId="816"/>
    <cellStyle name="S10 4 3" xfId="1211"/>
    <cellStyle name="S10 5" xfId="165"/>
    <cellStyle name="S10 5 2" xfId="817"/>
    <cellStyle name="S10 5 2 2" xfId="1212"/>
    <cellStyle name="S10 5 3" xfId="1213"/>
    <cellStyle name="S10 6" xfId="166"/>
    <cellStyle name="S10 6 2" xfId="1214"/>
    <cellStyle name="S10 7" xfId="167"/>
    <cellStyle name="S10 8" xfId="542"/>
    <cellStyle name="S10 9" xfId="543"/>
    <cellStyle name="S10_таблица ТЭП ГП3 Петродворец и ГП4 Буден - аналог2" xfId="818"/>
    <cellStyle name="S11" xfId="63"/>
    <cellStyle name="S11 10" xfId="544"/>
    <cellStyle name="S11 11" xfId="545"/>
    <cellStyle name="S11 12" xfId="546"/>
    <cellStyle name="S11 13" xfId="547"/>
    <cellStyle name="S11 13 2" xfId="1215"/>
    <cellStyle name="S11 14" xfId="548"/>
    <cellStyle name="S11 14 2" xfId="1216"/>
    <cellStyle name="S11 15" xfId="1042"/>
    <cellStyle name="S11 15 2" xfId="1218"/>
    <cellStyle name="S11 15 3" xfId="1217"/>
    <cellStyle name="S11 16" xfId="1088"/>
    <cellStyle name="S11 17" xfId="1897"/>
    <cellStyle name="S11 2" xfId="168"/>
    <cellStyle name="S11 2 2" xfId="819"/>
    <cellStyle name="S11 2 2 2" xfId="1220"/>
    <cellStyle name="S11 2 2 3" xfId="1219"/>
    <cellStyle name="S11 2 3" xfId="1221"/>
    <cellStyle name="S11 2 4" xfId="1222"/>
    <cellStyle name="S11 2 5" xfId="1223"/>
    <cellStyle name="S11 3" xfId="169"/>
    <cellStyle name="S11 3 2" xfId="820"/>
    <cellStyle name="S11 3 2 2" xfId="1224"/>
    <cellStyle name="S11 3 3" xfId="1225"/>
    <cellStyle name="S11 3 4" xfId="1226"/>
    <cellStyle name="S11 4" xfId="170"/>
    <cellStyle name="S11 4 2" xfId="821"/>
    <cellStyle name="S11 4 2 2" xfId="1227"/>
    <cellStyle name="S11 5" xfId="171"/>
    <cellStyle name="S11 5 2" xfId="1228"/>
    <cellStyle name="S11 6" xfId="172"/>
    <cellStyle name="S11 6 2" xfId="1229"/>
    <cellStyle name="S11 7" xfId="173"/>
    <cellStyle name="S11 8" xfId="549"/>
    <cellStyle name="S11 9" xfId="550"/>
    <cellStyle name="S11_таблица ТЭП ГП3 Петродворец и ГП4 Буден - аналог2" xfId="822"/>
    <cellStyle name="S12" xfId="64"/>
    <cellStyle name="S12 10" xfId="551"/>
    <cellStyle name="S12 11" xfId="552"/>
    <cellStyle name="S12 11 2" xfId="1230"/>
    <cellStyle name="S12 12" xfId="553"/>
    <cellStyle name="S12 12 2" xfId="1231"/>
    <cellStyle name="S12 13" xfId="554"/>
    <cellStyle name="S12 14" xfId="1043"/>
    <cellStyle name="S12 15" xfId="1087"/>
    <cellStyle name="S12 16" xfId="1898"/>
    <cellStyle name="S12 2" xfId="174"/>
    <cellStyle name="S12 2 2" xfId="823"/>
    <cellStyle name="S12 2 2 2" xfId="555"/>
    <cellStyle name="S12 2 2 3" xfId="1232"/>
    <cellStyle name="S12 2 3" xfId="1233"/>
    <cellStyle name="S12 2 3 2" xfId="1234"/>
    <cellStyle name="S12 2 4" xfId="1235"/>
    <cellStyle name="S12 2 5" xfId="1236"/>
    <cellStyle name="S12 3" xfId="175"/>
    <cellStyle name="S12 3 2" xfId="824"/>
    <cellStyle name="S12 3 2 2" xfId="1237"/>
    <cellStyle name="S12 3 3" xfId="1238"/>
    <cellStyle name="S12 3 4" xfId="1239"/>
    <cellStyle name="S12 4" xfId="176"/>
    <cellStyle name="S12 4 2" xfId="825"/>
    <cellStyle name="S12 5" xfId="177"/>
    <cellStyle name="S12 6" xfId="178"/>
    <cellStyle name="S12 6 2" xfId="1240"/>
    <cellStyle name="S12 7" xfId="179"/>
    <cellStyle name="S12 8" xfId="556"/>
    <cellStyle name="S12 9" xfId="557"/>
    <cellStyle name="S12_таблица ТЭП ГП3 Петродворец и ГП4 Буден - аналог2" xfId="826"/>
    <cellStyle name="S13" xfId="65"/>
    <cellStyle name="S13 10" xfId="1044"/>
    <cellStyle name="S13 11" xfId="1086"/>
    <cellStyle name="S13 12" xfId="1900"/>
    <cellStyle name="S13 2" xfId="180"/>
    <cellStyle name="S13 2 2" xfId="558"/>
    <cellStyle name="S13 2 2 2" xfId="827"/>
    <cellStyle name="S13 2 3" xfId="1241"/>
    <cellStyle name="S13 2 3 2" xfId="1242"/>
    <cellStyle name="S13 2 4" xfId="1243"/>
    <cellStyle name="S13 2 5" xfId="1244"/>
    <cellStyle name="S13 3" xfId="423"/>
    <cellStyle name="S13 3 2" xfId="828"/>
    <cellStyle name="S13 3 2 2" xfId="1245"/>
    <cellStyle name="S13 3 3" xfId="1246"/>
    <cellStyle name="S13 4" xfId="559"/>
    <cellStyle name="S13 4 2" xfId="1247"/>
    <cellStyle name="S13 4 2 2" xfId="1248"/>
    <cellStyle name="S13 5" xfId="560"/>
    <cellStyle name="S13 5 2" xfId="1249"/>
    <cellStyle name="S13 6" xfId="561"/>
    <cellStyle name="S13 7" xfId="562"/>
    <cellStyle name="S13 7 2" xfId="1250"/>
    <cellStyle name="S13 8" xfId="563"/>
    <cellStyle name="S13 8 2" xfId="1251"/>
    <cellStyle name="S13 9" xfId="564"/>
    <cellStyle name="S13 9 2" xfId="1253"/>
    <cellStyle name="S13 9 3" xfId="1252"/>
    <cellStyle name="S14" xfId="66"/>
    <cellStyle name="S14 10" xfId="1085"/>
    <cellStyle name="S14 10 2" xfId="1254"/>
    <cellStyle name="S14 11" xfId="1902"/>
    <cellStyle name="S14 2" xfId="181"/>
    <cellStyle name="S14 2 2" xfId="565"/>
    <cellStyle name="S14 2 2 2" xfId="829"/>
    <cellStyle name="S14 2 3" xfId="1255"/>
    <cellStyle name="S14 2 3 2" xfId="1256"/>
    <cellStyle name="S14 2 4" xfId="1257"/>
    <cellStyle name="S14 2 5" xfId="1258"/>
    <cellStyle name="S14 3" xfId="424"/>
    <cellStyle name="S14 3 2" xfId="830"/>
    <cellStyle name="S14 3 2 2" xfId="1259"/>
    <cellStyle name="S14 3 3" xfId="1260"/>
    <cellStyle name="S14 4" xfId="566"/>
    <cellStyle name="S14 4 2" xfId="1261"/>
    <cellStyle name="S14 5" xfId="567"/>
    <cellStyle name="S14 6" xfId="568"/>
    <cellStyle name="S14 6 2" xfId="1262"/>
    <cellStyle name="S14 7" xfId="569"/>
    <cellStyle name="S14 7 2" xfId="1263"/>
    <cellStyle name="S14 8" xfId="570"/>
    <cellStyle name="S14 8 2" xfId="1265"/>
    <cellStyle name="S14 8 3" xfId="1264"/>
    <cellStyle name="S14 9" xfId="1045"/>
    <cellStyle name="S14 9 2" xfId="1266"/>
    <cellStyle name="S15" xfId="67"/>
    <cellStyle name="S15 10" xfId="1904"/>
    <cellStyle name="S15 2" xfId="182"/>
    <cellStyle name="S15 2 2" xfId="831"/>
    <cellStyle name="S15 2 2 2" xfId="1267"/>
    <cellStyle name="S15 2 3" xfId="1268"/>
    <cellStyle name="S15 3" xfId="425"/>
    <cellStyle name="S15 3 2" xfId="832"/>
    <cellStyle name="S15 3 2 2" xfId="1269"/>
    <cellStyle name="S15 3 3" xfId="1270"/>
    <cellStyle name="S15 4" xfId="571"/>
    <cellStyle name="S15 4 2" xfId="1271"/>
    <cellStyle name="S15 5" xfId="572"/>
    <cellStyle name="S15 6" xfId="573"/>
    <cellStyle name="S15 6 2" xfId="1272"/>
    <cellStyle name="S15 7" xfId="574"/>
    <cellStyle name="S15 7 2" xfId="1274"/>
    <cellStyle name="S15 7 3" xfId="1273"/>
    <cellStyle name="S15 8" xfId="1046"/>
    <cellStyle name="S15 8 2" xfId="1275"/>
    <cellStyle name="S15 9" xfId="1084"/>
    <cellStyle name="S15 9 2" xfId="1276"/>
    <cellStyle name="S15_таблица ТЭП ГП3 Петродворец и ГП4 Буден - аналог2" xfId="833"/>
    <cellStyle name="S16" xfId="68"/>
    <cellStyle name="S16 10" xfId="1083"/>
    <cellStyle name="S16 10 2" xfId="1277"/>
    <cellStyle name="S16 11" xfId="1899"/>
    <cellStyle name="S16 2" xfId="183"/>
    <cellStyle name="S16 2 2" xfId="834"/>
    <cellStyle name="S16 2 2 2" xfId="1278"/>
    <cellStyle name="S16 2 3" xfId="1279"/>
    <cellStyle name="S16 3" xfId="426"/>
    <cellStyle name="S16 3 2" xfId="835"/>
    <cellStyle name="S16 3 2 2" xfId="1280"/>
    <cellStyle name="S16 3 3" xfId="1281"/>
    <cellStyle name="S16 4" xfId="575"/>
    <cellStyle name="S16 4 2" xfId="1282"/>
    <cellStyle name="S16 5" xfId="576"/>
    <cellStyle name="S16 5 2" xfId="1283"/>
    <cellStyle name="S16 5 2 2" xfId="1284"/>
    <cellStyle name="S16 6" xfId="577"/>
    <cellStyle name="S16 6 2" xfId="1285"/>
    <cellStyle name="S16 7" xfId="578"/>
    <cellStyle name="S16 7 2" xfId="1286"/>
    <cellStyle name="S16 8" xfId="579"/>
    <cellStyle name="S16 8 2" xfId="1287"/>
    <cellStyle name="S16 9" xfId="1047"/>
    <cellStyle name="S16 9 2" xfId="1289"/>
    <cellStyle name="S16 9 3" xfId="1288"/>
    <cellStyle name="S16_таблица ТЭП ГП3 Петродворец и ГП4 Буден - аналог2" xfId="836"/>
    <cellStyle name="S17" xfId="69"/>
    <cellStyle name="S17 10" xfId="1048"/>
    <cellStyle name="S17 10 2" xfId="1290"/>
    <cellStyle name="S17 11" xfId="1082"/>
    <cellStyle name="S17 12" xfId="1901"/>
    <cellStyle name="S17 2" xfId="184"/>
    <cellStyle name="S17 2 2" xfId="1291"/>
    <cellStyle name="S17 2 3" xfId="1292"/>
    <cellStyle name="S17 3" xfId="580"/>
    <cellStyle name="S17 3 2" xfId="1293"/>
    <cellStyle name="S17 3 2 2" xfId="1294"/>
    <cellStyle name="S17 3 3" xfId="1295"/>
    <cellStyle name="S17 4" xfId="581"/>
    <cellStyle name="S17 4 2" xfId="1296"/>
    <cellStyle name="S17 5" xfId="582"/>
    <cellStyle name="S17 6" xfId="583"/>
    <cellStyle name="S17 7" xfId="584"/>
    <cellStyle name="S17 7 2" xfId="1297"/>
    <cellStyle name="S17 8" xfId="585"/>
    <cellStyle name="S17 8 2" xfId="1298"/>
    <cellStyle name="S17 9" xfId="586"/>
    <cellStyle name="S17 9 2" xfId="1300"/>
    <cellStyle name="S17 9 3" xfId="1299"/>
    <cellStyle name="S17_таблица ТЭП ГП3 Петродворец и ГП4 Буден - аналог2" xfId="837"/>
    <cellStyle name="S18" xfId="70"/>
    <cellStyle name="S18 10" xfId="1049"/>
    <cellStyle name="S18 10 2" xfId="1301"/>
    <cellStyle name="S18 11" xfId="1081"/>
    <cellStyle name="S18 11 2" xfId="1302"/>
    <cellStyle name="S18 12" xfId="1903"/>
    <cellStyle name="S18 2" xfId="185"/>
    <cellStyle name="S18 2 2" xfId="838"/>
    <cellStyle name="S18 2 2 2" xfId="1303"/>
    <cellStyle name="S18 2 3" xfId="1304"/>
    <cellStyle name="S18 3" xfId="587"/>
    <cellStyle name="S18 3 2" xfId="1305"/>
    <cellStyle name="S18 3 2 2" xfId="1306"/>
    <cellStyle name="S18 3 3" xfId="1307"/>
    <cellStyle name="S18 4" xfId="588"/>
    <cellStyle name="S18 4 2" xfId="1308"/>
    <cellStyle name="S18 4 2 2" xfId="1309"/>
    <cellStyle name="S18 5" xfId="589"/>
    <cellStyle name="S18 6" xfId="590"/>
    <cellStyle name="S18 7" xfId="591"/>
    <cellStyle name="S18 7 2" xfId="1310"/>
    <cellStyle name="S18 8" xfId="592"/>
    <cellStyle name="S18 8 2" xfId="1311"/>
    <cellStyle name="S18 9" xfId="593"/>
    <cellStyle name="S18 9 2" xfId="1313"/>
    <cellStyle name="S18 9 3" xfId="1312"/>
    <cellStyle name="S18_таблица ТЭП ГП3 Петродворец и ГП4 Буден - аналог2" xfId="839"/>
    <cellStyle name="S19" xfId="71"/>
    <cellStyle name="S19 10" xfId="594"/>
    <cellStyle name="S19 11" xfId="595"/>
    <cellStyle name="S19 11 2" xfId="1314"/>
    <cellStyle name="S19 12" xfId="596"/>
    <cellStyle name="S19 13" xfId="840"/>
    <cellStyle name="S19 13 2" xfId="1315"/>
    <cellStyle name="S19 14" xfId="1050"/>
    <cellStyle name="S19 14 2" xfId="1317"/>
    <cellStyle name="S19 14 3" xfId="1316"/>
    <cellStyle name="S19 15" xfId="1079"/>
    <cellStyle name="S19 15 2" xfId="1318"/>
    <cellStyle name="S19 16" xfId="1319"/>
    <cellStyle name="S19 17" xfId="1905"/>
    <cellStyle name="S19 2" xfId="186"/>
    <cellStyle name="S19 2 2" xfId="841"/>
    <cellStyle name="S19 2 2 2" xfId="1321"/>
    <cellStyle name="S19 2 2 2 2" xfId="1322"/>
    <cellStyle name="S19 2 2 3" xfId="1320"/>
    <cellStyle name="S19 2 3" xfId="1323"/>
    <cellStyle name="S19 2 3 2" xfId="1324"/>
    <cellStyle name="S19 3" xfId="187"/>
    <cellStyle name="S19 3 2" xfId="1325"/>
    <cellStyle name="S19 3 3" xfId="1326"/>
    <cellStyle name="S19 4" xfId="188"/>
    <cellStyle name="S19 4 2" xfId="842"/>
    <cellStyle name="S19 5" xfId="189"/>
    <cellStyle name="S19 5 2" xfId="843"/>
    <cellStyle name="S19 6" xfId="190"/>
    <cellStyle name="S19 6 2" xfId="844"/>
    <cellStyle name="S19 7" xfId="191"/>
    <cellStyle name="S19 8" xfId="597"/>
    <cellStyle name="S19 9" xfId="598"/>
    <cellStyle name="S2" xfId="72"/>
    <cellStyle name="S2 10" xfId="1097"/>
    <cellStyle name="S2 11" xfId="1101"/>
    <cellStyle name="S2 2" xfId="192"/>
    <cellStyle name="S2 2 2" xfId="845"/>
    <cellStyle name="S2 2 2 2" xfId="1327"/>
    <cellStyle name="S2 2 3" xfId="1328"/>
    <cellStyle name="S2 2 3 2" xfId="1329"/>
    <cellStyle name="S2 3" xfId="427"/>
    <cellStyle name="S2 3 2" xfId="846"/>
    <cellStyle name="S2 3 3" xfId="1330"/>
    <cellStyle name="S2 4" xfId="599"/>
    <cellStyle name="S2 4 2" xfId="1331"/>
    <cellStyle name="S2 4 3" xfId="1332"/>
    <cellStyle name="S2 5" xfId="600"/>
    <cellStyle name="S2 5 2" xfId="1333"/>
    <cellStyle name="S2 5 2 2" xfId="1334"/>
    <cellStyle name="S2 6" xfId="601"/>
    <cellStyle name="S2 6 2" xfId="1335"/>
    <cellStyle name="S2 7" xfId="602"/>
    <cellStyle name="S2 7 2" xfId="1337"/>
    <cellStyle name="S2 7 3" xfId="1336"/>
    <cellStyle name="S2 8" xfId="603"/>
    <cellStyle name="S2 8 2" xfId="1338"/>
    <cellStyle name="S2 9" xfId="1051"/>
    <cellStyle name="S2_таблица ТЭП ГП3 Петродворец и ГП4 Буден - аналог2" xfId="847"/>
    <cellStyle name="S20" xfId="73"/>
    <cellStyle name="S20 10" xfId="604"/>
    <cellStyle name="S20 11" xfId="605"/>
    <cellStyle name="S20 11 2" xfId="1339"/>
    <cellStyle name="S20 12" xfId="606"/>
    <cellStyle name="S20 12 2" xfId="1340"/>
    <cellStyle name="S20 13" xfId="1052"/>
    <cellStyle name="S20 13 2" xfId="1342"/>
    <cellStyle name="S20 13 3" xfId="1341"/>
    <cellStyle name="S20 14" xfId="1080"/>
    <cellStyle name="S20 14 2" xfId="1343"/>
    <cellStyle name="S20 15" xfId="1344"/>
    <cellStyle name="S20 16" xfId="1906"/>
    <cellStyle name="S20 2" xfId="193"/>
    <cellStyle name="S20 2 2" xfId="848"/>
    <cellStyle name="S20 2 2 2" xfId="1345"/>
    <cellStyle name="S20 2 3" xfId="1346"/>
    <cellStyle name="S20 3" xfId="194"/>
    <cellStyle name="S20 3 2" xfId="849"/>
    <cellStyle name="S20 3 2 2" xfId="1347"/>
    <cellStyle name="S20 3 3" xfId="1348"/>
    <cellStyle name="S20 4" xfId="195"/>
    <cellStyle name="S20 4 2" xfId="850"/>
    <cellStyle name="S20 5" xfId="196"/>
    <cellStyle name="S20 5 2" xfId="851"/>
    <cellStyle name="S20 5 2 2" xfId="1349"/>
    <cellStyle name="S20 6" xfId="197"/>
    <cellStyle name="S20 6 2" xfId="852"/>
    <cellStyle name="S20 7" xfId="198"/>
    <cellStyle name="S20 8" xfId="607"/>
    <cellStyle name="S20 9" xfId="608"/>
    <cellStyle name="S21" xfId="74"/>
    <cellStyle name="S21 10" xfId="609"/>
    <cellStyle name="S21 11" xfId="610"/>
    <cellStyle name="S21 11 2" xfId="1350"/>
    <cellStyle name="S21 12" xfId="611"/>
    <cellStyle name="S21 12 2" xfId="1351"/>
    <cellStyle name="S21 13" xfId="853"/>
    <cellStyle name="S21 13 2" xfId="1353"/>
    <cellStyle name="S21 13 3" xfId="1352"/>
    <cellStyle name="S21 14" xfId="1053"/>
    <cellStyle name="S21 14 2" xfId="1354"/>
    <cellStyle name="S21 15" xfId="1078"/>
    <cellStyle name="S21 15 2" xfId="1355"/>
    <cellStyle name="S21 16" xfId="1907"/>
    <cellStyle name="S21 2" xfId="199"/>
    <cellStyle name="S21 2 2" xfId="854"/>
    <cellStyle name="S21 2 2 2" xfId="1356"/>
    <cellStyle name="S21 2 3" xfId="1357"/>
    <cellStyle name="S21 2 4" xfId="1358"/>
    <cellStyle name="S21 3" xfId="200"/>
    <cellStyle name="S21 3 2" xfId="855"/>
    <cellStyle name="S21 3 2 2" xfId="1359"/>
    <cellStyle name="S21 3 3" xfId="1360"/>
    <cellStyle name="S21 3 3 2" xfId="1361"/>
    <cellStyle name="S21 4" xfId="201"/>
    <cellStyle name="S21 4 2" xfId="856"/>
    <cellStyle name="S21 5" xfId="202"/>
    <cellStyle name="S21 5 2" xfId="857"/>
    <cellStyle name="S21 5 2 2" xfId="1362"/>
    <cellStyle name="S21 6" xfId="203"/>
    <cellStyle name="S21 6 2" xfId="858"/>
    <cellStyle name="S21 7" xfId="204"/>
    <cellStyle name="S21 8" xfId="428"/>
    <cellStyle name="S21 9" xfId="612"/>
    <cellStyle name="S22" xfId="75"/>
    <cellStyle name="S22 10" xfId="613"/>
    <cellStyle name="S22 10 2" xfId="1363"/>
    <cellStyle name="S22 11" xfId="614"/>
    <cellStyle name="S22 11 2" xfId="1364"/>
    <cellStyle name="S22 12" xfId="1054"/>
    <cellStyle name="S22 12 2" xfId="1366"/>
    <cellStyle name="S22 12 3" xfId="1365"/>
    <cellStyle name="S22 13" xfId="1077"/>
    <cellStyle name="S22 13 2" xfId="1367"/>
    <cellStyle name="S22 14" xfId="1908"/>
    <cellStyle name="S22 2" xfId="205"/>
    <cellStyle name="S22 2 2" xfId="859"/>
    <cellStyle name="S22 2 2 2" xfId="1368"/>
    <cellStyle name="S22 2 3" xfId="1369"/>
    <cellStyle name="S22 2 4" xfId="1370"/>
    <cellStyle name="S22 3" xfId="206"/>
    <cellStyle name="S22 3 2" xfId="860"/>
    <cellStyle name="S22 3 2 2" xfId="1371"/>
    <cellStyle name="S22 3 3" xfId="1372"/>
    <cellStyle name="S22 3 3 2" xfId="1373"/>
    <cellStyle name="S22 4" xfId="207"/>
    <cellStyle name="S22 4 2" xfId="861"/>
    <cellStyle name="S22 5" xfId="208"/>
    <cellStyle name="S22 5 2" xfId="862"/>
    <cellStyle name="S22 5 2 2" xfId="1374"/>
    <cellStyle name="S22 6" xfId="209"/>
    <cellStyle name="S22 6 2" xfId="863"/>
    <cellStyle name="S22 7" xfId="210"/>
    <cellStyle name="S22 8" xfId="615"/>
    <cellStyle name="S22 9" xfId="616"/>
    <cellStyle name="S23" xfId="76"/>
    <cellStyle name="S23 10" xfId="617"/>
    <cellStyle name="S23 10 2" xfId="1375"/>
    <cellStyle name="S23 11" xfId="864"/>
    <cellStyle name="S23 12" xfId="1055"/>
    <cellStyle name="S23 13" xfId="1909"/>
    <cellStyle name="S23 2" xfId="618"/>
    <cellStyle name="S23 2 2" xfId="1376"/>
    <cellStyle name="S23 2 2 2" xfId="1377"/>
    <cellStyle name="S23 2 3" xfId="1378"/>
    <cellStyle name="S23 3" xfId="619"/>
    <cellStyle name="S23 3 2" xfId="1379"/>
    <cellStyle name="S23 3 3" xfId="1380"/>
    <cellStyle name="S23 3 3 2" xfId="1381"/>
    <cellStyle name="S23 4" xfId="620"/>
    <cellStyle name="S23 4 2" xfId="1382"/>
    <cellStyle name="S23 4 3" xfId="1383"/>
    <cellStyle name="S23 5" xfId="621"/>
    <cellStyle name="S23 5 2" xfId="1384"/>
    <cellStyle name="S23 5 2 2" xfId="1385"/>
    <cellStyle name="S23 6" xfId="622"/>
    <cellStyle name="S23 7" xfId="623"/>
    <cellStyle name="S23 7 2" xfId="1386"/>
    <cellStyle name="S23 8" xfId="865"/>
    <cellStyle name="S23 8 2" xfId="1388"/>
    <cellStyle name="S23 8 3" xfId="1387"/>
    <cellStyle name="S23 9" xfId="866"/>
    <cellStyle name="S23 9 2" xfId="1389"/>
    <cellStyle name="S24" xfId="77"/>
    <cellStyle name="S24 10" xfId="867"/>
    <cellStyle name="S24 11" xfId="868"/>
    <cellStyle name="S24 12" xfId="1056"/>
    <cellStyle name="S24 13" xfId="1075"/>
    <cellStyle name="S24 14" xfId="1910"/>
    <cellStyle name="S24 2" xfId="429"/>
    <cellStyle name="S24 2 2" xfId="869"/>
    <cellStyle name="S24 2 2 2" xfId="1390"/>
    <cellStyle name="S24 2 3" xfId="1391"/>
    <cellStyle name="S24 3" xfId="624"/>
    <cellStyle name="S24 3 2" xfId="1392"/>
    <cellStyle name="S24 3 3" xfId="1393"/>
    <cellStyle name="S24 3 3 2" xfId="1394"/>
    <cellStyle name="S24 4" xfId="625"/>
    <cellStyle name="S24 4 2" xfId="1395"/>
    <cellStyle name="S24 5" xfId="626"/>
    <cellStyle name="S24 6" xfId="627"/>
    <cellStyle name="S24 7" xfId="628"/>
    <cellStyle name="S24 7 2" xfId="1396"/>
    <cellStyle name="S24 8" xfId="629"/>
    <cellStyle name="S24 8 2" xfId="1398"/>
    <cellStyle name="S24 8 3" xfId="1397"/>
    <cellStyle name="S24 9" xfId="870"/>
    <cellStyle name="S24 9 2" xfId="1399"/>
    <cellStyle name="S25" xfId="78"/>
    <cellStyle name="S25 10" xfId="871"/>
    <cellStyle name="S25 10 2" xfId="1400"/>
    <cellStyle name="S25 11" xfId="872"/>
    <cellStyle name="S25 12" xfId="1057"/>
    <cellStyle name="S25 13" xfId="1074"/>
    <cellStyle name="S25 2" xfId="430"/>
    <cellStyle name="S25 2 2" xfId="873"/>
    <cellStyle name="S25 2 2 2" xfId="1401"/>
    <cellStyle name="S25 2 3" xfId="1402"/>
    <cellStyle name="S25 3" xfId="630"/>
    <cellStyle name="S25 3 2" xfId="1403"/>
    <cellStyle name="S25 3 3" xfId="1404"/>
    <cellStyle name="S25 3 3 2" xfId="1405"/>
    <cellStyle name="S25 4" xfId="631"/>
    <cellStyle name="S25 5" xfId="632"/>
    <cellStyle name="S25 6" xfId="633"/>
    <cellStyle name="S25 7" xfId="634"/>
    <cellStyle name="S25 8" xfId="635"/>
    <cellStyle name="S25 8 2" xfId="1406"/>
    <cellStyle name="S25 9" xfId="636"/>
    <cellStyle name="S25 9 2" xfId="1408"/>
    <cellStyle name="S25 9 3" xfId="1407"/>
    <cellStyle name="S26" xfId="79"/>
    <cellStyle name="S26 10" xfId="874"/>
    <cellStyle name="S26 10 2" xfId="1409"/>
    <cellStyle name="S26 11" xfId="875"/>
    <cellStyle name="S26 11 2" xfId="1410"/>
    <cellStyle name="S26 12" xfId="876"/>
    <cellStyle name="S26 13" xfId="1058"/>
    <cellStyle name="S26 14" xfId="1072"/>
    <cellStyle name="S26 2" xfId="431"/>
    <cellStyle name="S26 2 2" xfId="877"/>
    <cellStyle name="S26 2 2 2" xfId="1411"/>
    <cellStyle name="S26 2 3" xfId="1412"/>
    <cellStyle name="S26 3" xfId="637"/>
    <cellStyle name="S26 3 2" xfId="1413"/>
    <cellStyle name="S26 3 2 2" xfId="1414"/>
    <cellStyle name="S26 3 3" xfId="1415"/>
    <cellStyle name="S26 4" xfId="638"/>
    <cellStyle name="S26 5" xfId="639"/>
    <cellStyle name="S26 5 2" xfId="878"/>
    <cellStyle name="S26 6" xfId="640"/>
    <cellStyle name="S26 6 2" xfId="1416"/>
    <cellStyle name="S26 7" xfId="879"/>
    <cellStyle name="S26 7 2" xfId="1417"/>
    <cellStyle name="S26 8" xfId="880"/>
    <cellStyle name="S26 8 2" xfId="1419"/>
    <cellStyle name="S26 8 3" xfId="1418"/>
    <cellStyle name="S26 9" xfId="881"/>
    <cellStyle name="S27" xfId="80"/>
    <cellStyle name="S27 10" xfId="641"/>
    <cellStyle name="S27 11" xfId="642"/>
    <cellStyle name="S27 11 2" xfId="1420"/>
    <cellStyle name="S27 12" xfId="882"/>
    <cellStyle name="S27 12 2" xfId="1421"/>
    <cellStyle name="S27 13" xfId="883"/>
    <cellStyle name="S27 13 2" xfId="1422"/>
    <cellStyle name="S27 14" xfId="884"/>
    <cellStyle name="S27 14 2" xfId="1424"/>
    <cellStyle name="S27 14 3" xfId="1423"/>
    <cellStyle name="S27 15" xfId="885"/>
    <cellStyle name="S27 15 2" xfId="1425"/>
    <cellStyle name="S27 16" xfId="886"/>
    <cellStyle name="S27 16 2" xfId="1426"/>
    <cellStyle name="S27 17" xfId="887"/>
    <cellStyle name="S27 18" xfId="1059"/>
    <cellStyle name="S27 19" xfId="1070"/>
    <cellStyle name="S27 2" xfId="211"/>
    <cellStyle name="S27 2 2" xfId="888"/>
    <cellStyle name="S27 2 2 2" xfId="1428"/>
    <cellStyle name="S27 2 2 3" xfId="1429"/>
    <cellStyle name="S27 2 2 4" xfId="1427"/>
    <cellStyle name="S27 2 3" xfId="1017"/>
    <cellStyle name="S27 2 3 2" xfId="1431"/>
    <cellStyle name="S27 2 3 3" xfId="1430"/>
    <cellStyle name="S27 2 4" xfId="1432"/>
    <cellStyle name="S27 3" xfId="212"/>
    <cellStyle name="S27 3 2" xfId="889"/>
    <cellStyle name="S27 3 2 2" xfId="1433"/>
    <cellStyle name="S27 3 3" xfId="1434"/>
    <cellStyle name="S27 4" xfId="213"/>
    <cellStyle name="S27 4 2" xfId="890"/>
    <cellStyle name="S27 5" xfId="214"/>
    <cellStyle name="S27 5 2" xfId="891"/>
    <cellStyle name="S27 5 2 2" xfId="1435"/>
    <cellStyle name="S27 6" xfId="215"/>
    <cellStyle name="S27 7" xfId="216"/>
    <cellStyle name="S27 8" xfId="432"/>
    <cellStyle name="S27 9" xfId="643"/>
    <cellStyle name="S27_таблица ТЭП ГП3 Петродворец и ГП4 Буден - аналог2" xfId="892"/>
    <cellStyle name="S28" xfId="81"/>
    <cellStyle name="S28 10" xfId="644"/>
    <cellStyle name="S28 11" xfId="645"/>
    <cellStyle name="S28 11 2" xfId="1436"/>
    <cellStyle name="S28 12" xfId="893"/>
    <cellStyle name="S28 12 2" xfId="1437"/>
    <cellStyle name="S28 13" xfId="894"/>
    <cellStyle name="S28 13 2" xfId="1438"/>
    <cellStyle name="S28 14" xfId="895"/>
    <cellStyle name="S28 14 2" xfId="1439"/>
    <cellStyle name="S28 15" xfId="896"/>
    <cellStyle name="S28 15 2" xfId="1441"/>
    <cellStyle name="S28 15 3" xfId="1440"/>
    <cellStyle name="S28 16" xfId="1060"/>
    <cellStyle name="S28 16 2" xfId="1442"/>
    <cellStyle name="S28 17" xfId="1073"/>
    <cellStyle name="S28 2" xfId="217"/>
    <cellStyle name="S28 2 2" xfId="897"/>
    <cellStyle name="S28 2 2 2" xfId="1443"/>
    <cellStyle name="S28 2 3" xfId="1018"/>
    <cellStyle name="S28 2 3 2" xfId="1444"/>
    <cellStyle name="S28 3" xfId="218"/>
    <cellStyle name="S28 3 2" xfId="898"/>
    <cellStyle name="S28 4" xfId="219"/>
    <cellStyle name="S28 4 2" xfId="899"/>
    <cellStyle name="S28 5" xfId="220"/>
    <cellStyle name="S28 5 2" xfId="1445"/>
    <cellStyle name="S28 6" xfId="221"/>
    <cellStyle name="S28 7" xfId="222"/>
    <cellStyle name="S28 8" xfId="433"/>
    <cellStyle name="S28 9" xfId="646"/>
    <cellStyle name="S29" xfId="82"/>
    <cellStyle name="S29 10" xfId="647"/>
    <cellStyle name="S29 11" xfId="648"/>
    <cellStyle name="S29 11 2" xfId="1446"/>
    <cellStyle name="S29 12" xfId="649"/>
    <cellStyle name="S29 12 2" xfId="1447"/>
    <cellStyle name="S29 13" xfId="1061"/>
    <cellStyle name="S29 13 2" xfId="1448"/>
    <cellStyle name="S29 14" xfId="1071"/>
    <cellStyle name="S29 14 2" xfId="1449"/>
    <cellStyle name="S29 15" xfId="1450"/>
    <cellStyle name="S29 15 2" xfId="1451"/>
    <cellStyle name="S29 16" xfId="1452"/>
    <cellStyle name="S29 17" xfId="1453"/>
    <cellStyle name="S29 2" xfId="223"/>
    <cellStyle name="S29 2 2" xfId="900"/>
    <cellStyle name="S29 2 2 2" xfId="1454"/>
    <cellStyle name="S29 2 3" xfId="1455"/>
    <cellStyle name="S29 3" xfId="224"/>
    <cellStyle name="S29 3 2" xfId="901"/>
    <cellStyle name="S29 4" xfId="225"/>
    <cellStyle name="S29 4 2" xfId="1456"/>
    <cellStyle name="S29 5" xfId="226"/>
    <cellStyle name="S29 6" xfId="227"/>
    <cellStyle name="S29 7" xfId="228"/>
    <cellStyle name="S29 8" xfId="434"/>
    <cellStyle name="S29 9" xfId="650"/>
    <cellStyle name="S29_таблица ТЭП ГП3 Петродворец и ГП4 Буден - аналог2" xfId="902"/>
    <cellStyle name="S3" xfId="83"/>
    <cellStyle name="S3 10" xfId="1062"/>
    <cellStyle name="S3 11" xfId="1096"/>
    <cellStyle name="S3 12" xfId="1102"/>
    <cellStyle name="S3 2" xfId="229"/>
    <cellStyle name="S3 2 2" xfId="903"/>
    <cellStyle name="S3 2 2 2" xfId="1457"/>
    <cellStyle name="S3 2 3" xfId="1458"/>
    <cellStyle name="S3 2 3 2" xfId="1459"/>
    <cellStyle name="S3 3" xfId="435"/>
    <cellStyle name="S3 3 2" xfId="904"/>
    <cellStyle name="S3 3 3" xfId="1460"/>
    <cellStyle name="S3 4" xfId="651"/>
    <cellStyle name="S3 4 2" xfId="1461"/>
    <cellStyle name="S3 4 2 2" xfId="1462"/>
    <cellStyle name="S3 4 3" xfId="1463"/>
    <cellStyle name="S3 5" xfId="652"/>
    <cellStyle name="S3 6" xfId="653"/>
    <cellStyle name="S3 6 2" xfId="1464"/>
    <cellStyle name="S3 7" xfId="654"/>
    <cellStyle name="S3 8" xfId="655"/>
    <cellStyle name="S3 8 2" xfId="1465"/>
    <cellStyle name="S3 9" xfId="656"/>
    <cellStyle name="S3 9 2" xfId="1466"/>
    <cellStyle name="S3_таблица ТЭП ГП3 Петродворец и ГП4 Буден - аналог2" xfId="905"/>
    <cellStyle name="S30" xfId="84"/>
    <cellStyle name="S30 10" xfId="657"/>
    <cellStyle name="S30 11" xfId="658"/>
    <cellStyle name="S30 12" xfId="659"/>
    <cellStyle name="S30 13" xfId="660"/>
    <cellStyle name="S30 14" xfId="661"/>
    <cellStyle name="S30 14 2" xfId="1467"/>
    <cellStyle name="S30 15" xfId="662"/>
    <cellStyle name="S30 15 2" xfId="1468"/>
    <cellStyle name="S30 16" xfId="1076"/>
    <cellStyle name="S30 16 2" xfId="1469"/>
    <cellStyle name="S30 17" xfId="1470"/>
    <cellStyle name="S30 18" xfId="1471"/>
    <cellStyle name="S30 18 2" xfId="1472"/>
    <cellStyle name="S30 2" xfId="230"/>
    <cellStyle name="S30 2 2" xfId="906"/>
    <cellStyle name="S30 2 2 2" xfId="1473"/>
    <cellStyle name="S30 2 3" xfId="1019"/>
    <cellStyle name="S30 2 3 2" xfId="1474"/>
    <cellStyle name="S30 3" xfId="231"/>
    <cellStyle name="S30 3 2" xfId="907"/>
    <cellStyle name="S30 4" xfId="232"/>
    <cellStyle name="S30 5" xfId="233"/>
    <cellStyle name="S30 6" xfId="234"/>
    <cellStyle name="S30 7" xfId="235"/>
    <cellStyle name="S30 8" xfId="436"/>
    <cellStyle name="S30 9" xfId="663"/>
    <cellStyle name="S31" xfId="85"/>
    <cellStyle name="S31 10" xfId="664"/>
    <cellStyle name="S31 10 2" xfId="1475"/>
    <cellStyle name="S31 11" xfId="665"/>
    <cellStyle name="S31 11 2" xfId="1476"/>
    <cellStyle name="S31 12" xfId="989"/>
    <cellStyle name="S31 13" xfId="1116"/>
    <cellStyle name="S31 13 2" xfId="1477"/>
    <cellStyle name="S31 14" xfId="1478"/>
    <cellStyle name="S31 15" xfId="1479"/>
    <cellStyle name="S31 15 2" xfId="1480"/>
    <cellStyle name="S31 2" xfId="236"/>
    <cellStyle name="S31 2 2" xfId="908"/>
    <cellStyle name="S31 2 2 2" xfId="1481"/>
    <cellStyle name="S31 2 3" xfId="1020"/>
    <cellStyle name="S31 2 3 2" xfId="1482"/>
    <cellStyle name="S31 3" xfId="437"/>
    <cellStyle name="S31 3 2" xfId="909"/>
    <cellStyle name="S31 4" xfId="666"/>
    <cellStyle name="S31 4 2" xfId="1483"/>
    <cellStyle name="S31 5" xfId="667"/>
    <cellStyle name="S31 5 2" xfId="1484"/>
    <cellStyle name="S31 5 2 2" xfId="1485"/>
    <cellStyle name="S31 6" xfId="668"/>
    <cellStyle name="S31 7" xfId="669"/>
    <cellStyle name="S31 8" xfId="670"/>
    <cellStyle name="S31 9" xfId="671"/>
    <cellStyle name="S31 9 2" xfId="1486"/>
    <cellStyle name="S31_таблица ТЭП ГП3 Петродворец и ГП4 Буден - аналог2" xfId="910"/>
    <cellStyle name="S32" xfId="86"/>
    <cellStyle name="S32 10" xfId="672"/>
    <cellStyle name="S32 11" xfId="673"/>
    <cellStyle name="S32 12" xfId="674"/>
    <cellStyle name="S32 13" xfId="675"/>
    <cellStyle name="S32 14" xfId="676"/>
    <cellStyle name="S32 14 2" xfId="1487"/>
    <cellStyle name="S32 15" xfId="677"/>
    <cellStyle name="S32 15 2" xfId="1488"/>
    <cellStyle name="S32 16" xfId="990"/>
    <cellStyle name="S32 16 2" xfId="1489"/>
    <cellStyle name="S32 17" xfId="1009"/>
    <cellStyle name="S32 17 2" xfId="1490"/>
    <cellStyle name="S32 18" xfId="1491"/>
    <cellStyle name="S32 19" xfId="1492"/>
    <cellStyle name="S32 2" xfId="237"/>
    <cellStyle name="S32 2 2" xfId="911"/>
    <cellStyle name="S32 2 2 2" xfId="1494"/>
    <cellStyle name="S32 2 2 3" xfId="1493"/>
    <cellStyle name="S32 2 3" xfId="1021"/>
    <cellStyle name="S32 2 3 2" xfId="1495"/>
    <cellStyle name="S32 20" xfId="1496"/>
    <cellStyle name="S32 21" xfId="1497"/>
    <cellStyle name="S32 3" xfId="238"/>
    <cellStyle name="S32 3 2" xfId="912"/>
    <cellStyle name="S32 4" xfId="239"/>
    <cellStyle name="S32 4 2" xfId="913"/>
    <cellStyle name="S32 5" xfId="240"/>
    <cellStyle name="S32 5 2" xfId="1498"/>
    <cellStyle name="S32 5 3" xfId="1499"/>
    <cellStyle name="S32 6" xfId="241"/>
    <cellStyle name="S32 7" xfId="242"/>
    <cellStyle name="S32 8" xfId="438"/>
    <cellStyle name="S32 9" xfId="678"/>
    <cellStyle name="S32_таблица ТЭП ГП3 Петродворец и ГП4 Буден - аналог2" xfId="914"/>
    <cellStyle name="S33" xfId="87"/>
    <cellStyle name="S33 10" xfId="679"/>
    <cellStyle name="S33 10 2" xfId="1500"/>
    <cellStyle name="S33 11" xfId="680"/>
    <cellStyle name="S33 11 2" xfId="1501"/>
    <cellStyle name="S33 12" xfId="681"/>
    <cellStyle name="S33 12 2" xfId="1502"/>
    <cellStyle name="S33 13" xfId="991"/>
    <cellStyle name="S33 14" xfId="1503"/>
    <cellStyle name="S33 15" xfId="1504"/>
    <cellStyle name="S33 16" xfId="1505"/>
    <cellStyle name="S33 17" xfId="1506"/>
    <cellStyle name="S33 2" xfId="243"/>
    <cellStyle name="S33 2 2" xfId="915"/>
    <cellStyle name="S33 2 2 2" xfId="1507"/>
    <cellStyle name="S33 2 3" xfId="1022"/>
    <cellStyle name="S33 2 3 2" xfId="1508"/>
    <cellStyle name="S33 3" xfId="439"/>
    <cellStyle name="S33 3 2" xfId="916"/>
    <cellStyle name="S33 4" xfId="682"/>
    <cellStyle name="S33 4 2" xfId="1509"/>
    <cellStyle name="S33 4 2 2" xfId="1510"/>
    <cellStyle name="S33 5" xfId="683"/>
    <cellStyle name="S33 6" xfId="684"/>
    <cellStyle name="S33 7" xfId="685"/>
    <cellStyle name="S33 8" xfId="686"/>
    <cellStyle name="S33 9" xfId="687"/>
    <cellStyle name="S34" xfId="88"/>
    <cellStyle name="S34 10" xfId="688"/>
    <cellStyle name="S34 11" xfId="689"/>
    <cellStyle name="S34 12" xfId="690"/>
    <cellStyle name="S34 12 2" xfId="1511"/>
    <cellStyle name="S34 13" xfId="691"/>
    <cellStyle name="S34 13 2" xfId="1512"/>
    <cellStyle name="S34 14" xfId="993"/>
    <cellStyle name="S34 15" xfId="1513"/>
    <cellStyle name="S34 16" xfId="1514"/>
    <cellStyle name="S34 17" xfId="1515"/>
    <cellStyle name="S34 2" xfId="244"/>
    <cellStyle name="S34 2 2" xfId="917"/>
    <cellStyle name="S34 2 3" xfId="1023"/>
    <cellStyle name="S34 3" xfId="440"/>
    <cellStyle name="S34 3 2" xfId="918"/>
    <cellStyle name="S34 4" xfId="452"/>
    <cellStyle name="S34 4 2" xfId="919"/>
    <cellStyle name="S34 5" xfId="692"/>
    <cellStyle name="S34 5 2" xfId="1516"/>
    <cellStyle name="S34 5 2 2" xfId="1517"/>
    <cellStyle name="S34 6" xfId="693"/>
    <cellStyle name="S34 7" xfId="694"/>
    <cellStyle name="S34 8" xfId="695"/>
    <cellStyle name="S34 9" xfId="696"/>
    <cellStyle name="S35" xfId="89"/>
    <cellStyle name="S35 10" xfId="697"/>
    <cellStyle name="S35 11" xfId="698"/>
    <cellStyle name="S35 12" xfId="699"/>
    <cellStyle name="S35 13" xfId="700"/>
    <cellStyle name="S35 14" xfId="701"/>
    <cellStyle name="S35 15" xfId="702"/>
    <cellStyle name="S35 16" xfId="703"/>
    <cellStyle name="S35 16 2" xfId="1518"/>
    <cellStyle name="S35 17" xfId="704"/>
    <cellStyle name="S35 18" xfId="994"/>
    <cellStyle name="S35 19" xfId="1519"/>
    <cellStyle name="S35 2" xfId="245"/>
    <cellStyle name="S35 2 2" xfId="920"/>
    <cellStyle name="S35 2 2 2" xfId="1520"/>
    <cellStyle name="S35 2 3" xfId="1521"/>
    <cellStyle name="S35 20" xfId="1522"/>
    <cellStyle name="S35 21" xfId="1523"/>
    <cellStyle name="S35 3" xfId="246"/>
    <cellStyle name="S35 3 2" xfId="921"/>
    <cellStyle name="S35 4" xfId="247"/>
    <cellStyle name="S35 5" xfId="248"/>
    <cellStyle name="S35 6" xfId="249"/>
    <cellStyle name="S35 7" xfId="250"/>
    <cellStyle name="S35 8" xfId="441"/>
    <cellStyle name="S35 9" xfId="453"/>
    <cellStyle name="S35_таблица ТЭП ГП3 Петродворец и ГП4 Буден - аналог2" xfId="922"/>
    <cellStyle name="S36" xfId="90"/>
    <cellStyle name="S36 10" xfId="705"/>
    <cellStyle name="S36 11" xfId="706"/>
    <cellStyle name="S36 12" xfId="707"/>
    <cellStyle name="S36 13" xfId="708"/>
    <cellStyle name="S36 14" xfId="709"/>
    <cellStyle name="S36 15" xfId="710"/>
    <cellStyle name="S36 15 2" xfId="1524"/>
    <cellStyle name="S36 16" xfId="711"/>
    <cellStyle name="S36 16 2" xfId="1525"/>
    <cellStyle name="S36 17" xfId="992"/>
    <cellStyle name="S36 17 2" xfId="1526"/>
    <cellStyle name="S36 18" xfId="1011"/>
    <cellStyle name="S36 18 2" xfId="1527"/>
    <cellStyle name="S36 19" xfId="1528"/>
    <cellStyle name="S36 2" xfId="251"/>
    <cellStyle name="S36 2 2" xfId="923"/>
    <cellStyle name="S36 2 2 2" xfId="1529"/>
    <cellStyle name="S36 2 3" xfId="1025"/>
    <cellStyle name="S36 2 3 2" xfId="1530"/>
    <cellStyle name="S36 3" xfId="252"/>
    <cellStyle name="S36 3 2" xfId="924"/>
    <cellStyle name="S36 4" xfId="253"/>
    <cellStyle name="S36 5" xfId="254"/>
    <cellStyle name="S36 6" xfId="255"/>
    <cellStyle name="S36 7" xfId="256"/>
    <cellStyle name="S36 8" xfId="442"/>
    <cellStyle name="S36 9" xfId="454"/>
    <cellStyle name="S36_таблица ТЭП ГП3 Петродворец и ГП4 Буден - аналог2" xfId="925"/>
    <cellStyle name="S37" xfId="91"/>
    <cellStyle name="S37 10" xfId="712"/>
    <cellStyle name="S37 11" xfId="713"/>
    <cellStyle name="S37 11 2" xfId="1531"/>
    <cellStyle name="S37 12" xfId="714"/>
    <cellStyle name="S37 12 2" xfId="1532"/>
    <cellStyle name="S37 13" xfId="995"/>
    <cellStyle name="S37 13 2" xfId="1533"/>
    <cellStyle name="S37 14" xfId="1012"/>
    <cellStyle name="S37 14 2" xfId="1534"/>
    <cellStyle name="S37 15" xfId="1535"/>
    <cellStyle name="S37 16" xfId="1536"/>
    <cellStyle name="S37 2" xfId="257"/>
    <cellStyle name="S37 2 2" xfId="926"/>
    <cellStyle name="S37 2 3" xfId="1026"/>
    <cellStyle name="S37 3" xfId="443"/>
    <cellStyle name="S37 3 2" xfId="927"/>
    <cellStyle name="S37 4" xfId="455"/>
    <cellStyle name="S37 4 2" xfId="1537"/>
    <cellStyle name="S37 4 2 2" xfId="1538"/>
    <cellStyle name="S37 5" xfId="715"/>
    <cellStyle name="S37 6" xfId="716"/>
    <cellStyle name="S37 7" xfId="717"/>
    <cellStyle name="S37 8" xfId="718"/>
    <cellStyle name="S37 9" xfId="719"/>
    <cellStyle name="S37_таблица ТЭП ГП3 Петродворец и ГП4 Буден - аналог2" xfId="928"/>
    <cellStyle name="S38" xfId="92"/>
    <cellStyle name="S38 10" xfId="929"/>
    <cellStyle name="S38 10 2" xfId="1539"/>
    <cellStyle name="S38 11" xfId="1010"/>
    <cellStyle name="S38 11 2" xfId="1540"/>
    <cellStyle name="S38 12" xfId="1541"/>
    <cellStyle name="S38 13" xfId="1542"/>
    <cellStyle name="S38 14" xfId="1543"/>
    <cellStyle name="S38 2" xfId="258"/>
    <cellStyle name="S38 2 2" xfId="930"/>
    <cellStyle name="S38 2 3" xfId="1024"/>
    <cellStyle name="S38 3" xfId="444"/>
    <cellStyle name="S38 3 2" xfId="931"/>
    <cellStyle name="S38 4" xfId="720"/>
    <cellStyle name="S38 5" xfId="721"/>
    <cellStyle name="S38 6" xfId="722"/>
    <cellStyle name="S38 7" xfId="723"/>
    <cellStyle name="S38 8" xfId="724"/>
    <cellStyle name="S38 8 2" xfId="1544"/>
    <cellStyle name="S38 9" xfId="725"/>
    <cellStyle name="S38 9 2" xfId="1545"/>
    <cellStyle name="S39" xfId="93"/>
    <cellStyle name="S39 10" xfId="726"/>
    <cellStyle name="S39 11" xfId="727"/>
    <cellStyle name="S39 12" xfId="728"/>
    <cellStyle name="S39 13" xfId="729"/>
    <cellStyle name="S39 13 2" xfId="1546"/>
    <cellStyle name="S39 14" xfId="932"/>
    <cellStyle name="S39 14 2" xfId="1547"/>
    <cellStyle name="S39 15" xfId="933"/>
    <cellStyle name="S39 15 2" xfId="1548"/>
    <cellStyle name="S39 16" xfId="934"/>
    <cellStyle name="S39 16 2" xfId="1549"/>
    <cellStyle name="S39 17" xfId="1013"/>
    <cellStyle name="S39 17 2" xfId="1550"/>
    <cellStyle name="S39 18" xfId="1551"/>
    <cellStyle name="S39 2" xfId="259"/>
    <cellStyle name="S39 2 2" xfId="1027"/>
    <cellStyle name="S39 3" xfId="260"/>
    <cellStyle name="S39 3 2" xfId="935"/>
    <cellStyle name="S39 4" xfId="261"/>
    <cellStyle name="S39 5" xfId="262"/>
    <cellStyle name="S39 6" xfId="263"/>
    <cellStyle name="S39 7" xfId="264"/>
    <cellStyle name="S39 8" xfId="445"/>
    <cellStyle name="S39 9" xfId="730"/>
    <cellStyle name="S39_ОСР2-12" xfId="94"/>
    <cellStyle name="S4" xfId="95"/>
    <cellStyle name="S4 10" xfId="731"/>
    <cellStyle name="S4 10 2" xfId="1553"/>
    <cellStyle name="S4 10 3" xfId="1552"/>
    <cellStyle name="S4 11" xfId="1063"/>
    <cellStyle name="S4 12" xfId="1095"/>
    <cellStyle name="S4 13" xfId="1104"/>
    <cellStyle name="S4 2" xfId="265"/>
    <cellStyle name="S4 2 2" xfId="936"/>
    <cellStyle name="S4 2 2 2" xfId="1554"/>
    <cellStyle name="S4 2 3" xfId="1555"/>
    <cellStyle name="S4 2 3 2" xfId="1556"/>
    <cellStyle name="S4 3" xfId="446"/>
    <cellStyle name="S4 3 2" xfId="1557"/>
    <cellStyle name="S4 3 2 2" xfId="1558"/>
    <cellStyle name="S4 3 3" xfId="1559"/>
    <cellStyle name="S4 4" xfId="732"/>
    <cellStyle name="S4 4 2" xfId="1560"/>
    <cellStyle name="S4 4 3" xfId="1561"/>
    <cellStyle name="S4 5" xfId="733"/>
    <cellStyle name="S4 5 2" xfId="1562"/>
    <cellStyle name="S4 6" xfId="734"/>
    <cellStyle name="S4 7" xfId="735"/>
    <cellStyle name="S4 8" xfId="736"/>
    <cellStyle name="S4 9" xfId="737"/>
    <cellStyle name="S4 9 2" xfId="1563"/>
    <cellStyle name="S4_таблица ТЭП ГП3 Петродворец и ГП4 Буден - аналог2" xfId="937"/>
    <cellStyle name="S40" xfId="96"/>
    <cellStyle name="S40 10" xfId="738"/>
    <cellStyle name="S40 11" xfId="739"/>
    <cellStyle name="S40 12" xfId="740"/>
    <cellStyle name="S40 13" xfId="741"/>
    <cellStyle name="S40 13 2" xfId="1564"/>
    <cellStyle name="S40 14" xfId="742"/>
    <cellStyle name="S40 14 2" xfId="1565"/>
    <cellStyle name="S40 15" xfId="938"/>
    <cellStyle name="S40 15 2" xfId="1566"/>
    <cellStyle name="S40 16" xfId="939"/>
    <cellStyle name="S40 16 2" xfId="1567"/>
    <cellStyle name="S40 17" xfId="940"/>
    <cellStyle name="S40 17 2" xfId="1568"/>
    <cellStyle name="S40 18" xfId="1569"/>
    <cellStyle name="S40 19" xfId="1570"/>
    <cellStyle name="S40 2" xfId="266"/>
    <cellStyle name="S40 3" xfId="267"/>
    <cellStyle name="S40 3 2" xfId="941"/>
    <cellStyle name="S40 4" xfId="268"/>
    <cellStyle name="S40 5" xfId="269"/>
    <cellStyle name="S40 6" xfId="270"/>
    <cellStyle name="S40 7" xfId="271"/>
    <cellStyle name="S40 8" xfId="447"/>
    <cellStyle name="S40 9" xfId="743"/>
    <cellStyle name="S41" xfId="97"/>
    <cellStyle name="S41 10" xfId="272"/>
    <cellStyle name="S41 11" xfId="273"/>
    <cellStyle name="S41 12" xfId="274"/>
    <cellStyle name="S41 13" xfId="275"/>
    <cellStyle name="S41 14" xfId="276"/>
    <cellStyle name="S41 15" xfId="277"/>
    <cellStyle name="S41 16" xfId="744"/>
    <cellStyle name="S41 17" xfId="745"/>
    <cellStyle name="S41 18" xfId="746"/>
    <cellStyle name="S41 19" xfId="747"/>
    <cellStyle name="S41 19 2" xfId="1571"/>
    <cellStyle name="S41 2" xfId="98"/>
    <cellStyle name="S41 20" xfId="748"/>
    <cellStyle name="S41 21" xfId="942"/>
    <cellStyle name="S41 21 2" xfId="1572"/>
    <cellStyle name="S41 22" xfId="943"/>
    <cellStyle name="S41 22 2" xfId="1573"/>
    <cellStyle name="S41 23" xfId="944"/>
    <cellStyle name="S41 23 2" xfId="1574"/>
    <cellStyle name="S41 24" xfId="945"/>
    <cellStyle name="S41 25" xfId="996"/>
    <cellStyle name="S41 25 2" xfId="1575"/>
    <cellStyle name="S41 26" xfId="1576"/>
    <cellStyle name="S41 27" xfId="1577"/>
    <cellStyle name="S41 3" xfId="278"/>
    <cellStyle name="S41 4" xfId="279"/>
    <cellStyle name="S41 5" xfId="280"/>
    <cellStyle name="S41 6" xfId="281"/>
    <cellStyle name="S41 7" xfId="282"/>
    <cellStyle name="S41 8" xfId="283"/>
    <cellStyle name="S41 9" xfId="284"/>
    <cellStyle name="S41_ОСР02-14" xfId="1578"/>
    <cellStyle name="S42" xfId="99"/>
    <cellStyle name="S42 10" xfId="285"/>
    <cellStyle name="S42 11" xfId="286"/>
    <cellStyle name="S42 12" xfId="287"/>
    <cellStyle name="S42 13" xfId="288"/>
    <cellStyle name="S42 14" xfId="289"/>
    <cellStyle name="S42 15" xfId="290"/>
    <cellStyle name="S42 16" xfId="291"/>
    <cellStyle name="S42 17" xfId="292"/>
    <cellStyle name="S42 18" xfId="749"/>
    <cellStyle name="S42 19" xfId="750"/>
    <cellStyle name="S42 2" xfId="100"/>
    <cellStyle name="S42 2 2" xfId="946"/>
    <cellStyle name="S42 2 2 2" xfId="1579"/>
    <cellStyle name="S42 2 3" xfId="1580"/>
    <cellStyle name="S42 20" xfId="751"/>
    <cellStyle name="S42 21" xfId="752"/>
    <cellStyle name="S42 22" xfId="753"/>
    <cellStyle name="S42 22 2" xfId="1581"/>
    <cellStyle name="S42 23" xfId="754"/>
    <cellStyle name="S42 23 2" xfId="1582"/>
    <cellStyle name="S42 24" xfId="947"/>
    <cellStyle name="S42 24 2" xfId="1583"/>
    <cellStyle name="S42 25" xfId="948"/>
    <cellStyle name="S42 25 2" xfId="1584"/>
    <cellStyle name="S42 26" xfId="1585"/>
    <cellStyle name="S42 27" xfId="1586"/>
    <cellStyle name="S42 28" xfId="1587"/>
    <cellStyle name="S42 29" xfId="1588"/>
    <cellStyle name="S42 3" xfId="293"/>
    <cellStyle name="S42 30" xfId="1589"/>
    <cellStyle name="S42 4" xfId="294"/>
    <cellStyle name="S42 5" xfId="295"/>
    <cellStyle name="S42 6" xfId="296"/>
    <cellStyle name="S42 7" xfId="297"/>
    <cellStyle name="S42 8" xfId="298"/>
    <cellStyle name="S42 9" xfId="299"/>
    <cellStyle name="S42_ОСР02-14" xfId="1590"/>
    <cellStyle name="S43" xfId="101"/>
    <cellStyle name="S43 10" xfId="300"/>
    <cellStyle name="S43 11" xfId="301"/>
    <cellStyle name="S43 12" xfId="302"/>
    <cellStyle name="S43 13" xfId="303"/>
    <cellStyle name="S43 14" xfId="304"/>
    <cellStyle name="S43 15" xfId="305"/>
    <cellStyle name="S43 16" xfId="306"/>
    <cellStyle name="S43 17" xfId="307"/>
    <cellStyle name="S43 18" xfId="755"/>
    <cellStyle name="S43 19" xfId="756"/>
    <cellStyle name="S43 2" xfId="102"/>
    <cellStyle name="S43 2 2" xfId="757"/>
    <cellStyle name="S43 2 2 2" xfId="1591"/>
    <cellStyle name="S43 2 2 2 2" xfId="1592"/>
    <cellStyle name="S43 20" xfId="758"/>
    <cellStyle name="S43 21" xfId="759"/>
    <cellStyle name="S43 21 2" xfId="1593"/>
    <cellStyle name="S43 22" xfId="760"/>
    <cellStyle name="S43 22 2" xfId="1594"/>
    <cellStyle name="S43 23" xfId="949"/>
    <cellStyle name="S43 23 2" xfId="1595"/>
    <cellStyle name="S43 24" xfId="950"/>
    <cellStyle name="S43 24 2" xfId="1596"/>
    <cellStyle name="S43 25" xfId="1597"/>
    <cellStyle name="S43 26" xfId="1598"/>
    <cellStyle name="S43 27" xfId="1599"/>
    <cellStyle name="S43 28" xfId="1600"/>
    <cellStyle name="S43 29" xfId="1601"/>
    <cellStyle name="S43 3" xfId="308"/>
    <cellStyle name="S43 4" xfId="309"/>
    <cellStyle name="S43 5" xfId="310"/>
    <cellStyle name="S43 6" xfId="311"/>
    <cellStyle name="S43 7" xfId="312"/>
    <cellStyle name="S43 8" xfId="313"/>
    <cellStyle name="S43 9" xfId="314"/>
    <cellStyle name="S44" xfId="103"/>
    <cellStyle name="S44 10" xfId="315"/>
    <cellStyle name="S44 11" xfId="316"/>
    <cellStyle name="S44 12" xfId="317"/>
    <cellStyle name="S44 13" xfId="318"/>
    <cellStyle name="S44 14" xfId="319"/>
    <cellStyle name="S44 15" xfId="320"/>
    <cellStyle name="S44 16" xfId="321"/>
    <cellStyle name="S44 17" xfId="322"/>
    <cellStyle name="S44 18" xfId="761"/>
    <cellStyle name="S44 19" xfId="762"/>
    <cellStyle name="S44 2" xfId="104"/>
    <cellStyle name="S44 20" xfId="763"/>
    <cellStyle name="S44 21" xfId="764"/>
    <cellStyle name="S44 21 2" xfId="1602"/>
    <cellStyle name="S44 22" xfId="951"/>
    <cellStyle name="S44 23" xfId="952"/>
    <cellStyle name="S44 23 2" xfId="1603"/>
    <cellStyle name="S44 24" xfId="998"/>
    <cellStyle name="S44 25" xfId="1604"/>
    <cellStyle name="S44 26" xfId="1605"/>
    <cellStyle name="S44 27" xfId="1606"/>
    <cellStyle name="S44 28" xfId="1607"/>
    <cellStyle name="S44 29" xfId="1608"/>
    <cellStyle name="S44 3" xfId="323"/>
    <cellStyle name="S44 4" xfId="324"/>
    <cellStyle name="S44 5" xfId="325"/>
    <cellStyle name="S44 6" xfId="326"/>
    <cellStyle name="S44 7" xfId="327"/>
    <cellStyle name="S44 8" xfId="328"/>
    <cellStyle name="S44 9" xfId="329"/>
    <cellStyle name="S44_ОСР2-12" xfId="105"/>
    <cellStyle name="S45" xfId="106"/>
    <cellStyle name="S45 10" xfId="330"/>
    <cellStyle name="S45 11" xfId="331"/>
    <cellStyle name="S45 12" xfId="332"/>
    <cellStyle name="S45 13" xfId="333"/>
    <cellStyle name="S45 14" xfId="334"/>
    <cellStyle name="S45 15" xfId="335"/>
    <cellStyle name="S45 16" xfId="765"/>
    <cellStyle name="S45 17" xfId="766"/>
    <cellStyle name="S45 17 2" xfId="1609"/>
    <cellStyle name="S45 18" xfId="767"/>
    <cellStyle name="S45 19" xfId="953"/>
    <cellStyle name="S45 2" xfId="107"/>
    <cellStyle name="S45 2 2" xfId="1610"/>
    <cellStyle name="S45 2 2 2" xfId="1611"/>
    <cellStyle name="S45 20" xfId="999"/>
    <cellStyle name="S45 20 2" xfId="1612"/>
    <cellStyle name="S45 21" xfId="1613"/>
    <cellStyle name="S45 22" xfId="1614"/>
    <cellStyle name="S45 23" xfId="1615"/>
    <cellStyle name="S45 24" xfId="1616"/>
    <cellStyle name="S45 3" xfId="336"/>
    <cellStyle name="S45 4" xfId="337"/>
    <cellStyle name="S45 5" xfId="338"/>
    <cellStyle name="S45 6" xfId="339"/>
    <cellStyle name="S45 7" xfId="340"/>
    <cellStyle name="S45 8" xfId="341"/>
    <cellStyle name="S45 9" xfId="342"/>
    <cellStyle name="S45_ОСР2-12" xfId="108"/>
    <cellStyle name="S46" xfId="109"/>
    <cellStyle name="S46 10" xfId="343"/>
    <cellStyle name="S46 11" xfId="344"/>
    <cellStyle name="S46 12" xfId="345"/>
    <cellStyle name="S46 13" xfId="346"/>
    <cellStyle name="S46 14" xfId="347"/>
    <cellStyle name="S46 15" xfId="348"/>
    <cellStyle name="S46 16" xfId="768"/>
    <cellStyle name="S46 17" xfId="769"/>
    <cellStyle name="S46 18" xfId="770"/>
    <cellStyle name="S46 18 2" xfId="1617"/>
    <cellStyle name="S46 19" xfId="771"/>
    <cellStyle name="S46 19 2" xfId="1618"/>
    <cellStyle name="S46 2" xfId="349"/>
    <cellStyle name="S46 2 2" xfId="1619"/>
    <cellStyle name="S46 20" xfId="997"/>
    <cellStyle name="S46 20 2" xfId="1620"/>
    <cellStyle name="S46 21" xfId="1621"/>
    <cellStyle name="S46 22" xfId="1622"/>
    <cellStyle name="S46 23" xfId="1623"/>
    <cellStyle name="S46 24" xfId="1624"/>
    <cellStyle name="S46 25" xfId="1625"/>
    <cellStyle name="S46 3" xfId="350"/>
    <cellStyle name="S46 4" xfId="351"/>
    <cellStyle name="S46 5" xfId="352"/>
    <cellStyle name="S46 6" xfId="353"/>
    <cellStyle name="S46 7" xfId="354"/>
    <cellStyle name="S46 8" xfId="355"/>
    <cellStyle name="S46 9" xfId="356"/>
    <cellStyle name="S46_ОСР2-12" xfId="110"/>
    <cellStyle name="S47" xfId="111"/>
    <cellStyle name="S47 10" xfId="1626"/>
    <cellStyle name="S47 11" xfId="1627"/>
    <cellStyle name="S47 2" xfId="772"/>
    <cellStyle name="S47 3" xfId="773"/>
    <cellStyle name="S47 3 2" xfId="1628"/>
    <cellStyle name="S47 4" xfId="774"/>
    <cellStyle name="S47 4 2" xfId="1629"/>
    <cellStyle name="S47 5" xfId="1001"/>
    <cellStyle name="S47 5 2" xfId="1630"/>
    <cellStyle name="S47 6" xfId="1631"/>
    <cellStyle name="S47 7" xfId="1632"/>
    <cellStyle name="S47 8" xfId="1633"/>
    <cellStyle name="S47 9" xfId="1634"/>
    <cellStyle name="S47_ОСР2-12" xfId="775"/>
    <cellStyle name="S48" xfId="112"/>
    <cellStyle name="S48 10" xfId="1635"/>
    <cellStyle name="S48 11" xfId="1636"/>
    <cellStyle name="S48 12" xfId="1637"/>
    <cellStyle name="S48 13" xfId="1638"/>
    <cellStyle name="S48 14" xfId="1639"/>
    <cellStyle name="S48 15" xfId="1640"/>
    <cellStyle name="S48 16" xfId="1641"/>
    <cellStyle name="S48 2" xfId="357"/>
    <cellStyle name="S48 2 2" xfId="1642"/>
    <cellStyle name="S48 3" xfId="358"/>
    <cellStyle name="S48 4" xfId="359"/>
    <cellStyle name="S48 5" xfId="360"/>
    <cellStyle name="S48 6" xfId="776"/>
    <cellStyle name="S48 7" xfId="777"/>
    <cellStyle name="S48 7 2" xfId="1643"/>
    <cellStyle name="S48 8" xfId="778"/>
    <cellStyle name="S48 8 2" xfId="1644"/>
    <cellStyle name="S48 9" xfId="1002"/>
    <cellStyle name="S48 9 2" xfId="1645"/>
    <cellStyle name="S48_ОСР2-12" xfId="113"/>
    <cellStyle name="S49" xfId="114"/>
    <cellStyle name="S49 10" xfId="361"/>
    <cellStyle name="S49 11" xfId="362"/>
    <cellStyle name="S49 12" xfId="363"/>
    <cellStyle name="S49 13" xfId="364"/>
    <cellStyle name="S49 14" xfId="779"/>
    <cellStyle name="S49 15" xfId="780"/>
    <cellStyle name="S49 15 2" xfId="1646"/>
    <cellStyle name="S49 16" xfId="1003"/>
    <cellStyle name="S49 16 2" xfId="1647"/>
    <cellStyle name="S49 17" xfId="1648"/>
    <cellStyle name="S49 18" xfId="1649"/>
    <cellStyle name="S49 19" xfId="1650"/>
    <cellStyle name="S49 2" xfId="365"/>
    <cellStyle name="S49 2 2" xfId="1651"/>
    <cellStyle name="S49 20" xfId="1652"/>
    <cellStyle name="S49 21" xfId="1653"/>
    <cellStyle name="S49 22" xfId="1654"/>
    <cellStyle name="S49 3" xfId="366"/>
    <cellStyle name="S49 4" xfId="367"/>
    <cellStyle name="S49 5" xfId="368"/>
    <cellStyle name="S49 6" xfId="369"/>
    <cellStyle name="S49 7" xfId="370"/>
    <cellStyle name="S49 8" xfId="371"/>
    <cellStyle name="S49 9" xfId="372"/>
    <cellStyle name="S49_ОСР2-12" xfId="115"/>
    <cellStyle name="S5" xfId="116"/>
    <cellStyle name="S5 10" xfId="781"/>
    <cellStyle name="S5 10 2" xfId="1656"/>
    <cellStyle name="S5 10 3" xfId="1655"/>
    <cellStyle name="S5 11" xfId="809"/>
    <cellStyle name="S5 11 2" xfId="1657"/>
    <cellStyle name="S5 12" xfId="954"/>
    <cellStyle name="S5 12 2" xfId="1658"/>
    <cellStyle name="S5 13" xfId="1031"/>
    <cellStyle name="S5 14" xfId="1064"/>
    <cellStyle name="S5 15" xfId="1094"/>
    <cellStyle name="S5 16" xfId="1103"/>
    <cellStyle name="S5 2" xfId="373"/>
    <cellStyle name="S5 2 2" xfId="955"/>
    <cellStyle name="S5 2 2 2" xfId="1659"/>
    <cellStyle name="S5 2 3" xfId="1660"/>
    <cellStyle name="S5 2 4" xfId="1661"/>
    <cellStyle name="S5 3" xfId="448"/>
    <cellStyle name="S5 3 2" xfId="956"/>
    <cellStyle name="S5 3 2 2" xfId="1662"/>
    <cellStyle name="S5 3 3" xfId="1663"/>
    <cellStyle name="S5 3 4" xfId="1664"/>
    <cellStyle name="S5 4" xfId="480"/>
    <cellStyle name="S5 4 2" xfId="1666"/>
    <cellStyle name="S5 4 3" xfId="1667"/>
    <cellStyle name="S5 4 4" xfId="1665"/>
    <cellStyle name="S5 5" xfId="481"/>
    <cellStyle name="S5 5 2" xfId="1669"/>
    <cellStyle name="S5 5 2 2" xfId="1670"/>
    <cellStyle name="S5 5 3" xfId="1668"/>
    <cellStyle name="S5 6" xfId="482"/>
    <cellStyle name="S5 6 2" xfId="1672"/>
    <cellStyle name="S5 6 3" xfId="1671"/>
    <cellStyle name="S5 7" xfId="782"/>
    <cellStyle name="S5 8" xfId="783"/>
    <cellStyle name="S5 9" xfId="784"/>
    <cellStyle name="S5 9 2" xfId="1673"/>
    <cellStyle name="S50" xfId="117"/>
    <cellStyle name="S50 10" xfId="1674"/>
    <cellStyle name="S50 2" xfId="374"/>
    <cellStyle name="S50 3" xfId="785"/>
    <cellStyle name="S50 3 2" xfId="1675"/>
    <cellStyle name="S50 4" xfId="1000"/>
    <cellStyle name="S50 4 2" xfId="1676"/>
    <cellStyle name="S50 5" xfId="1677"/>
    <cellStyle name="S50 6" xfId="1678"/>
    <cellStyle name="S50 7" xfId="1679"/>
    <cellStyle name="S50 8" xfId="1680"/>
    <cellStyle name="S50 9" xfId="1681"/>
    <cellStyle name="S50_ОСР2-12" xfId="118"/>
    <cellStyle name="S51" xfId="119"/>
    <cellStyle name="S51 2" xfId="375"/>
    <cellStyle name="S51 3" xfId="376"/>
    <cellStyle name="S51 4" xfId="957"/>
    <cellStyle name="S51 4 2" xfId="1682"/>
    <cellStyle name="S51 5" xfId="1004"/>
    <cellStyle name="S51 5 2" xfId="1683"/>
    <cellStyle name="S51 6" xfId="1684"/>
    <cellStyle name="S51 7" xfId="1685"/>
    <cellStyle name="S51 8" xfId="1686"/>
    <cellStyle name="S51 9" xfId="1687"/>
    <cellStyle name="S51_ОСР2-12" xfId="120"/>
    <cellStyle name="S52" xfId="121"/>
    <cellStyle name="S52 10" xfId="1005"/>
    <cellStyle name="S52 11" xfId="1688"/>
    <cellStyle name="S52 12" xfId="1689"/>
    <cellStyle name="S52 13" xfId="1690"/>
    <cellStyle name="S52 14" xfId="1691"/>
    <cellStyle name="S52 2" xfId="377"/>
    <cellStyle name="S52 3" xfId="378"/>
    <cellStyle name="S52 4" xfId="379"/>
    <cellStyle name="S52 5" xfId="380"/>
    <cellStyle name="S52 6" xfId="381"/>
    <cellStyle name="S52 7" xfId="382"/>
    <cellStyle name="S52 8" xfId="383"/>
    <cellStyle name="S52 9" xfId="384"/>
    <cellStyle name="S53" xfId="122"/>
    <cellStyle name="S53 2" xfId="958"/>
    <cellStyle name="S53 2 2" xfId="1692"/>
    <cellStyle name="S53 3" xfId="1693"/>
    <cellStyle name="S53 4" xfId="1694"/>
    <cellStyle name="S53 5" xfId="1695"/>
    <cellStyle name="S53 6" xfId="1696"/>
    <cellStyle name="S53 7" xfId="1697"/>
    <cellStyle name="S54" xfId="123"/>
    <cellStyle name="S54 10" xfId="1006"/>
    <cellStyle name="S54 10 2" xfId="1698"/>
    <cellStyle name="S54 11" xfId="1699"/>
    <cellStyle name="S54 12" xfId="1700"/>
    <cellStyle name="S54 13" xfId="1701"/>
    <cellStyle name="S54 14" xfId="1702"/>
    <cellStyle name="S54 2" xfId="385"/>
    <cellStyle name="S54 3" xfId="386"/>
    <cellStyle name="S54 4" xfId="387"/>
    <cellStyle name="S54 5" xfId="388"/>
    <cellStyle name="S54 6" xfId="389"/>
    <cellStyle name="S54 7" xfId="390"/>
    <cellStyle name="S54 8" xfId="391"/>
    <cellStyle name="S54 9" xfId="392"/>
    <cellStyle name="S54_ОСР2-12" xfId="124"/>
    <cellStyle name="S55" xfId="125"/>
    <cellStyle name="S55 10" xfId="1703"/>
    <cellStyle name="S55 11" xfId="1704"/>
    <cellStyle name="S55 12" xfId="1705"/>
    <cellStyle name="S55 13" xfId="1706"/>
    <cellStyle name="S55 14" xfId="1707"/>
    <cellStyle name="S55 2" xfId="393"/>
    <cellStyle name="S55 3" xfId="394"/>
    <cellStyle name="S55 4" xfId="395"/>
    <cellStyle name="S55 5" xfId="396"/>
    <cellStyle name="S55 6" xfId="397"/>
    <cellStyle name="S55 7" xfId="398"/>
    <cellStyle name="S55 8" xfId="399"/>
    <cellStyle name="S55 9" xfId="400"/>
    <cellStyle name="S55_ОСР2-12" xfId="126"/>
    <cellStyle name="S56" xfId="127"/>
    <cellStyle name="S56 2" xfId="401"/>
    <cellStyle name="S56 3" xfId="1708"/>
    <cellStyle name="S56 4" xfId="1709"/>
    <cellStyle name="S56 5" xfId="1710"/>
    <cellStyle name="S56 6" xfId="1711"/>
    <cellStyle name="S56 7" xfId="1712"/>
    <cellStyle name="S56 8" xfId="1713"/>
    <cellStyle name="S57" xfId="128"/>
    <cellStyle name="S57 2" xfId="1714"/>
    <cellStyle name="S57 3" xfId="1715"/>
    <cellStyle name="S57 4" xfId="1716"/>
    <cellStyle name="S57 5" xfId="1717"/>
    <cellStyle name="S58" xfId="129"/>
    <cellStyle name="S58 2" xfId="1718"/>
    <cellStyle name="S58 3" xfId="1719"/>
    <cellStyle name="S58 4" xfId="1720"/>
    <cellStyle name="S58 5" xfId="1721"/>
    <cellStyle name="S58 6" xfId="1722"/>
    <cellStyle name="S59" xfId="130"/>
    <cellStyle name="S59 2" xfId="1723"/>
    <cellStyle name="S59 3" xfId="1724"/>
    <cellStyle name="S59 4" xfId="1725"/>
    <cellStyle name="S59 5" xfId="1726"/>
    <cellStyle name="S59 6" xfId="1727"/>
    <cellStyle name="S6" xfId="131"/>
    <cellStyle name="S6 10" xfId="786"/>
    <cellStyle name="S6 11" xfId="787"/>
    <cellStyle name="S6 12" xfId="788"/>
    <cellStyle name="S6 13" xfId="789"/>
    <cellStyle name="S6 13 2" xfId="1728"/>
    <cellStyle name="S6 14" xfId="790"/>
    <cellStyle name="S6 14 2" xfId="1730"/>
    <cellStyle name="S6 14 3" xfId="1729"/>
    <cellStyle name="S6 15" xfId="1065"/>
    <cellStyle name="S6 16" xfId="1089"/>
    <cellStyle name="S6 2" xfId="402"/>
    <cellStyle name="S6 2 2" xfId="959"/>
    <cellStyle name="S6 2 2 2" xfId="1731"/>
    <cellStyle name="S6 2 3" xfId="1732"/>
    <cellStyle name="S6 2 3 2" xfId="1733"/>
    <cellStyle name="S6 2 4" xfId="1734"/>
    <cellStyle name="S6 3" xfId="403"/>
    <cellStyle name="S6 3 2" xfId="960"/>
    <cellStyle name="S6 3 2 2" xfId="1735"/>
    <cellStyle name="S6 3 3" xfId="1736"/>
    <cellStyle name="S6 3 4" xfId="1737"/>
    <cellStyle name="S6 4" xfId="404"/>
    <cellStyle name="S6 5" xfId="405"/>
    <cellStyle name="S6 5 2" xfId="961"/>
    <cellStyle name="S6 5 2 2" xfId="1738"/>
    <cellStyle name="S6 6" xfId="406"/>
    <cellStyle name="S6 6 2" xfId="1739"/>
    <cellStyle name="S6 7" xfId="407"/>
    <cellStyle name="S6 8" xfId="449"/>
    <cellStyle name="S6 9" xfId="791"/>
    <cellStyle name="S6_таблица ТЭП ГП3 Петродворец и ГП4 Буден - аналог2" xfId="962"/>
    <cellStyle name="S60" xfId="132"/>
    <cellStyle name="S60 2" xfId="1740"/>
    <cellStyle name="S60 3" xfId="1741"/>
    <cellStyle name="S60 4" xfId="1742"/>
    <cellStyle name="S60 5" xfId="1743"/>
    <cellStyle name="S61" xfId="133"/>
    <cellStyle name="S61 2" xfId="1744"/>
    <cellStyle name="S61 3" xfId="1745"/>
    <cellStyle name="S62" xfId="134"/>
    <cellStyle name="S62 2" xfId="963"/>
    <cellStyle name="S62 2 2" xfId="1747"/>
    <cellStyle name="S62 2 3" xfId="1746"/>
    <cellStyle name="S62 3" xfId="1748"/>
    <cellStyle name="S62_таблица ТЭП ГП3 Петродворец и ГП4 Буден - аналог2" xfId="964"/>
    <cellStyle name="S63" xfId="11"/>
    <cellStyle name="S63 2" xfId="135"/>
    <cellStyle name="S63 3" xfId="965"/>
    <cellStyle name="S63 3 2" xfId="1750"/>
    <cellStyle name="S63 3 3" xfId="1749"/>
    <cellStyle name="S63_ОСР2-12" xfId="136"/>
    <cellStyle name="S64" xfId="12"/>
    <cellStyle name="S64 2" xfId="137"/>
    <cellStyle name="S64_ОСР2-12" xfId="138"/>
    <cellStyle name="S65" xfId="13"/>
    <cellStyle name="S66" xfId="14"/>
    <cellStyle name="S67" xfId="15"/>
    <cellStyle name="S7" xfId="139"/>
    <cellStyle name="S7 10" xfId="792"/>
    <cellStyle name="S7 11" xfId="793"/>
    <cellStyle name="S7 12" xfId="794"/>
    <cellStyle name="S7 13" xfId="795"/>
    <cellStyle name="S7 13 2" xfId="1751"/>
    <cellStyle name="S7 14" xfId="796"/>
    <cellStyle name="S7 14 2" xfId="1753"/>
    <cellStyle name="S7 14 3" xfId="1752"/>
    <cellStyle name="S7 15" xfId="1066"/>
    <cellStyle name="S7 16" xfId="1092"/>
    <cellStyle name="S7 2" xfId="408"/>
    <cellStyle name="S7 2 2" xfId="966"/>
    <cellStyle name="S7 2 2 2" xfId="1754"/>
    <cellStyle name="S7 2 3" xfId="1755"/>
    <cellStyle name="S7 2 3 2" xfId="1756"/>
    <cellStyle name="S7 2 4" xfId="1757"/>
    <cellStyle name="S7 3" xfId="409"/>
    <cellStyle name="S7 3 2" xfId="967"/>
    <cellStyle name="S7 3 2 2" xfId="1758"/>
    <cellStyle name="S7 3 3" xfId="1759"/>
    <cellStyle name="S7 3 4" xfId="1760"/>
    <cellStyle name="S7 4" xfId="410"/>
    <cellStyle name="S7 4 2" xfId="968"/>
    <cellStyle name="S7 4 3" xfId="1761"/>
    <cellStyle name="S7 5" xfId="411"/>
    <cellStyle name="S7 5 2" xfId="969"/>
    <cellStyle name="S7 5 2 2" xfId="1762"/>
    <cellStyle name="S7 5 3" xfId="1763"/>
    <cellStyle name="S7 6" xfId="412"/>
    <cellStyle name="S7 6 2" xfId="1764"/>
    <cellStyle name="S7 7" xfId="413"/>
    <cellStyle name="S7 8" xfId="450"/>
    <cellStyle name="S7 9" xfId="797"/>
    <cellStyle name="S7_таблица ТЭП ГП3 Петродворец и ГП4 Буден - аналог2" xfId="970"/>
    <cellStyle name="S8" xfId="140"/>
    <cellStyle name="S8 10" xfId="798"/>
    <cellStyle name="S8 11" xfId="799"/>
    <cellStyle name="S8 12" xfId="800"/>
    <cellStyle name="S8 12 2" xfId="1765"/>
    <cellStyle name="S8 13" xfId="801"/>
    <cellStyle name="S8 13 2" xfId="1766"/>
    <cellStyle name="S8 14" xfId="1067"/>
    <cellStyle name="S8 15" xfId="1093"/>
    <cellStyle name="S8 2" xfId="414"/>
    <cellStyle name="S8 2 2" xfId="971"/>
    <cellStyle name="S8 2 2 2" xfId="1767"/>
    <cellStyle name="S8 2 3" xfId="1768"/>
    <cellStyle name="S8 2 3 2" xfId="1769"/>
    <cellStyle name="S8 2 4" xfId="1770"/>
    <cellStyle name="S8 3" xfId="415"/>
    <cellStyle name="S8 3 2" xfId="972"/>
    <cellStyle name="S8 3 2 2" xfId="1771"/>
    <cellStyle name="S8 3 3" xfId="1772"/>
    <cellStyle name="S8 3 4" xfId="1773"/>
    <cellStyle name="S8 4" xfId="416"/>
    <cellStyle name="S8 4 2" xfId="973"/>
    <cellStyle name="S8 4 2 2" xfId="1774"/>
    <cellStyle name="S8 4 3" xfId="1775"/>
    <cellStyle name="S8 5" xfId="417"/>
    <cellStyle name="S8 5 2" xfId="1776"/>
    <cellStyle name="S8 6" xfId="418"/>
    <cellStyle name="S8 7" xfId="419"/>
    <cellStyle name="S8 8" xfId="802"/>
    <cellStyle name="S8 9" xfId="803"/>
    <cellStyle name="S8_таблица ТЭП ГП3 Петродворец и ГП4 Буден - аналог2" xfId="974"/>
    <cellStyle name="S9" xfId="141"/>
    <cellStyle name="S9 10" xfId="804"/>
    <cellStyle name="S9 10 2" xfId="1778"/>
    <cellStyle name="S9 10 3" xfId="1777"/>
    <cellStyle name="S9 11" xfId="811"/>
    <cellStyle name="S9 12" xfId="975"/>
    <cellStyle name="S9 13" xfId="1030"/>
    <cellStyle name="S9 14" xfId="1068"/>
    <cellStyle name="S9 15" xfId="1090"/>
    <cellStyle name="S9 2" xfId="420"/>
    <cellStyle name="S9 2 2" xfId="976"/>
    <cellStyle name="S9 2 2 2" xfId="1779"/>
    <cellStyle name="S9 2 3" xfId="1780"/>
    <cellStyle name="S9 2 3 2" xfId="1781"/>
    <cellStyle name="S9 3" xfId="451"/>
    <cellStyle name="S9 3 2" xfId="977"/>
    <cellStyle name="S9 3 2 2" xfId="1782"/>
    <cellStyle name="S9 3 3" xfId="1783"/>
    <cellStyle name="S9 3 4" xfId="1784"/>
    <cellStyle name="S9 4" xfId="483"/>
    <cellStyle name="S9 4 2" xfId="1786"/>
    <cellStyle name="S9 4 2 2" xfId="1787"/>
    <cellStyle name="S9 4 3" xfId="1788"/>
    <cellStyle name="S9 4 4" xfId="1785"/>
    <cellStyle name="S9 5" xfId="484"/>
    <cellStyle name="S9 5 2" xfId="1789"/>
    <cellStyle name="S9 6" xfId="485"/>
    <cellStyle name="S9 6 2" xfId="1790"/>
    <cellStyle name="S9 7" xfId="486"/>
    <cellStyle name="S9 7 2" xfId="1791"/>
    <cellStyle name="S9 8" xfId="805"/>
    <cellStyle name="S9 8 2" xfId="1792"/>
    <cellStyle name="S9 9" xfId="806"/>
    <cellStyle name="S9 9 2" xfId="1793"/>
    <cellStyle name="S9_таблица ТЭП ГП3 Петродворец и ГП4 Буден - аналог2" xfId="978"/>
    <cellStyle name="Standard_$0595" xfId="142"/>
    <cellStyle name="Text Indent A" xfId="143"/>
    <cellStyle name="Text Indent B" xfId="144"/>
    <cellStyle name="Text Indent C" xfId="145"/>
    <cellStyle name="Акт" xfId="487"/>
    <cellStyle name="АктМТСН" xfId="1794"/>
    <cellStyle name="Акцент1 2" xfId="488"/>
    <cellStyle name="Акцент1 2 2" xfId="1795"/>
    <cellStyle name="Акцент2 2" xfId="489"/>
    <cellStyle name="Акцент2 2 2" xfId="1796"/>
    <cellStyle name="Акцент3 2" xfId="490"/>
    <cellStyle name="Акцент3 2 2" xfId="1797"/>
    <cellStyle name="Акцент4 2" xfId="491"/>
    <cellStyle name="Акцент4 2 2" xfId="1798"/>
    <cellStyle name="Акцент5 2" xfId="492"/>
    <cellStyle name="Акцент5 2 2" xfId="1799"/>
    <cellStyle name="Акцент6 2" xfId="493"/>
    <cellStyle name="Акцент6 2 2" xfId="1800"/>
    <cellStyle name="Ввод  2" xfId="494"/>
    <cellStyle name="Ввод  2 2" xfId="1801"/>
    <cellStyle name="ВедРесурсов" xfId="495"/>
    <cellStyle name="ВедРесурсовАкт" xfId="1802"/>
    <cellStyle name="Вывод 2" xfId="496"/>
    <cellStyle name="Вывод 2 2" xfId="1803"/>
    <cellStyle name="Вычисление 2" xfId="497"/>
    <cellStyle name="Вычисление 2 2" xfId="1804"/>
    <cellStyle name="Группа" xfId="146"/>
    <cellStyle name="Денежный 2" xfId="458"/>
    <cellStyle name="Денежный 2 2" xfId="498"/>
    <cellStyle name="Заголовок 1 2" xfId="499"/>
    <cellStyle name="Заголовок 2 2" xfId="500"/>
    <cellStyle name="Заголовок 3 2" xfId="501"/>
    <cellStyle name="Заголовок 4 2" xfId="502"/>
    <cellStyle name="Заголовок2" xfId="147"/>
    <cellStyle name="Звезды" xfId="148"/>
    <cellStyle name="Индексы" xfId="1805"/>
    <cellStyle name="Итог 2" xfId="503"/>
    <cellStyle name="Итоги" xfId="504"/>
    <cellStyle name="ИтогоАктБазЦ" xfId="1806"/>
    <cellStyle name="ИтогоАктБИМ" xfId="1807"/>
    <cellStyle name="ИтогоАктРесМет" xfId="1808"/>
    <cellStyle name="ИтогоАктТекЦ" xfId="1809"/>
    <cellStyle name="ИтогоБазЦ" xfId="1810"/>
    <cellStyle name="ИтогоБИМ" xfId="1811"/>
    <cellStyle name="ИтогоРесМет" xfId="1812"/>
    <cellStyle name="ИтогоТекЦ" xfId="1813"/>
    <cellStyle name="Контрольная ячейка 2" xfId="505"/>
    <cellStyle name="Контрольная ячейка 2 2" xfId="1814"/>
    <cellStyle name="ЛокСмета" xfId="506"/>
    <cellStyle name="ЛокСмета 2" xfId="1816"/>
    <cellStyle name="ЛокСмета 3" xfId="1815"/>
    <cellStyle name="ЛокСмМТСН" xfId="1817"/>
    <cellStyle name="М29" xfId="1818"/>
    <cellStyle name="Название 2" xfId="507"/>
    <cellStyle name="Нейтральный 2" xfId="508"/>
    <cellStyle name="Нейтральный 2 2" xfId="1819"/>
    <cellStyle name="ОбСмета" xfId="1820"/>
    <cellStyle name="ОбСмета 2" xfId="1821"/>
    <cellStyle name="Обычный" xfId="0" builtinId="0"/>
    <cellStyle name="Обычный 10" xfId="509"/>
    <cellStyle name="Обычный 10 2" xfId="1822"/>
    <cellStyle name="Обычный 11" xfId="807"/>
    <cellStyle name="Обычный 11 2" xfId="1131"/>
    <cellStyle name="Обычный 11 2 2" xfId="1824"/>
    <cellStyle name="Обычный 11 3" xfId="1823"/>
    <cellStyle name="Обычный 12" xfId="808"/>
    <cellStyle name="Обычный 12 2" xfId="1132"/>
    <cellStyle name="Обычный 12 3" xfId="1825"/>
    <cellStyle name="Обычный 13" xfId="988"/>
    <cellStyle name="Обычный 13 2" xfId="1141"/>
    <cellStyle name="Обычный 13 3" xfId="1172"/>
    <cellStyle name="Обычный 14" xfId="1007"/>
    <cellStyle name="Обычный 14 2" xfId="1142"/>
    <cellStyle name="Обычный 15" xfId="1008"/>
    <cellStyle name="Обычный 15 2" xfId="1143"/>
    <cellStyle name="Обычный 16" xfId="1014"/>
    <cellStyle name="Обычный 16 2" xfId="1144"/>
    <cellStyle name="Обычный 17" xfId="1015"/>
    <cellStyle name="Обычный 17 2" xfId="1145"/>
    <cellStyle name="Обычный 18" xfId="1016"/>
    <cellStyle name="Обычный 18 2" xfId="1146"/>
    <cellStyle name="Обычный 19" xfId="510"/>
    <cellStyle name="Обычный 2" xfId="8"/>
    <cellStyle name="Обычный 2 2" xfId="1"/>
    <cellStyle name="Обычный 2 2 2" xfId="979"/>
    <cellStyle name="Обычный 2 3" xfId="2"/>
    <cellStyle name="Обычный 2_Смета геод ЛЧ, НПС" xfId="511"/>
    <cellStyle name="Обычный 20" xfId="1028"/>
    <cellStyle name="Обычный 20 2" xfId="1147"/>
    <cellStyle name="Обычный 21" xfId="1032"/>
    <cellStyle name="Обычный 21 2" xfId="1149"/>
    <cellStyle name="Обычный 22" xfId="1034"/>
    <cellStyle name="Обычный 22 2" xfId="1151"/>
    <cellStyle name="Обычный 23" xfId="1036"/>
    <cellStyle name="Обычный 23 2" xfId="1153"/>
    <cellStyle name="Обычный 24" xfId="1037"/>
    <cellStyle name="Обычный 24 2" xfId="1154"/>
    <cellStyle name="Обычный 25" xfId="1038"/>
    <cellStyle name="Обычный 25 2" xfId="1155"/>
    <cellStyle name="Обычный 26" xfId="1069"/>
    <cellStyle name="Обычный 26 2" xfId="1156"/>
    <cellStyle name="Обычный 27" xfId="1100"/>
    <cellStyle name="Обычный 27 2" xfId="1157"/>
    <cellStyle name="Обычный 28" xfId="1106"/>
    <cellStyle name="Обычный 28 2" xfId="1159"/>
    <cellStyle name="Обычный 29" xfId="1108"/>
    <cellStyle name="Обычный 29 2" xfId="1161"/>
    <cellStyle name="Обычный 3" xfId="9"/>
    <cellStyle name="Обычный 3 2" xfId="149"/>
    <cellStyle name="Обычный 3 2 2" xfId="512"/>
    <cellStyle name="Обычный 3 2 2 2" xfId="812"/>
    <cellStyle name="Обычный 3 2 2 2 2" xfId="1134"/>
    <cellStyle name="Обычный 3 2 2 2 3" xfId="1828"/>
    <cellStyle name="Обычный 3 2 2 3" xfId="1827"/>
    <cellStyle name="Обычный 3 2 3" xfId="1123"/>
    <cellStyle name="Обычный 3 2 4" xfId="1826"/>
    <cellStyle name="Обычный 3 3" xfId="150"/>
    <cellStyle name="Обычный 3 3 2" xfId="1124"/>
    <cellStyle name="Обычный 3 3 3" xfId="1829"/>
    <cellStyle name="Обычный 3 4" xfId="151"/>
    <cellStyle name="Обычный 3 4 2" xfId="1125"/>
    <cellStyle name="Обычный 3 4 3" xfId="1830"/>
    <cellStyle name="Обычный 3 5" xfId="160"/>
    <cellStyle name="Обычный 3 5 2" xfId="980"/>
    <cellStyle name="Обычный 3 6" xfId="161"/>
    <cellStyle name="Обычный 3 7" xfId="159"/>
    <cellStyle name="Обычный 3_ССР  ГП-15 - ОТ СВЕТЛАНЫ ДЛЯ ФКП НЕ ПРАВ" xfId="421"/>
    <cellStyle name="Обычный 30" xfId="1109"/>
    <cellStyle name="Обычный 30 2" xfId="1162"/>
    <cellStyle name="Обычный 31" xfId="1113"/>
    <cellStyle name="Обычный 31 2" xfId="1163"/>
    <cellStyle name="Обычный 32" xfId="1115"/>
    <cellStyle name="Обычный 32 2" xfId="1165"/>
    <cellStyle name="Обычный 33" xfId="1117"/>
    <cellStyle name="Обычный 33 2" xfId="1166"/>
    <cellStyle name="Обычный 34" xfId="1120"/>
    <cellStyle name="Обычный 34 2" xfId="1168"/>
    <cellStyle name="Обычный 35" xfId="1170"/>
    <cellStyle name="Обычный 36" xfId="1173"/>
    <cellStyle name="Обычный 37" xfId="1175"/>
    <cellStyle name="Обычный 38" xfId="1873"/>
    <cellStyle name="Обычный 39" xfId="1875"/>
    <cellStyle name="Обычный 4" xfId="152"/>
    <cellStyle name="Обычный 4 2" xfId="459"/>
    <cellStyle name="Обычный 4 2 2" xfId="1129"/>
    <cellStyle name="Обычный 4 2 3" xfId="1831"/>
    <cellStyle name="Обычный 4 3" xfId="981"/>
    <cellStyle name="Обычный 4 3 2" xfId="1135"/>
    <cellStyle name="Обычный 4 3 3" xfId="1832"/>
    <cellStyle name="Обычный 40" xfId="1877"/>
    <cellStyle name="Обычный 41" xfId="1879"/>
    <cellStyle name="Обычный 42" xfId="1880"/>
    <cellStyle name="Обычный 43" xfId="1882"/>
    <cellStyle name="Обычный 44" xfId="1884"/>
    <cellStyle name="Обычный 45" xfId="1887"/>
    <cellStyle name="Обычный 46" xfId="1889"/>
    <cellStyle name="Обычный 47" xfId="1891"/>
    <cellStyle name="Обычный 48" xfId="1893"/>
    <cellStyle name="Обычный 49" xfId="1895"/>
    <cellStyle name="Обычный 5" xfId="16"/>
    <cellStyle name="Обычный 5 2" xfId="982"/>
    <cellStyle name="Обычный 5 2 2" xfId="1136"/>
    <cellStyle name="Обычный 5 2 3" xfId="1833"/>
    <cellStyle name="Обычный 50" xfId="1911"/>
    <cellStyle name="Обычный 51" xfId="1913"/>
    <cellStyle name="Обычный 52" xfId="1915"/>
    <cellStyle name="Обычный 53" xfId="1917"/>
    <cellStyle name="Обычный 6" xfId="153"/>
    <cellStyle name="Обычный 6 2" xfId="1126"/>
    <cellStyle name="Обычный 6 3" xfId="983"/>
    <cellStyle name="Обычный 6 3 2" xfId="1137"/>
    <cellStyle name="Обычный 6 4" xfId="1834"/>
    <cellStyle name="Обычный 7" xfId="154"/>
    <cellStyle name="Обычный 7 2" xfId="1127"/>
    <cellStyle name="Обычный 7 3" xfId="1835"/>
    <cellStyle name="Обычный 8" xfId="456"/>
    <cellStyle name="Обычный 8 2" xfId="984"/>
    <cellStyle name="Обычный 8 2 2" xfId="1138"/>
    <cellStyle name="Обычный 8 2 2 2" xfId="1837"/>
    <cellStyle name="Обычный 8 2 3" xfId="1836"/>
    <cellStyle name="Обычный 9" xfId="7"/>
    <cellStyle name="Обычный 9 2" xfId="985"/>
    <cellStyle name="Обычный 9 2 2" xfId="1139"/>
    <cellStyle name="Обычный 9 3" xfId="986"/>
    <cellStyle name="Обычный 9 4" xfId="1122"/>
    <cellStyle name="Обычный 9 5" xfId="1838"/>
    <cellStyle name="Обычный_Гудаута наша 2" xfId="813"/>
    <cellStyle name="Обычный_ССР .жд Т" xfId="3"/>
    <cellStyle name="Обычный_ССР Б Тура хранилище 120" xfId="4"/>
    <cellStyle name="Обычный_ССР Б Тура хранилище 120_ССР 4-14 Сосновое 2этап с разбивкой_сср и нач.цена" xfId="1112"/>
    <cellStyle name="Параметр" xfId="1839"/>
    <cellStyle name="ПеременныеСметы" xfId="1840"/>
    <cellStyle name="Плохой 2" xfId="513"/>
    <cellStyle name="Плохой 2 2" xfId="1841"/>
    <cellStyle name="Пояснение 2" xfId="514"/>
    <cellStyle name="Примечание 2" xfId="515"/>
    <cellStyle name="Примечание 2 2" xfId="1842"/>
    <cellStyle name="Процентный" xfId="1111" builtinId="5"/>
    <cellStyle name="Процентный 2" xfId="516"/>
    <cellStyle name="Процентный 3" xfId="517"/>
    <cellStyle name="Процентный 4" xfId="518"/>
    <cellStyle name="РесСмета" xfId="519"/>
    <cellStyle name="СводкаСтоимРаб" xfId="1843"/>
    <cellStyle name="СводРасч" xfId="1844"/>
    <cellStyle name="Связанная ячейка 2" xfId="520"/>
    <cellStyle name="Стиль 1" xfId="155"/>
    <cellStyle name="Текст предупреждения 2" xfId="521"/>
    <cellStyle name="Титул" xfId="522"/>
    <cellStyle name="Тысячи [0]_Число" xfId="523"/>
    <cellStyle name="Тысячи_Число" xfId="524"/>
    <cellStyle name="Финансовый" xfId="1886" builtinId="3"/>
    <cellStyle name="Финансовый [0] 2" xfId="1845"/>
    <cellStyle name="Финансовый 10" xfId="1029"/>
    <cellStyle name="Финансовый 10 2" xfId="1148"/>
    <cellStyle name="Финансовый 11" xfId="1033"/>
    <cellStyle name="Финансовый 11 2" xfId="1150"/>
    <cellStyle name="Финансовый 12" xfId="1035"/>
    <cellStyle name="Финансовый 12 2" xfId="1152"/>
    <cellStyle name="Финансовый 13" xfId="1105"/>
    <cellStyle name="Финансовый 13 2" xfId="1158"/>
    <cellStyle name="Финансовый 14" xfId="1107"/>
    <cellStyle name="Финансовый 14 2" xfId="1160"/>
    <cellStyle name="Финансовый 15" xfId="1114"/>
    <cellStyle name="Финансовый 15 2" xfId="1164"/>
    <cellStyle name="Финансовый 16" xfId="1118"/>
    <cellStyle name="Финансовый 16 2" xfId="1167"/>
    <cellStyle name="Финансовый 17" xfId="1121"/>
    <cellStyle name="Финансовый 17 2" xfId="1169"/>
    <cellStyle name="Финансовый 18" xfId="1171"/>
    <cellStyle name="Финансовый 19" xfId="1174"/>
    <cellStyle name="Финансовый 2" xfId="10"/>
    <cellStyle name="Финансовый 2 2" xfId="5"/>
    <cellStyle name="Финансовый 2 2 2" xfId="1119"/>
    <cellStyle name="Финансовый 2 2 2 2" xfId="1846"/>
    <cellStyle name="Финансовый 2 2 3" xfId="1847"/>
    <cellStyle name="Финансовый 2 3" xfId="6"/>
    <cellStyle name="Финансовый 2 3 2" xfId="1848"/>
    <cellStyle name="Финансовый 2 3 2 2" xfId="1849"/>
    <cellStyle name="Финансовый 2 3 3" xfId="1850"/>
    <cellStyle name="Финансовый 2 4" xfId="525"/>
    <cellStyle name="Финансовый 2 4 2" xfId="1852"/>
    <cellStyle name="Финансовый 2 4 3" xfId="1851"/>
    <cellStyle name="Финансовый 2 5" xfId="1853"/>
    <cellStyle name="Финансовый 2 6" xfId="1854"/>
    <cellStyle name="Финансовый 2_Сводная смета стоимости по Сочи" xfId="526"/>
    <cellStyle name="Финансовый 20" xfId="1176"/>
    <cellStyle name="Финансовый 21" xfId="1874"/>
    <cellStyle name="Финансовый 22" xfId="1876"/>
    <cellStyle name="Финансовый 23" xfId="1878"/>
    <cellStyle name="Финансовый 24" xfId="1881"/>
    <cellStyle name="Финансовый 25" xfId="1883"/>
    <cellStyle name="Финансовый 26" xfId="1885"/>
    <cellStyle name="Финансовый 27" xfId="1888"/>
    <cellStyle name="Финансовый 28" xfId="1890"/>
    <cellStyle name="Финансовый 29" xfId="1892"/>
    <cellStyle name="Финансовый 3" xfId="156"/>
    <cellStyle name="Финансовый 3 2" xfId="460"/>
    <cellStyle name="Финансовый 3 2 2" xfId="1856"/>
    <cellStyle name="Финансовый 3 2 2 2" xfId="1857"/>
    <cellStyle name="Финансовый 3 2 3" xfId="1858"/>
    <cellStyle name="Финансовый 3 3" xfId="1110"/>
    <cellStyle name="Финансовый 3 3 2" xfId="1860"/>
    <cellStyle name="Финансовый 3 3 3" xfId="1859"/>
    <cellStyle name="Финансовый 3 4" xfId="1128"/>
    <cellStyle name="Финансовый 3 4 2" xfId="1861"/>
    <cellStyle name="Финансовый 3 5" xfId="1862"/>
    <cellStyle name="Финансовый 3 6" xfId="1863"/>
    <cellStyle name="Финансовый 3 7" xfId="1855"/>
    <cellStyle name="Финансовый 30" xfId="1894"/>
    <cellStyle name="Финансовый 31" xfId="1896"/>
    <cellStyle name="Финансовый 32" xfId="1912"/>
    <cellStyle name="Финансовый 33" xfId="1914"/>
    <cellStyle name="Финансовый 34" xfId="1916"/>
    <cellStyle name="Финансовый 35" xfId="1918"/>
    <cellStyle name="Финансовый 4" xfId="457"/>
    <cellStyle name="Финансовый 4 2" xfId="1864"/>
    <cellStyle name="Финансовый 4 2 2" xfId="1865"/>
    <cellStyle name="Финансовый 4 3" xfId="1866"/>
    <cellStyle name="Финансовый 5" xfId="527"/>
    <cellStyle name="Финансовый 5 2" xfId="1867"/>
    <cellStyle name="Финансовый 5 3" xfId="1868"/>
    <cellStyle name="Финансовый 6" xfId="528"/>
    <cellStyle name="Финансовый 6 2" xfId="1869"/>
    <cellStyle name="Финансовый 7" xfId="529"/>
    <cellStyle name="Финансовый 7 2" xfId="1130"/>
    <cellStyle name="Финансовый 7 3" xfId="1870"/>
    <cellStyle name="Финансовый 8" xfId="810"/>
    <cellStyle name="Финансовый 8 2" xfId="1133"/>
    <cellStyle name="Финансовый 9" xfId="987"/>
    <cellStyle name="Финансовый 9 2" xfId="1140"/>
    <cellStyle name="Формула" xfId="530"/>
    <cellStyle name="Хвост" xfId="531"/>
    <cellStyle name="Хороший 2" xfId="532"/>
    <cellStyle name="Хороший 2 2" xfId="1871"/>
    <cellStyle name="Цена" xfId="157"/>
    <cellStyle name="ЏђЋ–…Ќ’Ќ›‰" xfId="158"/>
    <cellStyle name="Экспертиза" xfId="1872"/>
  </cellStyles>
  <dxfs count="2"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19050</xdr:colOff>
          <xdr:row>108</xdr:row>
          <xdr:rowOff>114300</xdr:rowOff>
        </xdr:from>
        <xdr:to>
          <xdr:col>20</xdr:col>
          <xdr:colOff>19050</xdr:colOff>
          <xdr:row>112</xdr:row>
          <xdr:rowOff>123825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Без премии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82;&#1086;&#1084;&#1087;&#1100;&#1102;&#1090;&#1077;&#1088;\&#1051;&#1077;&#1085;&#1072;\&#1044;&#1086;&#1083;&#1075;&#1080;\123\&#1044;&#1086;&#1075;&#1086;&#1074;&#1086;&#1088;&#1072;\&#1048;&#1085;&#1078;&#1043;&#1077;&#1086;&#1055;&#1088;&#1086;&#1077;&#1082;&#1090;\2010\&#1057;&#1086;&#1095;&#1080;\&#1044;&#1054;&#1053;&#1048;&#1053;&#1042;&#1045;&#1057;&#1058;\&#1057;&#1052;&#1045;&#1058;&#1067;\&#1057;&#1084;&#1077;&#1090;&#1099;%20&#1088;&#1072;&#1073;&#1086;&#1095;&#1080;&#1077;\2008\&#1089;&#1084;&#1077;&#1090;&#1072;%20&#1075;&#1077;&#1086;&#1083;%20&#1042;&#1086;&#1083;&#1075;&#107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hserver\&#1087;&#1083;&#1072;&#1085;&#1086;&#1074;&#1099;&#1081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Zarplata_1\&#1044;&#1077;&#1085;&#1080;&#1089;\&#1089;&#1086;&#1093;&#1088;&#1072;&#1085;&#1080;&#1090;&#1100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4\tmpfolder\!exchange\23%20&#1086;&#1090;&#1076;&#1077;&#1083;\&#1045;&#1088;&#1105;&#1084;&#1080;&#1085;\&#1089;&#1084;&#1047;&#1045;&#1052;&#1086;&#1076;&#108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252\f\DOCUME~1\Admin\LOCALS~1\Temp\&#1059;&#1095;&#1080;&#1083;&#1080;&#1097;&#1072;%20&#1089;%20&#1060;&#1050;&#1055;\&#1069;&#1090;&#1072;&#1083;&#1086;&#1085;&#1085;&#1072;&#1103;\103-&#1055;&#10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DOCUME~1\9335~1\LOCALS~1\Temp\HamsterArc%7b65618de4-79af-4d87-9262-f6f3215f18bf%7d\&#1059;&#1050;&#1057;&#1048;%20&#1057;&#1090;&#1088;&#1102;&#1082;&#1086;&#1074;\&#1056;&#1072;&#1079;&#1085;&#1086;&#1077;%20Excel\&#1057;&#1057;&#1056;\&#1059;&#1050;&#1057;&#1048;\&#1056;&#1045;&#1057;&#1058;&#1056;&#1059;&#1050;&#1058;&#1059;&#1056;&#1048;&#1047;&#1040;&#1062;&#1048;&#1071;\&#1057;&#1086;&#1089;&#1085;&#1086;&#1074;&#1086;&#1077;\&#1052;&#1086;&#1080;%20&#1076;&#1086;&#1082;&#1091;&#1084;&#1077;&#1085;&#1090;&#1099;\&#1041;&#1102;&#1076;&#1078;&#1077;&#1090;\&#1060;&#1062;&#1055;\&#1056;&#1077;&#1089;&#1090;&#1088;&#1091;&#1082;&#1090;&#1091;&#1088;&#1080;&#1079;&#1072;&#1094;&#1080;&#1103;\&#1057;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DOCUME~1\STREKA~2\LOCALS~1\Temp\Rar$DI86.8079\624_4_13-14_&#1056;&#1077;&#1082;_&#1055;&#1058;&#1047;%20&#1050;&#1072;&#1083;&#1077;&#1081;&#1082;&#1080;&#1085;&#1086;-&#1050;&#1086;&#1074;&#1072;&#1083;&#1080;%20109-119%20&#1082;&#10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erver\COPU\&#1052;&#1086;&#1080;%20&#1076;&#1086;&#1082;&#1091;&#1084;&#1077;&#1085;&#1090;&#1099;%20898\&#1051;&#1086;&#1087;&#1072;&#1090;&#1082;&#1080;&#1085;\&#1057;&#1077;&#1088;&#1074;&#1077;&#1088;\&#1053;&#1072;&#1083;&#1080;&#1095;&#1080;&#1077;%20&#1072;&#1074;&#1090;&#1086;&#1090;&#1088;&#1072;&#1085;&#1089;&#1087;&#1086;&#1088;&#1090;&#1072;%20&#1087;&#1086;%20&#1060;&#1062;&#1055;\&#1057;&#1074;&#1086;&#1076;&#1085;&#1072;&#1103;%20&#1086;&#1090;&#1095;&#1077;&#1090;&#1099;%2020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ChuprikNN\Local%20Settings\Temporary%20Internet%20Files\OLK468\DOCUME~1\LIFSHI~1\LOCALS~1\Temp\&#1055;&#1083;&#1072;&#1085;%20&#1090;&#1086;&#1088;&#1075;&#1086;&#1074;%202004%2016.07.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f\Users\&#1055;&#1086;&#1083;&#1100;&#1079;&#1086;&#1074;&#1072;&#1090;&#1077;&#1083;&#1100;\Documents\871%20&#1096;&#1080;&#1092;&#1088;\&#1050;&#1072;&#1090;&#1103;\&#1059;&#1050;&#1057;&#1048;%20&#1057;&#1090;&#1088;&#1102;&#1082;&#1086;&#1074;\&#1056;&#1072;&#1079;&#1085;&#1086;&#1077;%20Excel\&#1057;&#1057;&#1056;\&#1059;&#1050;&#1057;&#1048;\&#1056;&#1045;&#1057;&#1058;&#1056;&#1059;&#1050;&#1058;&#1059;&#1056;&#1048;&#1047;&#1040;&#1062;&#1048;&#1071;\&#1057;&#1086;&#1089;&#1085;&#1086;&#1074;&#1086;&#1077;\&#1052;&#1086;&#1080;%20&#1076;&#1086;&#1082;&#1091;&#1084;&#1077;&#1085;&#1090;&#1099;\&#1041;&#1102;&#1076;&#1078;&#1077;&#1090;\&#1060;&#1062;&#1055;\&#1056;&#1077;&#1089;&#1090;&#1088;&#1091;&#1082;&#1090;&#1091;&#1088;&#1080;&#1079;&#1072;&#1094;&#1080;&#1103;\&#1057;&#1090;&#1088;&#1086;&#1080;&#1090;&#1077;&#1083;&#1100;&#1089;&#1074;&#1086;\3%20&#1090;&#1091;&#1088;\&#1056;&#1057;&#1057;_&#1056;&#1077;&#1090;&#1090;&#1080;&#1093;&#1086;&#1074;&#1082;&#10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Macros\Ma&#1089;ros-&#1058;&#1055;\MacrosFiles-&#1058;&#1055;\MTP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My%20documents\&#1058;&#1077;&#1082;&#1091;&#1097;&#1080;&#1077;%20&#1073;&#1072;&#1079;&#1099;\&#1041;&#1053;&#1055;_&#1090;&#1077;&#1082;&#1091;&#1097;&#1072;&#1103;%20&#1073;&#1072;&#1079;&#1072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P-SRV01\!exchange\23%20&#1086;&#1090;&#1076;&#1077;&#1083;\&#1045;&#1088;&#1105;&#1084;&#1080;&#1085;\&#1089;&#1084;&#1047;&#1045;&#1052;&#1086;&#1076;&#1085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rgodze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h-mil\c\&#1052;&#1086;&#1080;%20&#1076;&#1086;&#1082;&#1091;&#1084;&#1077;&#1085;&#1090;&#1099;\&#1055;&#1088;&#1080;&#1083;&#1086;&#1078;&#1077;&#1085;&#1080;&#1077;%208,9,10\&#1052;&#1086;&#1080;%20&#1076;&#1086;&#1082;&#1091;&#1084;&#1077;&#1085;&#1090;&#1099;\&#1069;&#1082;&#1089;&#1087;&#1077;&#1088;&#1090;&#1080;&#1079;&#1072;\&#1055;&#1051;&#1040;&#1053;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to.transneft.ru\resources\Documents%20and%20Settings\KomarovAI\&#1056;&#1072;&#1073;&#1086;&#1095;&#1080;&#1081;%20&#1089;&#1090;&#1086;&#1083;\&#1050;&#1085;&#1080;&#1075;&#1072;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4\tmpfolder\!exchange\23%20&#1086;&#1090;&#1076;&#1077;&#1083;\&#1045;&#1088;&#1105;&#1084;&#1080;&#1085;\&#1089;&#1084;&#1043;&#1040;&#1055;&#1086;&#1076;&#1085;&#105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Temp\Rar$DI00.781\&#1048;&#1079;&#1099;&#1089;&#1082;&#1072;&#1085;&#1080;&#1103;\&#1075;&#1077;&#1086;&#1083;-&#1048;&#108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85;&#1099;&#1081;%20&#1086;&#1090;&#1076;&#1077;&#1083;\&#1043;&#1045;&#1054;&#1057;&#1052;&#1045;&#1058;&#1040;\&#1056;&#1040;&#1057;&#1063;&#1045;&#1058;%20&#1057;&#1052;&#1045;&#1058;&#106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428\My%20Documents\&#1090;&#1088;&#1072;&#1085;&#1089;&#1085;&#1077;&#1092;&#1090;&#1077;&#1084;&#1072;&#1096;\mail\&#1043;&#1077;&#1086;&#1057;&#1084;&#1077;&#1090;&#1072;\&#1040;&#1088;&#1093;&#1080;&#1074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эл_химз_"/>
      <sheetName val="геология_"/>
      <sheetName val="Лист1"/>
      <sheetName val="Обновление"/>
      <sheetName val="Цена"/>
      <sheetName val="Product"/>
      <sheetName val="Смета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ПДР"/>
      <sheetName val="свод 2"/>
      <sheetName val="свод 3"/>
      <sheetName val="РасчетКомандир1"/>
      <sheetName val="РасчетКомандир2"/>
      <sheetName val="Зап-3- СЦБ"/>
      <sheetName val="Справочные данные"/>
      <sheetName val="Шкаф"/>
      <sheetName val="Коэфф1."/>
      <sheetName val="Прайс лист"/>
      <sheetName val="Амур ДОН"/>
      <sheetName val="кп ГК"/>
      <sheetName val="Б.Сатка"/>
      <sheetName val="Исполнение по оборуд_"/>
      <sheetName val="Calc"/>
      <sheetName val="total"/>
      <sheetName val="Комплектация"/>
      <sheetName val="трубы"/>
      <sheetName val="СМР"/>
      <sheetName val="дороги"/>
      <sheetName val="ИД"/>
      <sheetName val="исходные данные"/>
      <sheetName val="расчетные таблицы"/>
      <sheetName val="УП _2004"/>
      <sheetName val="См3 СЦБ-зап"/>
      <sheetName val="СметаСводная Рыб"/>
      <sheetName val="Справка"/>
      <sheetName val="свод_2"/>
      <sheetName val="свод_3"/>
      <sheetName val="Зап-3-_СЦБ"/>
      <sheetName val="Данные_для_расчёта_сметы"/>
      <sheetName val="Упр"/>
      <sheetName val="Summary"/>
      <sheetName val="ЭХЗ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DATA"/>
      <sheetName val="Списки"/>
      <sheetName val="6.14_КР"/>
      <sheetName val="см8"/>
      <sheetName val="Прилож"/>
      <sheetName val="Пример расчета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Смета_1"/>
      <sheetName val="информация"/>
      <sheetName val="смета 2 проект. работы"/>
      <sheetName val="4сд"/>
      <sheetName val="2сд"/>
      <sheetName val="7сд"/>
      <sheetName val="MAIN_PARAMETERS"/>
      <sheetName val="Ачинский НПЗ"/>
      <sheetName val="СС замеч с ответами"/>
      <sheetName val="начало"/>
      <sheetName val="Main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уб.подряд"/>
      <sheetName val="ПСБ - ОЭ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геолог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ТИТУЛ"/>
      <sheetName val="6.14"/>
      <sheetName val="ОБЩЕСТВА"/>
      <sheetName val="6.3.1"/>
      <sheetName val="6.20"/>
      <sheetName val="6.4.1"/>
      <sheetName val="ПРОГНОЗ_1"/>
      <sheetName val="Смета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Списки"/>
      <sheetName val="6.14_КР"/>
      <sheetName val="Прилож"/>
      <sheetName val="ПДР"/>
      <sheetName val="DATA"/>
      <sheetName val="вариант"/>
      <sheetName val="Обновление"/>
      <sheetName val="Цена"/>
      <sheetName val="Product"/>
      <sheetName val="см8"/>
      <sheetName val="Summary"/>
      <sheetName val="Пример расчета"/>
      <sheetName val="свод 2"/>
      <sheetName val="Табл38-7"/>
      <sheetName val="Зап-3- СЦБ"/>
      <sheetName val="все"/>
      <sheetName val="информация"/>
      <sheetName val="Кредиты"/>
      <sheetName val="СметаСводная Рыб"/>
      <sheetName val="Нормы"/>
      <sheetName val="13.1"/>
      <sheetName val="Текущие цены"/>
      <sheetName val="рабочий"/>
      <sheetName val="окраска"/>
      <sheetName val="отчет эл_эн  2000"/>
      <sheetName val="Счет-Фактура"/>
      <sheetName val="к.84-к.83"/>
      <sheetName val="Коэфф1."/>
      <sheetName val="График"/>
      <sheetName val="ПОДПИСИ"/>
      <sheetName val="РАСЧЕТ"/>
      <sheetName val="КП (2)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Данные_для_расчёта_сметы"/>
      <sheetName val="6_14_КР"/>
      <sheetName val="свод_2"/>
      <sheetName val="Зап-3-_СЦБ"/>
      <sheetName val="13_1"/>
      <sheetName val="Пример_расчета"/>
      <sheetName val="СметаСводная_Рыб"/>
      <sheetName val="Текущие_цены"/>
      <sheetName val="отчет_эл_эн__2000"/>
      <sheetName val="к_84-к_83"/>
      <sheetName val="6.3"/>
      <sheetName val="6.7"/>
      <sheetName val="6.3.1.3"/>
      <sheetName val="Лист2"/>
      <sheetName val="sapactivexlhiddensheet"/>
      <sheetName val="свод 3"/>
      <sheetName val="ID"/>
      <sheetName val="СС"/>
      <sheetName val="Opex personnel (Term facs)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ИГ1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Капитальные затраты"/>
      <sheetName val="накладная"/>
      <sheetName val="Акт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2.2 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Баланс (Ф1)"/>
      <sheetName val="Смета-Т"/>
      <sheetName val=""/>
      <sheetName val="Смета 3 Гидролог"/>
      <sheetName val="Записка СЦБ"/>
      <sheetName val="ИПЦ2002-2004"/>
      <sheetName val="РС 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Source lists"/>
      <sheetName val="Восстановл_Лист37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PO Data"/>
      <sheetName val="Rub"/>
      <sheetName val="ПД"/>
      <sheetName val="РСС_АУ"/>
      <sheetName val="Раб.АУ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свод_ИИР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Сметы за сопровождение"/>
      <sheetName val="ПС_x0000__x0000__x0000__x0000__x0000__x0000_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/>
      <sheetData sheetId="1" refreshError="1">
        <row r="2">
          <cell r="F2" t="str">
            <v>к договору № **/п-**-2007 от **.**.2007 г.</v>
          </cell>
        </row>
        <row r="4">
          <cell r="A4" t="str">
            <v>одноэтажного здания ********, расположенного по адресу: 
ул. ******, д. ***</v>
          </cell>
        </row>
        <row r="6">
          <cell r="A6" t="str">
            <v xml:space="preserve">Заказчик    -  </v>
          </cell>
        </row>
        <row r="7">
          <cell r="A7" t="str">
            <v>Исполнитель - ОАО "Гипронииавиапром" ООО "СК Перспектива-100"</v>
          </cell>
        </row>
        <row r="28">
          <cell r="E28">
            <v>26.88</v>
          </cell>
        </row>
        <row r="29">
          <cell r="E29">
            <v>1</v>
          </cell>
        </row>
        <row r="62">
          <cell r="F62">
            <v>3</v>
          </cell>
        </row>
        <row r="67">
          <cell r="B67" t="str">
            <v>Подкрановые и тормозные конструкции.</v>
          </cell>
          <cell r="F67">
            <v>3.5000000000000003E-2</v>
          </cell>
        </row>
      </sheetData>
      <sheetData sheetId="2"/>
      <sheetData sheetId="3"/>
      <sheetData sheetId="4"/>
      <sheetData sheetId="5"/>
      <sheetData sheetId="6" refreshError="1">
        <row r="39">
          <cell r="K39">
            <v>0</v>
          </cell>
        </row>
      </sheetData>
      <sheetData sheetId="7"/>
      <sheetData sheetId="8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(подряд)"/>
      <sheetName val="СравненЦен"/>
      <sheetName val="Сводная"/>
      <sheetName val="Цена"/>
      <sheetName val="Лист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(подряд)"/>
      <sheetName val="СравненЦен"/>
      <sheetName val="Сводная"/>
      <sheetName val="Цена"/>
      <sheetName val="Лист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для расчёта сметы"/>
      <sheetName val="Смета рекультивация"/>
      <sheetName val="Смета терзем"/>
    </sheetNames>
    <sheetDataSet>
      <sheetData sheetId="0"/>
      <sheetData sheetId="1" refreshError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р"/>
      <sheetName val="Орг"/>
      <sheetName val="Нал"/>
      <sheetName val="Наличие"/>
      <sheetName val="Движение"/>
      <sheetName val="Бал.стоим."/>
      <sheetName val="УНРМа-6.99"/>
      <sheetName val="Спр.образец (2)"/>
      <sheetName val="Майоров"/>
      <sheetName val="Бунин"/>
      <sheetName val="Черенков"/>
      <sheetName val="Путилин"/>
      <sheetName val="Гибадулин"/>
      <sheetName val="Головнев"/>
      <sheetName val="Остремский"/>
      <sheetName val="Горовой"/>
      <sheetName val="Кабанов"/>
      <sheetName val="Волошенко"/>
      <sheetName val="Копытовский"/>
      <sheetName val="Иванченко"/>
      <sheetName val="Цвик"/>
      <sheetName val=" Забусов"/>
      <sheetName val="Катанов"/>
      <sheetName val="Колодяжный"/>
      <sheetName val="Алисов"/>
      <sheetName val="Максименко"/>
      <sheetName val="Власов"/>
      <sheetName val="Двулучанский"/>
      <sheetName val="Чеботарев"/>
      <sheetName val="Щукин"/>
      <sheetName val="Маренков"/>
      <sheetName val="Дергунов"/>
      <sheetName val="Мышенков"/>
      <sheetName val="Евдокимов"/>
      <sheetName val="Жабко"/>
      <sheetName val="Кафтанников"/>
      <sheetName val="Вайдерман"/>
      <sheetName val="Хапилин"/>
      <sheetName val="Павелко"/>
      <sheetName val="Ксензов"/>
      <sheetName val="211 КЖБИ"/>
      <sheetName val="122ЭМЗ"/>
      <sheetName val="СчетаКассы"/>
    </sheetNames>
    <sheetDataSet>
      <sheetData sheetId="0">
        <row r="50">
          <cell r="C50" t="str">
            <v>Майоров</v>
          </cell>
        </row>
      </sheetData>
      <sheetData sheetId="1" refreshError="1">
        <row r="50">
          <cell r="C50" t="str">
            <v>Майоров</v>
          </cell>
        </row>
        <row r="51">
          <cell r="C51" t="str">
            <v>Бунин</v>
          </cell>
        </row>
        <row r="52">
          <cell r="C52" t="str">
            <v>Черенков</v>
          </cell>
        </row>
        <row r="53">
          <cell r="C53" t="str">
            <v>Путилин</v>
          </cell>
        </row>
        <row r="54">
          <cell r="C54" t="str">
            <v>Гибадулин</v>
          </cell>
        </row>
        <row r="55">
          <cell r="C55" t="str">
            <v>Дергунов</v>
          </cell>
        </row>
        <row r="56">
          <cell r="C56" t="str">
            <v>Головнев</v>
          </cell>
        </row>
        <row r="57">
          <cell r="C57" t="str">
            <v>Остремский</v>
          </cell>
        </row>
        <row r="58">
          <cell r="C58" t="str">
            <v>Горовой</v>
          </cell>
        </row>
        <row r="59">
          <cell r="C59" t="str">
            <v>Кабанов</v>
          </cell>
        </row>
        <row r="60">
          <cell r="C60" t="str">
            <v>Волошенко</v>
          </cell>
        </row>
        <row r="61">
          <cell r="C61" t="str">
            <v>Копытовский</v>
          </cell>
        </row>
        <row r="62">
          <cell r="C62" t="str">
            <v>Иванченко</v>
          </cell>
        </row>
        <row r="63">
          <cell r="C63" t="str">
            <v>Цвик</v>
          </cell>
        </row>
        <row r="64">
          <cell r="C64" t="str">
            <v>Забусов</v>
          </cell>
        </row>
        <row r="65">
          <cell r="C65" t="str">
            <v>Катанов</v>
          </cell>
        </row>
        <row r="66">
          <cell r="C66" t="str">
            <v>Колодяжный</v>
          </cell>
        </row>
        <row r="67">
          <cell r="C67" t="str">
            <v>Алисов</v>
          </cell>
        </row>
        <row r="68">
          <cell r="C68" t="str">
            <v>Максименко</v>
          </cell>
        </row>
        <row r="69">
          <cell r="C69" t="str">
            <v>Власов</v>
          </cell>
        </row>
        <row r="70">
          <cell r="C70" t="str">
            <v>Двулучанский</v>
          </cell>
        </row>
        <row r="71">
          <cell r="C71" t="str">
            <v>Чеботарев</v>
          </cell>
        </row>
        <row r="72">
          <cell r="C72" t="str">
            <v>Щукин</v>
          </cell>
        </row>
        <row r="73">
          <cell r="C73" t="str">
            <v>Маренков</v>
          </cell>
        </row>
        <row r="74">
          <cell r="C74" t="str">
            <v>Мышенков</v>
          </cell>
        </row>
        <row r="75">
          <cell r="C75" t="str">
            <v>Евдокимов</v>
          </cell>
        </row>
        <row r="76">
          <cell r="C76" t="str">
            <v>Жабко</v>
          </cell>
        </row>
        <row r="77">
          <cell r="C77" t="str">
            <v>Кафтанников</v>
          </cell>
        </row>
        <row r="78">
          <cell r="C78" t="str">
            <v>Вайдерман</v>
          </cell>
        </row>
        <row r="79">
          <cell r="C79" t="str">
            <v>Хапилин</v>
          </cell>
        </row>
        <row r="80">
          <cell r="C80" t="str">
            <v>Павелко</v>
          </cell>
        </row>
        <row r="81">
          <cell r="C81" t="str">
            <v>Ксензов</v>
          </cell>
        </row>
        <row r="82">
          <cell r="C82" t="str">
            <v>Меркурьев</v>
          </cell>
        </row>
        <row r="83">
          <cell r="C83" t="str">
            <v>Сикорский</v>
          </cell>
        </row>
        <row r="85">
          <cell r="C85" t="str">
            <v xml:space="preserve">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Данные для расчёта сметы"/>
      <sheetName val="топо"/>
      <sheetName val="топография"/>
      <sheetName val="свод 3"/>
      <sheetName val="СметаСводная"/>
      <sheetName val="свод 2"/>
      <sheetName val="См 1 наруж.водопровод"/>
      <sheetName val="Кл-р SysTel"/>
      <sheetName val="СПРПФ"/>
      <sheetName val="sapactivexlhiddensheet"/>
      <sheetName val="ПДР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Таас-Юрях"/>
      <sheetName val="Етыпур-"/>
      <sheetName val="ЗапТарк"/>
      <sheetName val="Приобка"/>
      <sheetName val="Тобольск"/>
      <sheetName val="ВЖК"/>
      <sheetName val="КП Мак"/>
      <sheetName val="сводная"/>
      <sheetName val="Journals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УПН"/>
      <sheetName val="Спр_общий"/>
      <sheetName val="Пример расчета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НЕДЕЛИ"/>
      <sheetName val="13.1"/>
      <sheetName val="Архив2"/>
      <sheetName val="влад-таблица"/>
      <sheetName val="х"/>
      <sheetName val="Расч(подряд)"/>
      <sheetName val="Материалы"/>
      <sheetName val="Бюджет"/>
      <sheetName val="Стр1По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OCK1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вод_3"/>
      <sheetName val="свод_2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Лист1"/>
      <sheetName val="База"/>
      <sheetName val="6.52-свод"/>
      <sheetName val="ТИТУЛ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Об-15"/>
      <sheetName val="Ачинский НПЗ"/>
      <sheetName val="Амур ДОН"/>
      <sheetName val="Calc"/>
      <sheetName val="Opex personnel (Term facs)"/>
      <sheetName val="КП (2)"/>
      <sheetName val="ПСП_"/>
      <sheetName val="Пример_расчета"/>
      <sheetName val="СМЕТА_проект"/>
      <sheetName val="Сводная_смета"/>
      <sheetName val="Разработка_проекта"/>
      <sheetName val="СМ"/>
      <sheetName val="Раб"/>
      <sheetName val="Ap"/>
      <sheetName val="Раб1"/>
      <sheetName val="Штамп"/>
      <sheetName val="Ан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Объемы работ по ПВ"/>
      <sheetName val="мсн"/>
      <sheetName val="Ф3П"/>
      <sheetName val="Ф2П"/>
      <sheetName val="Дог_рас"/>
      <sheetName val="КП_СС"/>
      <sheetName val="A54НДС"/>
      <sheetName val="шаблон"/>
      <sheetName val="Переменные и константы"/>
      <sheetName val="вариант"/>
      <sheetName val="СС"/>
      <sheetName val="Капитальные затраты"/>
      <sheetName val="Свод объем"/>
      <sheetName val="Дополнительные параметры"/>
      <sheetName val="1ПС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К.рын"/>
      <sheetName val="информация"/>
      <sheetName val="Приложение 2"/>
      <sheetName val="ИД1"/>
      <sheetName val="ЭХЗ"/>
      <sheetName val="Должности"/>
      <sheetName val="Смета-Т"/>
      <sheetName val="ID"/>
      <sheetName val="Настройка"/>
      <sheetName val="BACT"/>
      <sheetName val="База Геодезия"/>
      <sheetName val="База Геология"/>
      <sheetName val="6"/>
      <sheetName val="5.1"/>
      <sheetName val="С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ты (3)"/>
      <sheetName val="Лоты (2)"/>
      <sheetName val="Лоты"/>
      <sheetName val="Подрядчики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(подряд)"/>
      <sheetName val="СравненЦен"/>
      <sheetName val="Сводная"/>
      <sheetName val="Цена"/>
      <sheetName val="Лист7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Обновление"/>
      <sheetName val="Цена"/>
      <sheetName val="Product"/>
      <sheetName val="эл_химз_"/>
      <sheetName val="геология_"/>
      <sheetName val="Смета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Зап-3- СЦБ"/>
      <sheetName val="График"/>
      <sheetName val="Кредиты"/>
      <sheetName val="свод 2"/>
      <sheetName val="Счет-Фактура"/>
      <sheetName val="Суточная"/>
      <sheetName val="ПДР"/>
      <sheetName val="вариант"/>
      <sheetName val="Табл38-7"/>
      <sheetName val="СС"/>
      <sheetName val="Смета 1"/>
      <sheetName val="РП"/>
      <sheetName val="данные"/>
      <sheetName val="Баланс"/>
      <sheetName val="СМЕТА проект"/>
      <sheetName val="Production and Spend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Списки"/>
      <sheetName val="6.14_КР"/>
      <sheetName val="Прилож"/>
      <sheetName val="DATA"/>
      <sheetName val="см8"/>
      <sheetName val="Пример расчета"/>
      <sheetName val="все"/>
      <sheetName val="информация"/>
      <sheetName val="СметаСводная Рыб"/>
      <sheetName val="Нормы"/>
      <sheetName val="13.1"/>
      <sheetName val="Текущие цены"/>
      <sheetName val="рабочий"/>
      <sheetName val="окраска"/>
      <sheetName val="отчет эл_эн  2000"/>
      <sheetName val="к.84-к.83"/>
      <sheetName val="Коэфф1."/>
      <sheetName val="2002(v2)"/>
      <sheetName val="справ.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Данные_для_расчёта_сметы"/>
      <sheetName val="6_14_КР"/>
      <sheetName val="свод_2"/>
      <sheetName val="Зап-3-_СЦБ"/>
      <sheetName val="13_1"/>
      <sheetName val="Пример_расчета"/>
      <sheetName val="СметаСводная_Рыб"/>
      <sheetName val="sapactivexlhiddensheet"/>
      <sheetName val="OCK1"/>
      <sheetName val="Шкаф"/>
      <sheetName val="Прайс лист"/>
      <sheetName val="1.3"/>
      <sheetName val="ИГ1"/>
      <sheetName val="К.рын"/>
      <sheetName val="Сводная смета"/>
      <sheetName val="Землеотвод"/>
      <sheetName val="Смета2_проект__раб_"/>
      <sheetName val="Смета_1"/>
      <sheetName val="свод 3"/>
      <sheetName val="шаблон"/>
      <sheetName val="1"/>
      <sheetName val="Пояснение "/>
      <sheetName val="93-110"/>
      <sheetName val="list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 2 проект. работы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Текущие_цены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РС "/>
      <sheetName val="геолог"/>
      <sheetName val="SakhNIPI5"/>
      <sheetName val="ПИР"/>
      <sheetName val="Табл.5"/>
      <sheetName val="Табл.2"/>
      <sheetName val="Исх.данные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Дополнительные параметры"/>
      <sheetName val="ЛЧ"/>
      <sheetName val="Leistungsakt"/>
      <sheetName val="Свод объем"/>
      <sheetName val="Дог цена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8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Восстановл_Лист17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Source lists"/>
      <sheetName val="PO Data"/>
      <sheetName val="Rub"/>
      <sheetName val="свод_ИИР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Акт выбора"/>
      <sheetName val="ПД"/>
      <sheetName val="№1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Бл.электр."/>
      <sheetName val="2-stage"/>
      <sheetName val="лч и кам"/>
      <sheetName val="Объем работ"/>
      <sheetName val="MararashAA"/>
      <sheetName val="ПРОЦЕНТЫ"/>
      <sheetName val="АСУ-линия-1"/>
      <sheetName val="ТЗ АСУ-1"/>
      <sheetName val="Виды работ АСО"/>
      <sheetName val="таблица_руко_x0019__x0015__x0009__x0003__x000c__x0011__x0011_"/>
      <sheetName val="2 Геология"/>
      <sheetName val="ИД СМР"/>
      <sheetName val="ФОТ для смет"/>
      <sheetName val="ЛС_РЕС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талон"/>
      <sheetName val="эталон_new"/>
      <sheetName val="старый эталон"/>
      <sheetName val="шаблон"/>
      <sheetName val="информация"/>
    </sheetNames>
    <sheetDataSet>
      <sheetData sheetId="0"/>
      <sheetData sheetId="1"/>
      <sheetData sheetId="2"/>
      <sheetData sheetId="3">
        <row r="1">
          <cell r="E1" t="str">
            <v>Стадия оформления договора</v>
          </cell>
          <cell r="G1" t="str">
            <v>Стадия проектирования</v>
          </cell>
        </row>
        <row r="2">
          <cell r="E2">
            <v>5</v>
          </cell>
          <cell r="G2">
            <v>7</v>
          </cell>
        </row>
        <row r="3">
          <cell r="E3" t="str">
            <v>заявлен</v>
          </cell>
          <cell r="G3" t="str">
            <v>ИЗ</v>
          </cell>
        </row>
        <row r="4">
          <cell r="E4" t="str">
            <v>на оформлении</v>
          </cell>
          <cell r="G4" t="str">
            <v>ИЗ + РП</v>
          </cell>
        </row>
        <row r="5">
          <cell r="E5" t="str">
            <v>подписан</v>
          </cell>
          <cell r="G5" t="str">
            <v>ИЗ + РД</v>
          </cell>
        </row>
        <row r="6">
          <cell r="E6" t="str">
            <v>заявлен / приостановлен</v>
          </cell>
          <cell r="G6" t="str">
            <v>РП</v>
          </cell>
        </row>
        <row r="7">
          <cell r="E7" t="str">
            <v>на оформлении / приостановлен</v>
          </cell>
          <cell r="G7" t="str">
            <v>РП + согл</v>
          </cell>
        </row>
        <row r="8">
          <cell r="E8" t="str">
            <v>подписан / приостановлен</v>
          </cell>
          <cell r="G8" t="str">
            <v>РД</v>
          </cell>
        </row>
        <row r="9">
          <cell r="E9" t="str">
            <v>подписан / на расторжении</v>
          </cell>
          <cell r="G9" t="str">
            <v>РД + согл</v>
          </cell>
        </row>
        <row r="10">
          <cell r="G10" t="str">
            <v>согл</v>
          </cell>
        </row>
        <row r="11">
          <cell r="G11" t="str">
            <v>ТЭО</v>
          </cell>
        </row>
        <row r="12">
          <cell r="G12" t="str">
            <v>УЧ</v>
          </cell>
        </row>
        <row r="13">
          <cell r="G13" t="str">
            <v>НИОКР</v>
          </cell>
        </row>
        <row r="14">
          <cell r="G14" t="str">
            <v>АН</v>
          </cell>
        </row>
        <row r="15">
          <cell r="G15" t="str">
            <v>ТД</v>
          </cell>
        </row>
        <row r="16">
          <cell r="G16" t="str">
            <v>ТехД</v>
          </cell>
        </row>
        <row r="17">
          <cell r="G17" t="str">
            <v>ОИ</v>
          </cell>
        </row>
        <row r="18">
          <cell r="G18" t="str">
            <v>ДОН</v>
          </cell>
        </row>
        <row r="19">
          <cell r="G19" t="str">
            <v>ТЭР</v>
          </cell>
        </row>
        <row r="20">
          <cell r="G20" t="str">
            <v>эксп</v>
          </cell>
        </row>
        <row r="21">
          <cell r="G21" t="str">
            <v>ЧТЗ</v>
          </cell>
        </row>
        <row r="22">
          <cell r="G22" t="str">
            <v>ПРОЧ</v>
          </cell>
        </row>
        <row r="23">
          <cell r="G23" t="str">
            <v>ТПр</v>
          </cell>
        </row>
        <row r="24">
          <cell r="G24" t="str">
            <v>АТТ</v>
          </cell>
        </row>
      </sheetData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ГИП"/>
      <sheetName val="ОРФиСО"/>
      <sheetName val="Филиалы"/>
      <sheetName val="анн"/>
      <sheetName val="связи"/>
      <sheetName val="информация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39426.518341319446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/>
      <sheetData sheetId="1" refreshError="1">
        <row r="28">
          <cell r="E28">
            <v>26.88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РП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мета"/>
      <sheetName val="сводная"/>
      <sheetName val="свод 2"/>
      <sheetName val="Табл38-7"/>
      <sheetName val="вариант"/>
      <sheetName val="Разработка проекта"/>
      <sheetName val="Обновление"/>
      <sheetName val="Лист1"/>
      <sheetName val="Цена"/>
      <sheetName val="ПДР"/>
      <sheetName val="Product"/>
      <sheetName val="КП НовоКов"/>
      <sheetName val="Шкаф"/>
      <sheetName val="Коэфф1."/>
      <sheetName val="Прайс лист"/>
      <sheetName val="Summary"/>
      <sheetName val="sapactivexlhiddensheet"/>
      <sheetName val="Данные для расчёта сметы"/>
      <sheetName val="График"/>
      <sheetName val="Счет-Фактура"/>
      <sheetName val="Переменные и константы"/>
      <sheetName val="СМЕТА проект"/>
      <sheetName val="ЭХЗ"/>
      <sheetName val="РасчетКомандир1"/>
      <sheetName val="РасчетКомандир2"/>
      <sheetName val="Коэфф"/>
      <sheetName val="Смета2 проект. раб."/>
      <sheetName val="Зап-3- СЦБ"/>
      <sheetName val="Кредиты"/>
      <sheetName val="Суточная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DATA"/>
      <sheetName val="Списки"/>
      <sheetName val="6.14_КР"/>
      <sheetName val="см8"/>
      <sheetName val="Прилож"/>
      <sheetName val="Пример расчета"/>
      <sheetName val="СметаСводная Рыб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Пояснение "/>
      <sheetName val="93-110"/>
      <sheetName val="list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к.84-к.83"/>
      <sheetName val="Лист опроса"/>
      <sheetName val="5ОборРабМест(HP)"/>
      <sheetName val="СметаСводная Колпино"/>
      <sheetName val="HP и оргтехника"/>
      <sheetName val="Лист2"/>
      <sheetName val="2002(v2)"/>
      <sheetName val="справ.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1"/>
      <sheetName val="Смета 1свод"/>
      <sheetName val="№5 СУБ Инж защ"/>
      <sheetName val="Смета 2"/>
      <sheetName val="информация"/>
      <sheetName val="Текущие цены"/>
      <sheetName val="рабочий"/>
      <sheetName val="окраска"/>
      <sheetName val="отчет эл_эн  2000"/>
      <sheetName val="3.1 ТХ"/>
      <sheetName val="ЗП_ЮНГ"/>
      <sheetName val="СметаСводная 1 оч"/>
      <sheetName val="пятилетка"/>
      <sheetName val="мониторинг"/>
      <sheetName val="Спецификация"/>
      <sheetName val="См_1_наруж_водопровод"/>
      <sheetName val="свод_2"/>
      <sheetName val="Разработка_проекта"/>
      <sheetName val="КП_НовоКов"/>
      <sheetName val="Данные_для_расчёта_сметы"/>
      <sheetName val="Коэфф1_"/>
      <sheetName val="Прайс_лист"/>
      <sheetName val="СметаСводная_1_оч"/>
      <sheetName val="свод (2)"/>
      <sheetName val="Калплан ОИ2 Макм крестики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П (2)"/>
      <sheetName val="Бюджет"/>
      <sheetName val="Norm"/>
      <sheetName val="свод 3"/>
      <sheetName val="ID"/>
      <sheetName val="Смета 1"/>
      <sheetName val="Смета2_проект__раб_"/>
      <sheetName val="Смета_1"/>
      <sheetName val="Св. смета"/>
      <sheetName val="РБС ИЗМ1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спомогательный"/>
      <sheetName val="Calc"/>
      <sheetName val="История"/>
      <sheetName val="Р1"/>
      <sheetName val="Параметры_i"/>
      <sheetName val="Таблица 2"/>
      <sheetName val="Input"/>
      <sheetName val="Calculation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РН-ПНГ"/>
      <sheetName val="влад-таблица"/>
      <sheetName val="2002(v1)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D"/>
      <sheetName val="Ачинский НПЗ"/>
      <sheetName val="4"/>
      <sheetName val="ИД"/>
      <sheetName val="См3 СЦБ-зап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Смета терзем"/>
      <sheetName val="смета 2 проект. работы"/>
      <sheetName val="Хар_"/>
      <sheetName val="С1_"/>
      <sheetName val="СтрЗапасов (2)"/>
      <sheetName val="НМ расчеты"/>
      <sheetName val="СС замеч с ответам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Константы и результаты"/>
      <sheetName val="Лизинг"/>
      <sheetName val="расчет №3"/>
      <sheetName val="в работу"/>
      <sheetName val="1ПС"/>
      <sheetName val="20_Кредиты краткосрочные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АЧ"/>
      <sheetName val="кп"/>
      <sheetName val="Кал.план Жукова даты - не надо"/>
      <sheetName val="6.11 новый"/>
      <sheetName val="Баланс (Ф1)"/>
      <sheetName val="К"/>
      <sheetName val="Полигон - ИЭИ "/>
      <sheetName val="Ком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Д"/>
      <sheetName val="Перечень Заказчиков"/>
      <sheetName val="Капитальные затраты"/>
      <sheetName val="Opex personnel (Term facs)"/>
      <sheetName val="трансформация1"/>
      <sheetName val="breakdown"/>
      <sheetName val="Destination"/>
      <sheetName val="EKDEB90"/>
      <sheetName val="Коэф КВ"/>
      <sheetName val="матер."/>
      <sheetName val="КП Прим (3)"/>
      <sheetName val="кп (3)"/>
      <sheetName val="СП"/>
      <sheetName val="фонтан разбитый2"/>
      <sheetName val="1155"/>
      <sheetName val="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Таблица 5"/>
      <sheetName val="Таблица 3"/>
      <sheetName val="1.401.2"/>
      <sheetName val="Source lists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PO Data"/>
      <sheetName val="ПРОЦЕНТЫ"/>
      <sheetName val="См.3_АСУ"/>
      <sheetName val="MararashAA"/>
      <sheetName val="лч и кам"/>
      <sheetName val="Lucen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ия"/>
      <sheetName val="Ввод данных"/>
      <sheetName val="Справка"/>
      <sheetName val="См.15-расш."/>
      <sheetName val="Опоры 1-12"/>
      <sheetName val="Вспомог.обус-ва"/>
      <sheetName val="Электричество"/>
      <sheetName val="Общий"/>
      <sheetName val="План-2000"/>
      <sheetName val="июнь-ок-2000"/>
      <sheetName val="февр-2000"/>
      <sheetName val="Опора 6"/>
      <sheetName val="Договор.цена"/>
      <sheetName val="Опора 7"/>
      <sheetName val="Пролет.стр."/>
      <sheetName val="16,17,18,19,20,21,22"/>
      <sheetName val="Форма2"/>
      <sheetName val="Форма3"/>
      <sheetName val="План 2001"/>
      <sheetName val="Бур-н сваи"/>
      <sheetName val="Лист1"/>
      <sheetName val="Метал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/>
      <sheetData sheetId="1" refreshError="1">
        <row r="1">
          <cell r="A1" t="str">
            <v>Иван</v>
          </cell>
        </row>
        <row r="2">
          <cell r="A2" t="str">
            <v>Виктор</v>
          </cell>
        </row>
        <row r="3">
          <cell r="A3" t="str">
            <v>яыпо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Глав"/>
      <sheetName val="ГлавнСмГАП"/>
      <sheetName val="КалендПлан"/>
      <sheetName val="СводнСм"/>
      <sheetName val="СмШурф"/>
      <sheetName val="СмРучБур"/>
      <sheetName val="СмМашБур"/>
    </sheetNames>
    <sheetDataSet>
      <sheetData sheetId="0"/>
      <sheetData sheetId="1"/>
      <sheetData sheetId="2"/>
      <sheetData sheetId="3"/>
      <sheetData sheetId="4"/>
      <sheetData sheetId="5" refreshError="1">
        <row r="40">
          <cell r="J40">
            <v>67798</v>
          </cell>
        </row>
      </sheetData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Ик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Ик 2006"/>
      <sheetName val="Амур ДОН"/>
      <sheetName val="ВСТО РП  км 570 - км 1088"/>
      <sheetName val="ВСТО ВЛ вдол  км 570 - км 1088 "/>
      <sheetName val="Сопутствующие сооружения"/>
      <sheetName val="Причалы"/>
      <sheetName val="ВСТО ОИ км 570 - км 1088 "/>
      <sheetName val="ВСТО 500км - 160 рек"/>
      <sheetName val="14 рек ОИ"/>
      <sheetName val="14 рек ТЭО"/>
      <sheetName val="14рек РД"/>
      <sheetName val="Амур ОИ (2 вар.)"/>
      <sheetName val="Амур ТЭО"/>
      <sheetName val="Амур РП"/>
      <sheetName val="Д2-246 (2)"/>
      <sheetName val="Д1-252  (2)"/>
      <sheetName val="Д 1 -253 (2)"/>
      <sheetName val="Д 2 -253 (2)"/>
      <sheetName val="Д 2-285 (2)"/>
      <sheetName val="Д 2-497 (2)"/>
      <sheetName val="Д 2-499 (2)"/>
      <sheetName val="Д 1-565 (3)"/>
      <sheetName val="Д 1-565 (4)"/>
      <sheetName val="Дон Др.1"/>
      <sheetName val="Перевозная исп"/>
      <sheetName val="Перевозная2"/>
      <sheetName val="ВЛ Филино"/>
      <sheetName val="ВСТО 2700-2850"/>
      <sheetName val="Иркутская"/>
      <sheetName val="Бурятия"/>
      <sheetName val="Чита"/>
      <sheetName val="Хабаровский"/>
      <sheetName val="Приморский"/>
      <sheetName val="Перевозная"/>
      <sheetName val="Эстакада"/>
      <sheetName val="Овраг"/>
      <sheetName val="ВСТОисп"/>
      <sheetName val="От п.ст. 119"/>
      <sheetName val="Пл.рег.давл."/>
      <sheetName val="от НПС Коломна"/>
      <sheetName val="От фидера Индустрия"/>
      <sheetName val="НПС1 с Печ"/>
      <sheetName val="Кожва-НПС1"/>
      <sheetName val="ПС 220-100"/>
      <sheetName val="ВЛ Ухта-НПС2"/>
      <sheetName val="ВЛ Стэц-НПС2 (2)"/>
      <sheetName val="ВЛ 110 -ПС Ухта"/>
      <sheetName val="ПС 100 при НПС 2"/>
      <sheetName val="Климат"/>
      <sheetName val="Климат-Волга"/>
      <sheetName val="Кудьма"/>
      <sheetName val="Волга"/>
      <sheetName val="ВЛ 155-157ис.г"/>
      <sheetName val="ОтНПС Коломна Сев.Кол.Исп.гид"/>
      <sheetName val="Дружба овраги"/>
      <sheetName val="Д2 -134"/>
      <sheetName val="Д2-246"/>
      <sheetName val="Д1-252 "/>
      <sheetName val="Д 1 -253"/>
      <sheetName val="Д 2 -253"/>
      <sheetName val="Д 2-285"/>
      <sheetName val="Д 2-497"/>
      <sheetName val="Д 2-499"/>
      <sheetName val="Д 1-565"/>
      <sheetName val="Сестрорецкая"/>
      <sheetName val="ДОН Печора"/>
      <sheetName val="ТЭО Печора"/>
      <sheetName val="ОИ Печора "/>
      <sheetName val="ОИ Хар-Инд"/>
      <sheetName val="ТЭО Хар-Инд "/>
      <sheetName val="ОИ Печора  (2)"/>
      <sheetName val="ОИ Хар-Инд (2)"/>
      <sheetName val="ТЭО Хар-Инд  (2)"/>
      <sheetName val="ТОН-2"/>
      <sheetName val="Курган-кольца"/>
      <sheetName val="Реки Брянск(пртр)"/>
      <sheetName val="Сур-Ал(РД)"/>
      <sheetName val="Сур-Ал(ТЭО)"/>
      <sheetName val="Сур-Ал(ОИ)"/>
      <sheetName val="Сур-Ал(ДОН)"/>
      <sheetName val="Мал. водоток-Урал"/>
      <sheetName val="Урал"/>
      <sheetName val="Теребутинец-2"/>
      <sheetName val="Теребутинец-1"/>
      <sheetName val="Левочка-2"/>
      <sheetName val="Левочка-1"/>
      <sheetName val="Китай РД "/>
      <sheetName val="Амур РД"/>
      <sheetName val="ВСТО-Казьмино"/>
      <sheetName val="ВОЛС-Лен"/>
      <sheetName val="ВОЛС-Тв"/>
      <sheetName val="Дичня"/>
      <sheetName val="Бор-Подб"/>
      <sheetName val="Пест-Бык"/>
      <sheetName val="Юб-Пест"/>
      <sheetName val="Кириши-ГРЭС-19"/>
      <sheetName val="2436"/>
      <sheetName val="Самара"/>
      <sheetName val="Волга241"/>
      <sheetName val="Волга2093"/>
      <sheetName val="Вала"/>
      <sheetName val="Сок"/>
      <sheetName val="Вятка"/>
      <sheetName val="Св.Нос"/>
      <sheetName val="Мурманск(М)"/>
      <sheetName val="Southvar"/>
      <sheetName val="Pechёra"/>
      <sheetName val="Obь"/>
      <sheetName val="SevDv"/>
      <sheetName val="KemOz"/>
      <sheetName val="Ozero"/>
      <sheetName val="Меша"/>
      <sheetName val="Пахра"/>
      <sheetName val="Kanzal"/>
      <sheetName val="Vыmь"/>
      <sheetName val="Pinega"/>
      <sheetName val="Onega"/>
      <sheetName val="Belkanal"/>
      <sheetName val="Vesliana"/>
      <sheetName val="Kemь"/>
      <sheetName val="Est-Niva"/>
      <sheetName val="Ichma"/>
      <sheetName val="Uhta"/>
      <sheetName val="ВОЛС-Яр"/>
      <sheetName val="Смета (3)"/>
      <sheetName val="ВОЛС-Нов"/>
      <sheetName val="791-797 БТ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топо"/>
      <sheetName val="топография"/>
      <sheetName val="Journals"/>
      <sheetName val="Данные для расчёта сметы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свод 2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СметаСводная"/>
      <sheetName val="См 1 наруж.водопровод"/>
      <sheetName val="Кл-р SysTel"/>
      <sheetName val="СПРПФ"/>
      <sheetName val="sapactivexlhiddensheet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сводная"/>
      <sheetName val="НЕДЕЛИ"/>
      <sheetName val="13.1"/>
      <sheetName val="Архив2"/>
      <sheetName val="Таас-Юрях"/>
      <sheetName val="Етыпур-"/>
      <sheetName val="ЗапТарк"/>
      <sheetName val="Приобка"/>
      <sheetName val="ВЖК"/>
      <sheetName val="КП Ма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autoPageBreaks="0" fitToPage="1"/>
  </sheetPr>
  <dimension ref="A1:AH192"/>
  <sheetViews>
    <sheetView showGridLines="0" view="pageBreakPreview" topLeftCell="A91" zoomScale="70" zoomScaleNormal="70" zoomScaleSheetLayoutView="70" workbookViewId="0">
      <selection activeCell="K120" sqref="K120"/>
    </sheetView>
  </sheetViews>
  <sheetFormatPr defaultColWidth="8.85546875" defaultRowHeight="12.75"/>
  <cols>
    <col min="1" max="1" width="11.85546875" style="77" customWidth="1"/>
    <col min="2" max="2" width="30.140625" style="787" customWidth="1"/>
    <col min="3" max="3" width="56" style="788" customWidth="1"/>
    <col min="4" max="8" width="20.85546875" style="789" customWidth="1"/>
    <col min="9" max="9" width="20.85546875" style="790" customWidth="1"/>
    <col min="10" max="11" width="18.5703125" style="468" customWidth="1"/>
    <col min="12" max="12" width="18.5703125" style="468" hidden="1" customWidth="1"/>
    <col min="13" max="13" width="18.5703125" style="468" customWidth="1"/>
    <col min="14" max="14" width="15.42578125" style="467" customWidth="1"/>
    <col min="15" max="15" width="17.28515625" style="468" customWidth="1"/>
    <col min="16" max="16" width="17.5703125" style="467" customWidth="1"/>
    <col min="17" max="17" width="17.28515625" style="467" customWidth="1"/>
    <col min="18" max="18" width="15.42578125" style="467" customWidth="1"/>
    <col min="19" max="20" width="16.42578125" style="467" customWidth="1"/>
    <col min="21" max="21" width="11.42578125" style="467" customWidth="1"/>
    <col min="22" max="22" width="8.85546875" style="467"/>
    <col min="23" max="23" width="24" style="791" customWidth="1"/>
    <col min="24" max="16384" width="8.85546875" style="467"/>
  </cols>
  <sheetData>
    <row r="1" spans="1:23" s="242" customFormat="1" ht="19.899999999999999" customHeight="1">
      <c r="A1" s="900" t="s">
        <v>105</v>
      </c>
      <c r="B1" s="900"/>
      <c r="C1" s="900"/>
      <c r="D1" s="900"/>
      <c r="E1" s="20"/>
      <c r="F1" s="20"/>
      <c r="G1" s="900" t="s">
        <v>405</v>
      </c>
      <c r="H1" s="900"/>
      <c r="I1" s="900"/>
      <c r="J1" s="241"/>
      <c r="N1" s="831"/>
      <c r="O1" s="832"/>
      <c r="P1" s="835" t="s">
        <v>232</v>
      </c>
      <c r="Q1" s="836"/>
      <c r="R1" s="837"/>
      <c r="S1" s="838" t="s">
        <v>233</v>
      </c>
      <c r="W1" s="498"/>
    </row>
    <row r="2" spans="1:23" s="246" customFormat="1" ht="18.75" thickBot="1">
      <c r="A2" s="901"/>
      <c r="B2" s="901"/>
      <c r="C2" s="901"/>
      <c r="D2" s="901"/>
      <c r="E2" s="499"/>
      <c r="F2" s="20"/>
      <c r="G2" s="901"/>
      <c r="H2" s="901"/>
      <c r="I2" s="901"/>
      <c r="J2" s="241"/>
      <c r="K2" s="500"/>
      <c r="N2" s="833"/>
      <c r="O2" s="834"/>
      <c r="P2" s="501" t="s">
        <v>234</v>
      </c>
      <c r="Q2" s="502" t="s">
        <v>235</v>
      </c>
      <c r="R2" s="503" t="s">
        <v>236</v>
      </c>
      <c r="S2" s="839"/>
      <c r="W2" s="504"/>
    </row>
    <row r="3" spans="1:23" s="246" customFormat="1" ht="20.45" customHeight="1">
      <c r="A3" s="901"/>
      <c r="B3" s="901"/>
      <c r="C3" s="901"/>
      <c r="D3" s="901"/>
      <c r="E3" s="499"/>
      <c r="F3" s="20"/>
      <c r="G3" s="901"/>
      <c r="H3" s="901"/>
      <c r="I3" s="901"/>
      <c r="J3" s="241"/>
      <c r="K3" s="500"/>
      <c r="N3" s="505" t="s">
        <v>37</v>
      </c>
      <c r="O3" s="506">
        <v>18</v>
      </c>
      <c r="P3" s="507">
        <f>O3/100+1</f>
        <v>1.18</v>
      </c>
      <c r="Q3" s="508">
        <f t="shared" ref="Q3:Q12" si="0">O3/100+1</f>
        <v>1.18</v>
      </c>
      <c r="R3" s="509">
        <v>1</v>
      </c>
      <c r="S3" s="510"/>
      <c r="W3" s="504"/>
    </row>
    <row r="4" spans="1:23" s="246" customFormat="1" ht="20.45" customHeight="1">
      <c r="A4" s="901"/>
      <c r="B4" s="901"/>
      <c r="C4" s="901"/>
      <c r="D4" s="901"/>
      <c r="E4" s="511"/>
      <c r="F4" s="20"/>
      <c r="G4" s="901"/>
      <c r="H4" s="901"/>
      <c r="I4" s="901"/>
      <c r="J4" s="241"/>
      <c r="K4" s="500"/>
      <c r="N4" s="512" t="s">
        <v>237</v>
      </c>
      <c r="O4" s="513">
        <f>2.4*0.8</f>
        <v>1.92</v>
      </c>
      <c r="P4" s="514">
        <f>O4/100+1</f>
        <v>1.0192000000000001</v>
      </c>
      <c r="Q4" s="515">
        <f t="shared" si="0"/>
        <v>1.0192000000000001</v>
      </c>
      <c r="R4" s="516"/>
      <c r="S4" s="517">
        <f>O4/100+1</f>
        <v>1.0192000000000001</v>
      </c>
      <c r="W4" s="504"/>
    </row>
    <row r="5" spans="1:23" s="246" customFormat="1" ht="20.45" customHeight="1">
      <c r="A5" s="511"/>
      <c r="B5" s="511"/>
      <c r="C5" s="902"/>
      <c r="D5" s="902"/>
      <c r="E5" s="518"/>
      <c r="F5" s="20"/>
      <c r="G5" s="903"/>
      <c r="H5" s="903"/>
      <c r="I5" s="903"/>
      <c r="J5" s="241"/>
      <c r="K5" s="500"/>
      <c r="N5" s="512" t="s">
        <v>238</v>
      </c>
      <c r="O5" s="513">
        <v>1.5</v>
      </c>
      <c r="P5" s="514">
        <f>O5/100+1</f>
        <v>1.0149999999999999</v>
      </c>
      <c r="Q5" s="515">
        <f t="shared" si="0"/>
        <v>1.0149999999999999</v>
      </c>
      <c r="R5" s="516"/>
      <c r="S5" s="517">
        <f>O5/100+1</f>
        <v>1.0149999999999999</v>
      </c>
      <c r="W5" s="504"/>
    </row>
    <row r="6" spans="1:23" s="248" customFormat="1" ht="21" customHeight="1">
      <c r="A6" s="901"/>
      <c r="B6" s="901"/>
      <c r="C6" s="901"/>
      <c r="D6" s="511"/>
      <c r="E6" s="518"/>
      <c r="F6" s="20"/>
      <c r="G6" s="519"/>
      <c r="H6" s="511"/>
      <c r="I6" s="520"/>
      <c r="J6" s="521"/>
      <c r="K6" s="242"/>
      <c r="N6" s="512" t="s">
        <v>239</v>
      </c>
      <c r="O6" s="513">
        <v>2</v>
      </c>
      <c r="P6" s="514"/>
      <c r="Q6" s="515">
        <f t="shared" si="0"/>
        <v>1.02</v>
      </c>
      <c r="R6" s="516"/>
      <c r="S6" s="517"/>
      <c r="W6" s="504"/>
    </row>
    <row r="7" spans="1:23" s="248" customFormat="1" ht="21" customHeight="1">
      <c r="A7" s="901" t="s">
        <v>495</v>
      </c>
      <c r="B7" s="901"/>
      <c r="C7" s="901"/>
      <c r="D7" s="901"/>
      <c r="E7" s="518"/>
      <c r="F7" s="20"/>
      <c r="G7" s="901" t="s">
        <v>495</v>
      </c>
      <c r="H7" s="901"/>
      <c r="I7" s="901"/>
      <c r="J7" s="521"/>
      <c r="K7" s="242"/>
      <c r="N7" s="512" t="s">
        <v>240</v>
      </c>
      <c r="O7" s="513">
        <v>0.5</v>
      </c>
      <c r="P7" s="514">
        <f t="shared" ref="P7:P12" si="1">O7/100+1</f>
        <v>1.0049999999999999</v>
      </c>
      <c r="Q7" s="515">
        <f t="shared" si="0"/>
        <v>1.0049999999999999</v>
      </c>
      <c r="R7" s="516">
        <f>O7/100+1</f>
        <v>1.0049999999999999</v>
      </c>
      <c r="S7" s="517"/>
      <c r="W7" s="504"/>
    </row>
    <row r="8" spans="1:23" s="248" customFormat="1" ht="25.5">
      <c r="A8" s="254"/>
      <c r="B8" s="243"/>
      <c r="C8" s="243"/>
      <c r="D8" s="254"/>
      <c r="E8" s="254"/>
      <c r="F8" s="522"/>
      <c r="G8" s="251"/>
      <c r="H8" s="251"/>
      <c r="I8" s="271"/>
      <c r="J8" s="241"/>
      <c r="K8" s="242"/>
      <c r="N8" s="523" t="s">
        <v>241</v>
      </c>
      <c r="O8" s="513">
        <v>1</v>
      </c>
      <c r="P8" s="514">
        <f t="shared" si="1"/>
        <v>1.01</v>
      </c>
      <c r="Q8" s="515">
        <f t="shared" si="0"/>
        <v>1.01</v>
      </c>
      <c r="R8" s="516"/>
      <c r="S8" s="517"/>
      <c r="W8" s="504"/>
    </row>
    <row r="9" spans="1:23" s="248" customFormat="1" ht="34.5" hidden="1" customHeight="1">
      <c r="A9" s="238"/>
      <c r="B9" s="243"/>
      <c r="C9" s="243"/>
      <c r="D9" s="256"/>
      <c r="E9" s="524"/>
      <c r="F9" s="524"/>
      <c r="G9" s="256"/>
      <c r="H9" s="525"/>
      <c r="I9" s="526"/>
      <c r="J9" s="241"/>
      <c r="K9" s="242"/>
      <c r="N9" s="512" t="s">
        <v>242</v>
      </c>
      <c r="O9" s="513">
        <v>3</v>
      </c>
      <c r="P9" s="514">
        <f t="shared" si="1"/>
        <v>1.03</v>
      </c>
      <c r="Q9" s="515">
        <f t="shared" si="0"/>
        <v>1.03</v>
      </c>
      <c r="R9" s="516"/>
      <c r="S9" s="517"/>
      <c r="W9" s="504"/>
    </row>
    <row r="10" spans="1:23" s="28" customFormat="1" ht="18.75">
      <c r="A10" s="527"/>
      <c r="B10" s="528"/>
      <c r="C10" s="529"/>
      <c r="D10" s="854"/>
      <c r="E10" s="854"/>
      <c r="F10" s="530"/>
      <c r="G10" s="531"/>
      <c r="H10" s="531"/>
      <c r="I10" s="532"/>
      <c r="J10" s="533"/>
      <c r="K10" s="533"/>
      <c r="L10" s="533"/>
      <c r="M10" s="533"/>
      <c r="N10" s="512" t="s">
        <v>31</v>
      </c>
      <c r="O10" s="513">
        <v>1.5</v>
      </c>
      <c r="P10" s="514">
        <f t="shared" si="1"/>
        <v>1.0149999999999999</v>
      </c>
      <c r="Q10" s="515">
        <f t="shared" si="0"/>
        <v>1.0149999999999999</v>
      </c>
      <c r="R10" s="516">
        <f>O10/100+1</f>
        <v>1.0149999999999999</v>
      </c>
      <c r="S10" s="517">
        <f>O10/100+1</f>
        <v>1.0149999999999999</v>
      </c>
      <c r="W10" s="534"/>
    </row>
    <row r="11" spans="1:23" s="28" customFormat="1" ht="18.75">
      <c r="A11" s="527"/>
      <c r="B11" s="528"/>
      <c r="C11" s="529"/>
      <c r="D11" s="807"/>
      <c r="E11" s="807"/>
      <c r="F11" s="530"/>
      <c r="G11" s="531"/>
      <c r="H11" s="531"/>
      <c r="I11" s="532"/>
      <c r="J11" s="533"/>
      <c r="K11" s="533"/>
      <c r="L11" s="533"/>
      <c r="M11" s="533"/>
      <c r="N11" s="512" t="s">
        <v>31</v>
      </c>
      <c r="O11" s="513"/>
      <c r="P11" s="514">
        <v>1.0149999999999999</v>
      </c>
      <c r="Q11" s="515">
        <v>1.0149999999999999</v>
      </c>
      <c r="R11" s="516"/>
      <c r="S11" s="517">
        <v>1.0149999999999999</v>
      </c>
      <c r="W11" s="534"/>
    </row>
    <row r="12" spans="1:23" s="28" customFormat="1" ht="27.6" customHeight="1">
      <c r="A12" s="527" t="s">
        <v>494</v>
      </c>
      <c r="B12" s="528"/>
      <c r="C12" s="529"/>
      <c r="D12" s="854">
        <f>H129</f>
        <v>114134.52086243234</v>
      </c>
      <c r="E12" s="854"/>
      <c r="F12" s="530" t="s">
        <v>69</v>
      </c>
      <c r="G12" s="531"/>
      <c r="H12" s="531"/>
      <c r="I12" s="532"/>
      <c r="J12" s="533"/>
      <c r="K12" s="533"/>
      <c r="L12" s="533"/>
      <c r="M12" s="533"/>
      <c r="N12" s="512" t="s">
        <v>135</v>
      </c>
      <c r="O12" s="513">
        <v>0.2</v>
      </c>
      <c r="P12" s="514">
        <f t="shared" si="1"/>
        <v>1.002</v>
      </c>
      <c r="Q12" s="515">
        <f t="shared" si="0"/>
        <v>1.002</v>
      </c>
      <c r="R12" s="516">
        <f>O12/100+1</f>
        <v>1.002</v>
      </c>
      <c r="S12" s="517">
        <f>O12/100+1</f>
        <v>1.002</v>
      </c>
      <c r="W12" s="534"/>
    </row>
    <row r="13" spans="1:23" s="28" customFormat="1" ht="18.75">
      <c r="A13" s="25" t="s">
        <v>117</v>
      </c>
      <c r="B13" s="29"/>
      <c r="C13" s="535"/>
      <c r="D13" s="904">
        <f>C156</f>
        <v>15710.263256334321</v>
      </c>
      <c r="E13" s="904"/>
      <c r="F13" s="536" t="s">
        <v>69</v>
      </c>
      <c r="G13" s="531"/>
      <c r="H13" s="531"/>
      <c r="I13" s="532"/>
      <c r="J13" s="533"/>
      <c r="K13" s="533"/>
      <c r="L13" s="533"/>
      <c r="M13" s="533"/>
      <c r="N13" s="512"/>
      <c r="O13" s="513"/>
      <c r="P13" s="514"/>
      <c r="Q13" s="515"/>
      <c r="R13" s="516"/>
      <c r="S13" s="517"/>
      <c r="W13" s="534"/>
    </row>
    <row r="14" spans="1:23" s="28" customFormat="1" ht="18.75">
      <c r="A14" s="25"/>
      <c r="B14" s="29"/>
      <c r="C14" s="535"/>
      <c r="D14" s="816"/>
      <c r="E14" s="816"/>
      <c r="F14" s="536"/>
      <c r="G14" s="531"/>
      <c r="H14" s="531"/>
      <c r="I14" s="532"/>
      <c r="J14" s="533"/>
      <c r="K14" s="533"/>
      <c r="L14" s="533"/>
      <c r="M14" s="533"/>
      <c r="N14" s="512"/>
      <c r="O14" s="513"/>
      <c r="P14" s="514"/>
      <c r="Q14" s="515"/>
      <c r="R14" s="516"/>
      <c r="S14" s="517"/>
      <c r="W14" s="534"/>
    </row>
    <row r="15" spans="1:23" s="28" customFormat="1" ht="18.75">
      <c r="A15" s="25"/>
      <c r="B15" s="29"/>
      <c r="C15" s="535"/>
      <c r="D15" s="816"/>
      <c r="E15" s="816"/>
      <c r="F15" s="536"/>
      <c r="G15" s="531"/>
      <c r="H15" s="531"/>
      <c r="I15" s="532"/>
      <c r="J15" s="533"/>
      <c r="K15" s="533"/>
      <c r="L15" s="533"/>
      <c r="M15" s="533"/>
      <c r="N15" s="512" t="s">
        <v>35</v>
      </c>
      <c r="O15" s="513">
        <v>2</v>
      </c>
      <c r="P15" s="514">
        <f>O15/100+1</f>
        <v>1.02</v>
      </c>
      <c r="Q15" s="515">
        <f>O15/100+1</f>
        <v>1.02</v>
      </c>
      <c r="R15" s="516">
        <f>O15/100+1</f>
        <v>1.02</v>
      </c>
      <c r="S15" s="517">
        <f>O15/100+1</f>
        <v>1.02</v>
      </c>
      <c r="W15" s="534"/>
    </row>
    <row r="16" spans="1:23" s="22" customFormat="1" ht="15">
      <c r="A16" s="32"/>
      <c r="B16" s="537"/>
      <c r="C16" s="538"/>
      <c r="D16" s="539"/>
      <c r="E16" s="539"/>
      <c r="F16" s="539"/>
      <c r="G16" s="539"/>
      <c r="H16" s="539"/>
      <c r="I16" s="540"/>
      <c r="J16" s="541"/>
      <c r="K16" s="541"/>
      <c r="L16" s="541"/>
      <c r="M16" s="541"/>
      <c r="N16" s="512" t="s">
        <v>243</v>
      </c>
      <c r="O16" s="513">
        <v>0</v>
      </c>
      <c r="P16" s="514"/>
      <c r="Q16" s="515"/>
      <c r="R16" s="516"/>
      <c r="S16" s="517">
        <f>O16/100+1</f>
        <v>1</v>
      </c>
      <c r="W16" s="542"/>
    </row>
    <row r="17" spans="1:28" s="34" customFormat="1" ht="24" customHeight="1" thickBot="1">
      <c r="A17" s="855" t="s">
        <v>136</v>
      </c>
      <c r="B17" s="855"/>
      <c r="C17" s="855"/>
      <c r="D17" s="855"/>
      <c r="E17" s="855"/>
      <c r="F17" s="855"/>
      <c r="G17" s="855"/>
      <c r="H17" s="855"/>
      <c r="I17" s="855"/>
      <c r="J17" s="543"/>
      <c r="K17" s="543"/>
      <c r="L17" s="543"/>
      <c r="M17" s="543"/>
      <c r="N17" s="544" t="s">
        <v>244</v>
      </c>
      <c r="O17" s="545">
        <f>2.14+0.26</f>
        <v>2.4000000000000004</v>
      </c>
      <c r="P17" s="546"/>
      <c r="Q17" s="547"/>
      <c r="R17" s="548"/>
      <c r="S17" s="549">
        <f>O17/100+1</f>
        <v>1.024</v>
      </c>
      <c r="W17" s="550"/>
    </row>
    <row r="18" spans="1:28" s="35" customFormat="1" ht="42.75" customHeight="1" thickBot="1">
      <c r="A18" s="905" t="s">
        <v>497</v>
      </c>
      <c r="B18" s="905"/>
      <c r="C18" s="905"/>
      <c r="D18" s="905"/>
      <c r="E18" s="905"/>
      <c r="F18" s="905"/>
      <c r="G18" s="905"/>
      <c r="H18" s="905"/>
      <c r="I18" s="905"/>
      <c r="J18" s="551"/>
      <c r="K18" s="551"/>
      <c r="L18" s="551"/>
      <c r="M18" s="551"/>
      <c r="N18" s="840" t="s">
        <v>245</v>
      </c>
      <c r="O18" s="841"/>
      <c r="P18" s="552">
        <f>I131</f>
        <v>8.19</v>
      </c>
      <c r="Q18" s="552">
        <f>P18</f>
        <v>8.19</v>
      </c>
      <c r="R18" s="553">
        <f>I132</f>
        <v>4.5199999999999996</v>
      </c>
      <c r="S18" s="554">
        <v>10.09</v>
      </c>
      <c r="W18" s="555"/>
    </row>
    <row r="19" spans="1:28" s="14" customFormat="1" ht="16.5" thickBot="1">
      <c r="A19" s="906"/>
      <c r="B19" s="906"/>
      <c r="C19" s="906"/>
      <c r="D19" s="906"/>
      <c r="E19" s="906"/>
      <c r="F19" s="906"/>
      <c r="G19" s="906"/>
      <c r="H19" s="906"/>
      <c r="I19" s="906"/>
      <c r="J19" s="54"/>
      <c r="K19" s="54"/>
      <c r="L19" s="54"/>
      <c r="M19" s="54"/>
      <c r="N19" s="840" t="s">
        <v>246</v>
      </c>
      <c r="O19" s="841"/>
      <c r="P19" s="556">
        <f>P3*P4*P5*P7*P8*P10*P12*P15*P18*P9*P11</f>
        <v>11.005657780206734</v>
      </c>
      <c r="Q19" s="556">
        <f>Q3*Q4*Q5*Q7*Q8*Q10*Q12*Q15*Q18*Q6*Q9*1.015</f>
        <v>11.225770935810871</v>
      </c>
      <c r="R19" s="557">
        <f>R3*R7*R10*R12*R15*R18</f>
        <v>4.7123596875599993</v>
      </c>
      <c r="S19" s="558">
        <f>S4*S5*S10*S12*S15*S16*S17*S18*S11</f>
        <v>11.254249990665178</v>
      </c>
      <c r="T19" s="37"/>
      <c r="U19" s="37"/>
      <c r="V19" s="37"/>
      <c r="W19" s="819"/>
      <c r="X19" s="37"/>
      <c r="Y19" s="37"/>
      <c r="Z19" s="37"/>
      <c r="AA19" s="37"/>
      <c r="AB19" s="37"/>
    </row>
    <row r="20" spans="1:28" s="11" customFormat="1" ht="15.75">
      <c r="A20" s="907" t="s">
        <v>0</v>
      </c>
      <c r="B20" s="909" t="s">
        <v>5</v>
      </c>
      <c r="C20" s="910" t="s">
        <v>6</v>
      </c>
      <c r="D20" s="860" t="s">
        <v>114</v>
      </c>
      <c r="E20" s="860"/>
      <c r="F20" s="860"/>
      <c r="G20" s="860"/>
      <c r="H20" s="861" t="s">
        <v>112</v>
      </c>
      <c r="I20" s="862" t="s">
        <v>113</v>
      </c>
      <c r="J20" s="43"/>
      <c r="K20" s="43"/>
      <c r="L20" s="43"/>
      <c r="M20" s="43"/>
      <c r="O20" s="43"/>
      <c r="T20" s="559"/>
      <c r="W20" s="810"/>
    </row>
    <row r="21" spans="1:28" s="11" customFormat="1" ht="15.75">
      <c r="A21" s="908"/>
      <c r="B21" s="843"/>
      <c r="C21" s="844"/>
      <c r="D21" s="856" t="s">
        <v>4</v>
      </c>
      <c r="E21" s="856" t="s">
        <v>1</v>
      </c>
      <c r="F21" s="856" t="s">
        <v>2</v>
      </c>
      <c r="G21" s="856" t="s">
        <v>39</v>
      </c>
      <c r="H21" s="856"/>
      <c r="I21" s="863"/>
      <c r="J21" s="43"/>
      <c r="K21" s="43"/>
      <c r="L21" s="43"/>
      <c r="M21" s="43"/>
      <c r="O21" s="36"/>
      <c r="P21" s="37"/>
      <c r="Q21" s="37"/>
      <c r="R21" s="37"/>
      <c r="S21" s="37"/>
      <c r="T21" s="489"/>
      <c r="W21" s="810"/>
    </row>
    <row r="22" spans="1:28" s="11" customFormat="1" ht="15.75">
      <c r="A22" s="908"/>
      <c r="B22" s="843"/>
      <c r="C22" s="844"/>
      <c r="D22" s="856"/>
      <c r="E22" s="856"/>
      <c r="F22" s="856"/>
      <c r="G22" s="856"/>
      <c r="H22" s="856"/>
      <c r="I22" s="863"/>
      <c r="J22" s="43"/>
      <c r="K22" s="43"/>
      <c r="L22" s="43"/>
      <c r="M22" s="43"/>
      <c r="O22" s="36"/>
      <c r="P22" s="37"/>
      <c r="Q22" s="37"/>
      <c r="R22" s="37"/>
      <c r="S22" s="37"/>
      <c r="T22" s="489"/>
      <c r="W22" s="810"/>
    </row>
    <row r="23" spans="1:28" s="11" customFormat="1" ht="9.75" customHeight="1">
      <c r="A23" s="908"/>
      <c r="B23" s="843"/>
      <c r="C23" s="844"/>
      <c r="D23" s="856"/>
      <c r="E23" s="856"/>
      <c r="F23" s="856"/>
      <c r="G23" s="856"/>
      <c r="H23" s="856"/>
      <c r="I23" s="863"/>
      <c r="J23" s="43"/>
      <c r="K23" s="43"/>
      <c r="L23" s="43"/>
      <c r="M23" s="43"/>
      <c r="O23" s="36"/>
      <c r="P23" s="37"/>
      <c r="Q23" s="37"/>
      <c r="R23" s="37"/>
      <c r="S23" s="37"/>
      <c r="T23" s="489"/>
      <c r="W23" s="819"/>
    </row>
    <row r="24" spans="1:28" s="11" customFormat="1" ht="15.75">
      <c r="A24" s="452">
        <v>1</v>
      </c>
      <c r="B24" s="451">
        <v>2</v>
      </c>
      <c r="C24" s="819">
        <v>3</v>
      </c>
      <c r="D24" s="560">
        <v>4</v>
      </c>
      <c r="E24" s="560">
        <v>5</v>
      </c>
      <c r="F24" s="560">
        <v>6</v>
      </c>
      <c r="G24" s="560">
        <v>7</v>
      </c>
      <c r="H24" s="560">
        <v>8</v>
      </c>
      <c r="I24" s="561">
        <v>9</v>
      </c>
      <c r="J24" s="894" t="s">
        <v>183</v>
      </c>
      <c r="K24" s="894" t="s">
        <v>156</v>
      </c>
      <c r="L24" s="814"/>
      <c r="M24" s="814"/>
      <c r="O24" s="36"/>
      <c r="P24" s="37"/>
      <c r="Q24" s="37"/>
      <c r="R24" s="37"/>
      <c r="S24" s="37"/>
      <c r="T24" s="489"/>
      <c r="W24" s="819"/>
    </row>
    <row r="25" spans="1:28" s="11" customFormat="1" ht="33" customHeight="1">
      <c r="A25" s="857" t="s">
        <v>51</v>
      </c>
      <c r="B25" s="858"/>
      <c r="C25" s="859"/>
      <c r="D25" s="859"/>
      <c r="E25" s="859"/>
      <c r="F25" s="859"/>
      <c r="G25" s="859"/>
      <c r="H25" s="859"/>
      <c r="I25" s="561"/>
      <c r="J25" s="894"/>
      <c r="K25" s="894"/>
      <c r="L25" s="814"/>
      <c r="M25" s="814"/>
      <c r="O25" s="813" t="s">
        <v>158</v>
      </c>
      <c r="P25" s="803" t="s">
        <v>157</v>
      </c>
      <c r="Q25" s="562" t="s">
        <v>138</v>
      </c>
      <c r="R25" s="562"/>
      <c r="S25" s="562"/>
      <c r="T25" s="489"/>
      <c r="W25" s="819"/>
    </row>
    <row r="26" spans="1:28" s="11" customFormat="1" ht="45.75" hidden="1" customHeight="1">
      <c r="A26" s="817">
        <v>2</v>
      </c>
      <c r="B26" s="42" t="s">
        <v>473</v>
      </c>
      <c r="C26" s="484" t="s">
        <v>471</v>
      </c>
      <c r="D26" s="46">
        <f t="shared" ref="D26:D27" si="2">1.4*Q26/$S$19/P26*O26*R26</f>
        <v>0</v>
      </c>
      <c r="E26" s="46"/>
      <c r="F26" s="46"/>
      <c r="G26" s="133"/>
      <c r="H26" s="46">
        <f t="shared" ref="H26:H31" si="3">SUM(D26:G26)</f>
        <v>0</v>
      </c>
      <c r="I26" s="808">
        <f t="shared" ref="I26:I31" si="4">D26*$I$131+E26*$I$131+F26*$I$132+G26*$I$133</f>
        <v>0</v>
      </c>
      <c r="J26" s="450">
        <f t="shared" ref="J26:J31" si="5">D26*$I$131*1.015*1.0192+E26*$I$131*1.015*1.0192+F26*$I$132+G26*$I$133</f>
        <v>0</v>
      </c>
      <c r="K26" s="450">
        <f t="shared" ref="K26:K31" si="6">J26*1.01*1.18</f>
        <v>0</v>
      </c>
      <c r="L26" s="450"/>
      <c r="M26" s="450"/>
      <c r="N26" s="485" t="s">
        <v>140</v>
      </c>
      <c r="O26" s="36"/>
      <c r="P26" s="495">
        <v>1000</v>
      </c>
      <c r="Q26" s="37">
        <v>1809.74</v>
      </c>
      <c r="R26" s="486">
        <v>1.4</v>
      </c>
      <c r="S26" s="486"/>
      <c r="T26" s="486"/>
      <c r="U26" s="37">
        <v>1</v>
      </c>
    </row>
    <row r="27" spans="1:28" s="43" customFormat="1" ht="34.15" hidden="1" customHeight="1">
      <c r="A27" s="817">
        <f t="shared" ref="A27" si="7">A26+1</f>
        <v>3</v>
      </c>
      <c r="B27" s="42" t="s">
        <v>469</v>
      </c>
      <c r="C27" s="484" t="s">
        <v>472</v>
      </c>
      <c r="D27" s="46">
        <f t="shared" si="2"/>
        <v>0</v>
      </c>
      <c r="E27" s="46"/>
      <c r="F27" s="46"/>
      <c r="G27" s="46"/>
      <c r="H27" s="46">
        <f t="shared" si="3"/>
        <v>0</v>
      </c>
      <c r="I27" s="808">
        <f t="shared" si="4"/>
        <v>0</v>
      </c>
      <c r="J27" s="450">
        <f t="shared" si="5"/>
        <v>0</v>
      </c>
      <c r="K27" s="450">
        <f t="shared" si="6"/>
        <v>0</v>
      </c>
      <c r="L27" s="450"/>
      <c r="M27" s="450"/>
      <c r="N27" s="492" t="s">
        <v>140</v>
      </c>
      <c r="O27" s="36"/>
      <c r="P27" s="37">
        <v>1000</v>
      </c>
      <c r="Q27" s="4">
        <v>17448.82</v>
      </c>
      <c r="R27" s="486">
        <v>1.4</v>
      </c>
      <c r="S27" s="486"/>
      <c r="T27" s="486"/>
      <c r="U27" s="37">
        <v>1</v>
      </c>
      <c r="V27" s="489"/>
    </row>
    <row r="28" spans="1:28" s="11" customFormat="1" ht="45.75" hidden="1" customHeight="1">
      <c r="A28" s="817">
        <v>4</v>
      </c>
      <c r="B28" s="42" t="s">
        <v>473</v>
      </c>
      <c r="C28" s="484" t="s">
        <v>465</v>
      </c>
      <c r="D28" s="46">
        <f t="shared" ref="D28" si="8">1.4*Q28/$S$19/P28*O28*R28</f>
        <v>0</v>
      </c>
      <c r="E28" s="46"/>
      <c r="F28" s="46"/>
      <c r="G28" s="133"/>
      <c r="H28" s="46">
        <f t="shared" si="3"/>
        <v>0</v>
      </c>
      <c r="I28" s="808">
        <f t="shared" si="4"/>
        <v>0</v>
      </c>
      <c r="J28" s="450">
        <f t="shared" si="5"/>
        <v>0</v>
      </c>
      <c r="K28" s="450">
        <f t="shared" si="6"/>
        <v>0</v>
      </c>
      <c r="L28" s="450"/>
      <c r="M28" s="450"/>
      <c r="N28" s="485" t="s">
        <v>140</v>
      </c>
      <c r="O28" s="36"/>
      <c r="P28" s="495">
        <v>1000</v>
      </c>
      <c r="Q28" s="37">
        <v>1809.74</v>
      </c>
      <c r="R28" s="486">
        <v>0.4</v>
      </c>
      <c r="S28" s="486"/>
      <c r="T28" s="486"/>
      <c r="U28" s="37">
        <v>1</v>
      </c>
    </row>
    <row r="29" spans="1:28" s="11" customFormat="1" ht="45.75" hidden="1" customHeight="1">
      <c r="A29" s="817">
        <f t="shared" ref="A29:A31" si="9">A28+1</f>
        <v>5</v>
      </c>
      <c r="B29" s="42" t="s">
        <v>464</v>
      </c>
      <c r="C29" s="484" t="s">
        <v>466</v>
      </c>
      <c r="D29" s="46">
        <f t="shared" ref="D29" si="10">1.4*Q29/$S$19/P29*O29*R29</f>
        <v>0</v>
      </c>
      <c r="E29" s="46"/>
      <c r="F29" s="46"/>
      <c r="G29" s="133"/>
      <c r="H29" s="46">
        <f t="shared" si="3"/>
        <v>0</v>
      </c>
      <c r="I29" s="808">
        <f t="shared" si="4"/>
        <v>0</v>
      </c>
      <c r="J29" s="450">
        <f t="shared" si="5"/>
        <v>0</v>
      </c>
      <c r="K29" s="450">
        <f t="shared" si="6"/>
        <v>0</v>
      </c>
      <c r="L29" s="450"/>
      <c r="M29" s="450"/>
      <c r="N29" s="485" t="s">
        <v>140</v>
      </c>
      <c r="O29" s="36"/>
      <c r="P29" s="495">
        <v>1000</v>
      </c>
      <c r="Q29" s="37">
        <v>2250.81</v>
      </c>
      <c r="R29" s="486">
        <v>0.4</v>
      </c>
      <c r="S29" s="486"/>
      <c r="T29" s="486"/>
      <c r="U29" s="37">
        <v>1</v>
      </c>
    </row>
    <row r="30" spans="1:28" s="11" customFormat="1" ht="45.75" hidden="1" customHeight="1">
      <c r="A30" s="817">
        <f t="shared" si="9"/>
        <v>6</v>
      </c>
      <c r="B30" s="42" t="s">
        <v>467</v>
      </c>
      <c r="C30" s="484" t="s">
        <v>468</v>
      </c>
      <c r="D30" s="46">
        <f>Q30/P30*O30*R30/$S$19</f>
        <v>0</v>
      </c>
      <c r="E30" s="46"/>
      <c r="F30" s="46"/>
      <c r="G30" s="133"/>
      <c r="H30" s="46">
        <f t="shared" si="3"/>
        <v>0</v>
      </c>
      <c r="I30" s="808">
        <f t="shared" si="4"/>
        <v>0</v>
      </c>
      <c r="J30" s="450">
        <f t="shared" si="5"/>
        <v>0</v>
      </c>
      <c r="K30" s="450">
        <f t="shared" si="6"/>
        <v>0</v>
      </c>
      <c r="L30" s="450"/>
      <c r="M30" s="450"/>
      <c r="N30" s="485" t="s">
        <v>140</v>
      </c>
      <c r="O30" s="36"/>
      <c r="P30" s="495">
        <v>1000</v>
      </c>
      <c r="Q30" s="37">
        <v>297.23</v>
      </c>
      <c r="R30" s="486">
        <v>0.4</v>
      </c>
      <c r="S30" s="486"/>
      <c r="T30" s="486"/>
      <c r="U30" s="37">
        <v>1</v>
      </c>
    </row>
    <row r="31" spans="1:28" s="43" customFormat="1" ht="34.15" hidden="1" customHeight="1">
      <c r="A31" s="817">
        <f t="shared" si="9"/>
        <v>7</v>
      </c>
      <c r="B31" s="42" t="s">
        <v>469</v>
      </c>
      <c r="C31" s="484" t="s">
        <v>470</v>
      </c>
      <c r="D31" s="46">
        <f t="shared" ref="D31" si="11">1.4*Q31/$S$19/P31*O31*R31</f>
        <v>0</v>
      </c>
      <c r="E31" s="46"/>
      <c r="F31" s="46"/>
      <c r="G31" s="46"/>
      <c r="H31" s="46">
        <f t="shared" si="3"/>
        <v>0</v>
      </c>
      <c r="I31" s="808">
        <f t="shared" si="4"/>
        <v>0</v>
      </c>
      <c r="J31" s="450">
        <f t="shared" si="5"/>
        <v>0</v>
      </c>
      <c r="K31" s="450">
        <f t="shared" si="6"/>
        <v>0</v>
      </c>
      <c r="L31" s="450"/>
      <c r="M31" s="450"/>
      <c r="N31" s="492" t="s">
        <v>140</v>
      </c>
      <c r="O31" s="36"/>
      <c r="P31" s="37">
        <v>1000</v>
      </c>
      <c r="Q31" s="4">
        <v>17448.82</v>
      </c>
      <c r="R31" s="486">
        <v>0.4</v>
      </c>
      <c r="S31" s="486"/>
      <c r="T31" s="486"/>
      <c r="U31" s="37">
        <v>1</v>
      </c>
      <c r="V31" s="489"/>
    </row>
    <row r="32" spans="1:28" s="11" customFormat="1" ht="15.75">
      <c r="A32" s="452"/>
      <c r="B32" s="451"/>
      <c r="C32" s="806" t="s">
        <v>52</v>
      </c>
      <c r="D32" s="563">
        <f t="shared" ref="D32:J32" si="12">SUM(D26:D31)</f>
        <v>0</v>
      </c>
      <c r="E32" s="563">
        <f t="shared" si="12"/>
        <v>0</v>
      </c>
      <c r="F32" s="563">
        <f t="shared" si="12"/>
        <v>0</v>
      </c>
      <c r="G32" s="563">
        <f t="shared" si="12"/>
        <v>0</v>
      </c>
      <c r="H32" s="563">
        <f t="shared" si="12"/>
        <v>0</v>
      </c>
      <c r="I32" s="563">
        <f t="shared" si="12"/>
        <v>0</v>
      </c>
      <c r="J32" s="563">
        <f t="shared" si="12"/>
        <v>0</v>
      </c>
      <c r="K32" s="450"/>
      <c r="L32" s="450"/>
      <c r="M32" s="564"/>
      <c r="N32" s="565"/>
      <c r="O32" s="36"/>
      <c r="P32" s="37"/>
      <c r="Q32" s="37"/>
      <c r="R32" s="37"/>
      <c r="S32" s="37"/>
      <c r="T32" s="489"/>
      <c r="W32" s="819"/>
    </row>
    <row r="33" spans="1:23" s="11" customFormat="1" ht="15.75">
      <c r="A33" s="452"/>
      <c r="B33" s="451"/>
      <c r="C33" s="818" t="s">
        <v>53</v>
      </c>
      <c r="D33" s="563">
        <f>D32*$I$131</f>
        <v>0</v>
      </c>
      <c r="E33" s="563">
        <f>E32*$I$131</f>
        <v>0</v>
      </c>
      <c r="F33" s="563">
        <f>F32*$I$132</f>
        <v>0</v>
      </c>
      <c r="G33" s="563">
        <f>G32*$I$133</f>
        <v>0</v>
      </c>
      <c r="H33" s="563">
        <f>SUM(D33:G33)</f>
        <v>0</v>
      </c>
      <c r="I33" s="566"/>
      <c r="J33" s="450"/>
      <c r="K33" s="450"/>
      <c r="L33" s="450"/>
      <c r="M33" s="564"/>
      <c r="N33" s="567"/>
      <c r="O33" s="36"/>
      <c r="P33" s="37"/>
      <c r="Q33" s="37"/>
      <c r="R33" s="37"/>
      <c r="S33" s="37"/>
      <c r="T33" s="489"/>
      <c r="W33" s="819"/>
    </row>
    <row r="34" spans="1:23" s="11" customFormat="1" ht="47.25">
      <c r="A34" s="842" t="s">
        <v>56</v>
      </c>
      <c r="B34" s="843"/>
      <c r="C34" s="844"/>
      <c r="D34" s="844"/>
      <c r="E34" s="844"/>
      <c r="F34" s="844"/>
      <c r="G34" s="844"/>
      <c r="H34" s="844"/>
      <c r="I34" s="488"/>
      <c r="J34" s="450"/>
      <c r="K34" s="450"/>
      <c r="L34" s="450"/>
      <c r="M34" s="450"/>
      <c r="N34" s="565"/>
      <c r="O34" s="568" t="s">
        <v>158</v>
      </c>
      <c r="P34" s="44" t="s">
        <v>157</v>
      </c>
      <c r="Q34" s="569" t="s">
        <v>138</v>
      </c>
      <c r="R34" s="570" t="s">
        <v>180</v>
      </c>
      <c r="S34" s="570" t="s">
        <v>181</v>
      </c>
      <c r="T34" s="489"/>
      <c r="U34" s="571" t="s">
        <v>247</v>
      </c>
      <c r="W34" s="819"/>
    </row>
    <row r="35" spans="1:23" s="576" customFormat="1" ht="15.75">
      <c r="A35" s="572"/>
      <c r="B35" s="573"/>
      <c r="C35" s="573"/>
      <c r="D35" s="573"/>
      <c r="E35" s="573"/>
      <c r="F35" s="573"/>
      <c r="G35" s="573"/>
      <c r="H35" s="573"/>
      <c r="I35" s="574"/>
      <c r="J35" s="575"/>
      <c r="K35" s="575"/>
      <c r="L35" s="575"/>
      <c r="M35" s="575"/>
      <c r="O35" s="577"/>
      <c r="P35" s="578"/>
      <c r="Q35" s="579"/>
      <c r="R35" s="580"/>
      <c r="S35" s="580"/>
      <c r="T35" s="581"/>
      <c r="U35" s="582"/>
      <c r="W35" s="583"/>
    </row>
    <row r="36" spans="1:23" s="11" customFormat="1" ht="31.5" customHeight="1">
      <c r="A36" s="820">
        <v>1</v>
      </c>
      <c r="B36" s="42" t="s">
        <v>498</v>
      </c>
      <c r="C36" s="484" t="s">
        <v>499</v>
      </c>
      <c r="D36" s="46">
        <f>930.61/P36*O36</f>
        <v>4445.5891719745223</v>
      </c>
      <c r="E36" s="46">
        <f>96.19/P36*O36</f>
        <v>459.50636942675158</v>
      </c>
      <c r="F36" s="46">
        <f>380.19/P36*O36</f>
        <v>1816.1942675159237</v>
      </c>
      <c r="G36" s="133"/>
      <c r="H36" s="46">
        <f>SUM(D36:G36)</f>
        <v>6721.2898089171977</v>
      </c>
      <c r="I36" s="808">
        <f>D36*$I$131+E36*$I$131+F36*$I$132+G36*$I$133</f>
        <v>48381.930573248406</v>
      </c>
      <c r="J36" s="821">
        <f>D36*$I$131*1.015*1.0192+E36*$I$131*1.015*1.0192+F36*$I$132+G36*$I$133</f>
        <v>49767.407771159233</v>
      </c>
      <c r="K36" s="282">
        <f t="shared" ref="K36" si="13">J36*1.01*1.2</f>
        <v>60318.098218644984</v>
      </c>
      <c r="L36" s="450"/>
      <c r="M36" s="822">
        <f t="shared" ref="M36" si="14">K36/O36</f>
        <v>80.424130958193317</v>
      </c>
      <c r="N36" s="485" t="s">
        <v>111</v>
      </c>
      <c r="O36" s="4">
        <v>750</v>
      </c>
      <c r="P36" s="495">
        <v>157</v>
      </c>
      <c r="Q36" s="823"/>
      <c r="R36" s="486">
        <v>1</v>
      </c>
      <c r="S36" s="486"/>
      <c r="T36" s="486"/>
      <c r="U36" s="37"/>
      <c r="W36" s="819"/>
    </row>
    <row r="37" spans="1:23" s="11" customFormat="1" ht="66.599999999999994" hidden="1" customHeight="1">
      <c r="A37" s="802" t="s">
        <v>279</v>
      </c>
      <c r="B37" s="802" t="s">
        <v>481</v>
      </c>
      <c r="C37" s="490" t="s">
        <v>491</v>
      </c>
      <c r="D37" s="797">
        <f>Q37/6.7/P37*O37</f>
        <v>0</v>
      </c>
      <c r="E37" s="797"/>
      <c r="F37" s="797"/>
      <c r="G37" s="46"/>
      <c r="H37" s="46">
        <f t="shared" ref="H37:H40" si="15">SUM(D37:G37)</f>
        <v>0</v>
      </c>
      <c r="I37" s="488">
        <f>D37*$I$131+E37*$I$131+F37*$I$132+G37*$I$133</f>
        <v>0</v>
      </c>
      <c r="J37" s="450">
        <f>D37*$I$131*1.015*1.0192+E37*$I$131*1.015*1.0192+F37*$I$132+G37*$I$133</f>
        <v>0</v>
      </c>
      <c r="K37" s="450">
        <f>J37*1.01*1.2</f>
        <v>0</v>
      </c>
      <c r="L37" s="450" t="e">
        <f t="shared" ref="L37" si="16">I37/O37*1.18</f>
        <v>#DIV/0!</v>
      </c>
      <c r="M37" s="564"/>
      <c r="N37" s="485" t="s">
        <v>111</v>
      </c>
      <c r="O37" s="36"/>
      <c r="P37" s="798">
        <f>366*51</f>
        <v>18666</v>
      </c>
      <c r="Q37" s="4">
        <f>71864100/1000</f>
        <v>71864.100000000006</v>
      </c>
      <c r="R37" s="486"/>
      <c r="S37" s="486"/>
      <c r="T37" s="486"/>
      <c r="U37" s="37"/>
      <c r="W37" s="819"/>
    </row>
    <row r="38" spans="1:23" s="11" customFormat="1" ht="66.599999999999994" hidden="1" customHeight="1">
      <c r="A38" s="802" t="s">
        <v>279</v>
      </c>
      <c r="B38" s="802" t="s">
        <v>482</v>
      </c>
      <c r="C38" s="490" t="s">
        <v>483</v>
      </c>
      <c r="D38" s="797">
        <f>25.45*O38</f>
        <v>0</v>
      </c>
      <c r="E38" s="797"/>
      <c r="F38" s="797"/>
      <c r="G38" s="46"/>
      <c r="H38" s="46">
        <f t="shared" ref="H38" si="17">SUM(D38:G38)</f>
        <v>0</v>
      </c>
      <c r="I38" s="488">
        <f>D38*$I$131+E38*$I$131+F38*$I$132+G38*$I$133</f>
        <v>0</v>
      </c>
      <c r="J38" s="450">
        <f>D38*$I$131*1.015*1.0192+E38*$I$131*1.015*1.0192+F38*$I$132+G38*$I$133</f>
        <v>0</v>
      </c>
      <c r="K38" s="450">
        <f>J38*1.01*1.2</f>
        <v>0</v>
      </c>
      <c r="L38" s="450" t="e">
        <f t="shared" ref="L38" si="18">I38/O38*1.18</f>
        <v>#DIV/0!</v>
      </c>
      <c r="M38" s="564"/>
      <c r="N38" s="485" t="s">
        <v>111</v>
      </c>
      <c r="O38" s="36"/>
      <c r="P38" s="798"/>
      <c r="Q38" s="4"/>
      <c r="R38" s="486"/>
      <c r="S38" s="486"/>
      <c r="T38" s="486"/>
      <c r="U38" s="37"/>
      <c r="W38" s="819"/>
    </row>
    <row r="39" spans="1:23" s="11" customFormat="1" ht="52.9" hidden="1" customHeight="1">
      <c r="A39" s="802" t="s">
        <v>295</v>
      </c>
      <c r="B39" s="802" t="s">
        <v>115</v>
      </c>
      <c r="C39" s="490" t="s">
        <v>479</v>
      </c>
      <c r="D39" s="797">
        <f>Q39/6.7*O39</f>
        <v>0</v>
      </c>
      <c r="E39" s="797"/>
      <c r="F39" s="797"/>
      <c r="G39" s="46"/>
      <c r="H39" s="46">
        <f>SUM(D39:G39)</f>
        <v>0</v>
      </c>
      <c r="I39" s="488">
        <f>D39*$I$131+E39*$I$131+F39*$I$132+G39*$I$133</f>
        <v>0</v>
      </c>
      <c r="J39" s="450">
        <f>D39*$I$131*1.015*1.0192+E39*$I$131*1.015*1.0192+F39*$I$132+G39*$I$133</f>
        <v>0</v>
      </c>
      <c r="K39" s="450">
        <f t="shared" ref="K39" si="19">J39*1.01*1.2</f>
        <v>0</v>
      </c>
      <c r="L39" s="450" t="e">
        <f t="shared" ref="L39" si="20">I39/O39*1.18</f>
        <v>#DIV/0!</v>
      </c>
      <c r="M39" s="564"/>
      <c r="N39" s="485" t="s">
        <v>111</v>
      </c>
      <c r="O39" s="36"/>
      <c r="P39" s="798"/>
      <c r="Q39" s="4">
        <v>132.19999999999999</v>
      </c>
      <c r="R39" s="486"/>
      <c r="S39" s="486"/>
      <c r="T39" s="486"/>
      <c r="U39" s="37"/>
      <c r="W39" s="819"/>
    </row>
    <row r="40" spans="1:23" s="11" customFormat="1" ht="47.45" hidden="1" customHeight="1">
      <c r="A40" s="799" t="s">
        <v>295</v>
      </c>
      <c r="B40" s="802" t="s">
        <v>481</v>
      </c>
      <c r="C40" s="490" t="s">
        <v>480</v>
      </c>
      <c r="D40" s="797">
        <f>Q40/6.7/P40*O40</f>
        <v>0</v>
      </c>
      <c r="E40" s="797"/>
      <c r="F40" s="797"/>
      <c r="G40" s="46"/>
      <c r="H40" s="46">
        <f t="shared" si="15"/>
        <v>0</v>
      </c>
      <c r="I40" s="488">
        <f>D40*$I$131+E40*$I$131+F40*$I$132+G40*$I$133</f>
        <v>0</v>
      </c>
      <c r="J40" s="450">
        <f>D40*$I$131*1.015*1.0192+E40*$I$131*1.015*1.0192+F40*$I$132+G40*$I$133</f>
        <v>0</v>
      </c>
      <c r="K40" s="450">
        <f t="shared" ref="K40" si="21">J40*1.01*1.2</f>
        <v>0</v>
      </c>
      <c r="L40" s="450" t="e">
        <f t="shared" ref="L40" si="22">I40/O40*1.18</f>
        <v>#DIV/0!</v>
      </c>
      <c r="M40" s="564"/>
      <c r="N40" s="485" t="s">
        <v>111</v>
      </c>
      <c r="O40" s="36"/>
      <c r="P40" s="800">
        <f>366*51</f>
        <v>18666</v>
      </c>
      <c r="Q40" s="4">
        <f>71864100/1000</f>
        <v>71864.100000000006</v>
      </c>
      <c r="R40" s="486"/>
      <c r="S40" s="486"/>
      <c r="T40" s="486"/>
      <c r="U40" s="37"/>
      <c r="W40" s="819"/>
    </row>
    <row r="41" spans="1:23" s="11" customFormat="1" ht="15.75">
      <c r="A41" s="452"/>
      <c r="B41" s="451"/>
      <c r="C41" s="806" t="s">
        <v>57</v>
      </c>
      <c r="D41" s="46">
        <f>D36</f>
        <v>4445.5891719745223</v>
      </c>
      <c r="E41" s="46">
        <f t="shared" ref="E41:J41" si="23">E36</f>
        <v>459.50636942675158</v>
      </c>
      <c r="F41" s="46">
        <f t="shared" si="23"/>
        <v>1816.1942675159237</v>
      </c>
      <c r="G41" s="46">
        <f t="shared" si="23"/>
        <v>0</v>
      </c>
      <c r="H41" s="46">
        <f t="shared" si="23"/>
        <v>6721.2898089171977</v>
      </c>
      <c r="I41" s="46">
        <f t="shared" si="23"/>
        <v>48381.930573248406</v>
      </c>
      <c r="J41" s="46">
        <f t="shared" si="23"/>
        <v>49767.407771159233</v>
      </c>
      <c r="K41" s="450"/>
      <c r="L41" s="450"/>
      <c r="M41" s="564"/>
      <c r="N41" s="565"/>
      <c r="O41" s="584"/>
      <c r="P41" s="486"/>
      <c r="Q41" s="37"/>
      <c r="R41" s="37"/>
      <c r="S41" s="37"/>
      <c r="T41" s="489"/>
      <c r="W41" s="819"/>
    </row>
    <row r="42" spans="1:23" s="43" customFormat="1" ht="15.75">
      <c r="A42" s="452"/>
      <c r="B42" s="451"/>
      <c r="C42" s="818" t="s">
        <v>58</v>
      </c>
      <c r="D42" s="131">
        <f>D41*$I$131</f>
        <v>36409.375318471335</v>
      </c>
      <c r="E42" s="131">
        <f>E41*$I$131</f>
        <v>3763.3571656050954</v>
      </c>
      <c r="F42" s="131">
        <f>F41*$I$132</f>
        <v>8209.1980891719741</v>
      </c>
      <c r="G42" s="131">
        <f>G41*$I$133</f>
        <v>0</v>
      </c>
      <c r="H42" s="131">
        <f>SUM(D42:G42)</f>
        <v>48381.930573248406</v>
      </c>
      <c r="I42" s="808"/>
      <c r="J42" s="450"/>
      <c r="K42" s="450"/>
      <c r="L42" s="450"/>
      <c r="M42" s="450"/>
      <c r="O42" s="36"/>
      <c r="P42" s="36"/>
      <c r="Q42" s="36"/>
      <c r="R42" s="36"/>
      <c r="S42" s="36"/>
      <c r="T42" s="447"/>
      <c r="W42" s="44"/>
    </row>
    <row r="43" spans="1:23" s="11" customFormat="1" ht="15.75">
      <c r="A43" s="585"/>
      <c r="B43" s="586"/>
      <c r="C43" s="806" t="s">
        <v>59</v>
      </c>
      <c r="D43" s="46">
        <f t="shared" ref="D43:J43" si="24">D32+D41</f>
        <v>4445.5891719745223</v>
      </c>
      <c r="E43" s="46">
        <f t="shared" si="24"/>
        <v>459.50636942675158</v>
      </c>
      <c r="F43" s="46">
        <f t="shared" si="24"/>
        <v>1816.1942675159237</v>
      </c>
      <c r="G43" s="46">
        <f t="shared" si="24"/>
        <v>0</v>
      </c>
      <c r="H43" s="46">
        <f t="shared" si="24"/>
        <v>6721.2898089171977</v>
      </c>
      <c r="I43" s="46">
        <f t="shared" si="24"/>
        <v>48381.930573248406</v>
      </c>
      <c r="J43" s="46">
        <f t="shared" si="24"/>
        <v>49767.407771159233</v>
      </c>
      <c r="K43" s="450"/>
      <c r="L43" s="450"/>
      <c r="M43" s="564"/>
      <c r="N43" s="587"/>
      <c r="O43" s="36"/>
      <c r="P43" s="37"/>
      <c r="Q43" s="37"/>
      <c r="R43" s="37"/>
      <c r="S43" s="37"/>
      <c r="T43" s="489"/>
      <c r="W43" s="819"/>
    </row>
    <row r="44" spans="1:23" s="43" customFormat="1" ht="15.75">
      <c r="A44" s="585"/>
      <c r="B44" s="586"/>
      <c r="C44" s="818" t="s">
        <v>60</v>
      </c>
      <c r="D44" s="131">
        <f>D43*$I$131</f>
        <v>36409.375318471335</v>
      </c>
      <c r="E44" s="131">
        <f>E43*$I$131</f>
        <v>3763.3571656050954</v>
      </c>
      <c r="F44" s="131">
        <f>F43*$I$132</f>
        <v>8209.1980891719741</v>
      </c>
      <c r="G44" s="131">
        <f>G43*$I$133</f>
        <v>0</v>
      </c>
      <c r="H44" s="131">
        <f>SUM(D44:G44)</f>
        <v>48381.930573248406</v>
      </c>
      <c r="I44" s="808"/>
      <c r="J44" s="450"/>
      <c r="K44" s="450"/>
      <c r="L44" s="450"/>
      <c r="M44" s="450"/>
      <c r="O44" s="36"/>
      <c r="P44" s="36"/>
      <c r="Q44" s="36"/>
      <c r="R44" s="36"/>
      <c r="S44" s="36"/>
      <c r="T44" s="447"/>
      <c r="W44" s="44"/>
    </row>
    <row r="45" spans="1:23" s="43" customFormat="1" ht="15.75">
      <c r="A45" s="847" t="s">
        <v>92</v>
      </c>
      <c r="B45" s="848"/>
      <c r="C45" s="849"/>
      <c r="D45" s="849"/>
      <c r="E45" s="849"/>
      <c r="F45" s="849"/>
      <c r="G45" s="849"/>
      <c r="H45" s="849"/>
      <c r="I45" s="488"/>
      <c r="J45" s="450"/>
      <c r="K45" s="450"/>
      <c r="L45" s="450"/>
      <c r="M45" s="450"/>
      <c r="O45" s="36"/>
      <c r="P45" s="36"/>
      <c r="Q45" s="36"/>
      <c r="R45" s="36"/>
      <c r="S45" s="36"/>
      <c r="T45" s="447"/>
      <c r="W45" s="44"/>
    </row>
    <row r="46" spans="1:23" s="11" customFormat="1" ht="31.5" customHeight="1">
      <c r="A46" s="820">
        <v>2</v>
      </c>
      <c r="B46" s="42" t="s">
        <v>531</v>
      </c>
      <c r="C46" s="484" t="s">
        <v>500</v>
      </c>
      <c r="D46" s="46">
        <f>398.3/P46*O46</f>
        <v>370.08130081300817</v>
      </c>
      <c r="E46" s="46">
        <f>63.06/P46*O46</f>
        <v>58.592334494773525</v>
      </c>
      <c r="F46" s="46">
        <f>175.16/P46*O46</f>
        <v>162.75029036004648</v>
      </c>
      <c r="G46" s="133"/>
      <c r="H46" s="46">
        <f>SUM(D46:G46)</f>
        <v>591.42392566782814</v>
      </c>
      <c r="I46" s="808">
        <f>D46*$I$131+E46*$I$131+F46*$I$132+G46*$I$133</f>
        <v>4246.468385598142</v>
      </c>
      <c r="J46" s="821">
        <f>D46*$I$131*1.015*1.0192+E46*$I$131*1.015*1.0192+F46*$I$132+G46*$I$133</f>
        <v>4367.5501345776538</v>
      </c>
      <c r="K46" s="282">
        <f t="shared" ref="K46" si="25">J46*1.01*1.2</f>
        <v>5293.4707631081164</v>
      </c>
      <c r="L46" s="450"/>
      <c r="M46" s="822">
        <f t="shared" ref="M46" si="26">K46/O46</f>
        <v>165.42096134712864</v>
      </c>
      <c r="N46" s="485" t="s">
        <v>111</v>
      </c>
      <c r="O46" s="4">
        <v>32</v>
      </c>
      <c r="P46" s="495">
        <v>34.44</v>
      </c>
      <c r="Q46" s="823"/>
      <c r="R46" s="486">
        <v>1</v>
      </c>
      <c r="S46" s="486"/>
      <c r="T46" s="486"/>
      <c r="U46" s="37"/>
      <c r="W46" s="819"/>
    </row>
    <row r="47" spans="1:23" s="43" customFormat="1" ht="15.75">
      <c r="A47" s="452"/>
      <c r="B47" s="451"/>
      <c r="C47" s="806" t="s">
        <v>83</v>
      </c>
      <c r="D47" s="46">
        <f>D46</f>
        <v>370.08130081300817</v>
      </c>
      <c r="E47" s="46">
        <f t="shared" ref="E47:H47" si="27">E46</f>
        <v>58.592334494773525</v>
      </c>
      <c r="F47" s="46">
        <f t="shared" si="27"/>
        <v>162.75029036004648</v>
      </c>
      <c r="G47" s="46">
        <f t="shared" si="27"/>
        <v>0</v>
      </c>
      <c r="H47" s="46">
        <f t="shared" si="27"/>
        <v>591.42392566782814</v>
      </c>
      <c r="I47" s="46">
        <f t="shared" ref="I47" si="28">I46</f>
        <v>4246.468385598142</v>
      </c>
      <c r="J47" s="46">
        <f t="shared" ref="J47" si="29">J46</f>
        <v>4367.5501345776538</v>
      </c>
      <c r="K47" s="450"/>
      <c r="L47" s="450"/>
      <c r="M47" s="564"/>
      <c r="O47" s="36"/>
      <c r="P47" s="36"/>
      <c r="Q47" s="36"/>
      <c r="R47" s="36"/>
      <c r="S47" s="36"/>
      <c r="T47" s="447"/>
      <c r="W47" s="44"/>
    </row>
    <row r="48" spans="1:23" s="11" customFormat="1" ht="15.75">
      <c r="A48" s="452"/>
      <c r="B48" s="451"/>
      <c r="C48" s="818" t="s">
        <v>84</v>
      </c>
      <c r="D48" s="131">
        <f>D47*$I$131</f>
        <v>3030.9658536585366</v>
      </c>
      <c r="E48" s="131">
        <f>E47*$I$131</f>
        <v>479.87121951219513</v>
      </c>
      <c r="F48" s="131">
        <f>F47*$I$132</f>
        <v>735.63131242740997</v>
      </c>
      <c r="G48" s="131">
        <f>G47*$I$133</f>
        <v>0</v>
      </c>
      <c r="H48" s="131">
        <f>SUM(D48:G48)</f>
        <v>4246.468385598142</v>
      </c>
      <c r="I48" s="808"/>
      <c r="J48" s="450"/>
      <c r="K48" s="450"/>
      <c r="L48" s="450"/>
      <c r="M48" s="450"/>
      <c r="O48" s="36"/>
      <c r="P48" s="37"/>
      <c r="Q48" s="37"/>
      <c r="R48" s="37"/>
      <c r="S48" s="37"/>
      <c r="T48" s="489"/>
      <c r="W48" s="819"/>
    </row>
    <row r="49" spans="1:23" s="11" customFormat="1" ht="15.75">
      <c r="A49" s="585"/>
      <c r="B49" s="586"/>
      <c r="C49" s="806" t="s">
        <v>85</v>
      </c>
      <c r="D49" s="46">
        <f>D47+D43</f>
        <v>4815.6704727875303</v>
      </c>
      <c r="E49" s="46">
        <f t="shared" ref="E49:J49" si="30">E47+E43</f>
        <v>518.09870392152516</v>
      </c>
      <c r="F49" s="46">
        <f t="shared" si="30"/>
        <v>1978.9445578759701</v>
      </c>
      <c r="G49" s="46">
        <f t="shared" si="30"/>
        <v>0</v>
      </c>
      <c r="H49" s="46">
        <f t="shared" si="30"/>
        <v>7312.713734585026</v>
      </c>
      <c r="I49" s="131">
        <f t="shared" si="30"/>
        <v>52628.398958846548</v>
      </c>
      <c r="J49" s="131">
        <f t="shared" si="30"/>
        <v>54134.957905736883</v>
      </c>
      <c r="K49" s="131"/>
      <c r="L49" s="450"/>
      <c r="M49" s="564"/>
      <c r="O49" s="36"/>
      <c r="P49" s="37"/>
      <c r="Q49" s="37"/>
      <c r="R49" s="37"/>
      <c r="S49" s="37"/>
      <c r="T49" s="489"/>
      <c r="W49" s="819"/>
    </row>
    <row r="50" spans="1:23" s="11" customFormat="1" ht="15.75">
      <c r="A50" s="585"/>
      <c r="B50" s="586"/>
      <c r="C50" s="818" t="s">
        <v>86</v>
      </c>
      <c r="D50" s="131">
        <f>D49*$I$131</f>
        <v>39440.341172129869</v>
      </c>
      <c r="E50" s="131">
        <f>E49*$I$131</f>
        <v>4243.2283851172906</v>
      </c>
      <c r="F50" s="131">
        <f>F49*$I$132</f>
        <v>8944.8294015993833</v>
      </c>
      <c r="G50" s="131">
        <f>G49*$I$133</f>
        <v>0</v>
      </c>
      <c r="H50" s="131">
        <f>SUM(D50:G50)</f>
        <v>52628.398958846541</v>
      </c>
      <c r="I50" s="808"/>
      <c r="J50" s="450"/>
      <c r="K50" s="450"/>
      <c r="L50" s="450"/>
      <c r="M50" s="450"/>
      <c r="O50" s="36"/>
      <c r="P50" s="37"/>
      <c r="Q50" s="37"/>
      <c r="R50" s="37"/>
      <c r="S50" s="37"/>
      <c r="T50" s="489"/>
      <c r="W50" s="819"/>
    </row>
    <row r="51" spans="1:23" s="43" customFormat="1" ht="18" customHeight="1">
      <c r="A51" s="847" t="s">
        <v>87</v>
      </c>
      <c r="B51" s="848"/>
      <c r="C51" s="849"/>
      <c r="D51" s="849"/>
      <c r="E51" s="849"/>
      <c r="F51" s="849"/>
      <c r="G51" s="849"/>
      <c r="H51" s="849"/>
      <c r="I51" s="488"/>
      <c r="J51" s="450"/>
      <c r="K51" s="450"/>
      <c r="L51" s="450"/>
      <c r="M51" s="450"/>
      <c r="O51" s="36"/>
      <c r="P51" s="36"/>
      <c r="Q51" s="36"/>
      <c r="R51" s="36"/>
      <c r="S51" s="36"/>
      <c r="T51" s="447"/>
      <c r="U51" s="11"/>
      <c r="V51" s="11"/>
      <c r="W51" s="44"/>
    </row>
    <row r="52" spans="1:23" s="43" customFormat="1" ht="33.75" customHeight="1">
      <c r="A52" s="817">
        <v>3</v>
      </c>
      <c r="B52" s="802" t="s">
        <v>532</v>
      </c>
      <c r="C52" s="824" t="s">
        <v>506</v>
      </c>
      <c r="D52" s="46">
        <f>F52*10%</f>
        <v>3.4015486725663724</v>
      </c>
      <c r="E52" s="46">
        <f>F52*5%</f>
        <v>1.7007743362831862</v>
      </c>
      <c r="F52" s="46">
        <f>184500/1000/1.2/I132</f>
        <v>34.01548672566372</v>
      </c>
      <c r="G52" s="46"/>
      <c r="H52" s="46">
        <f>SUM(D52:G52)</f>
        <v>39.11780973451328</v>
      </c>
      <c r="I52" s="488">
        <f t="shared" ref="I52:I57" si="31">D52*$I$131+E52*$I$131+F52*$I$132+G52*$I$133</f>
        <v>195.53802544247787</v>
      </c>
      <c r="J52" s="450">
        <f t="shared" ref="J52:J57" si="32">D52*$I$131*1.015*1.0192+E52*$I$131*1.015*1.0192+F52*$I$132+G52*$I$133</f>
        <v>196.97921086393805</v>
      </c>
      <c r="K52" s="450">
        <f t="shared" ref="K52" si="33">J52*1.01*1.2</f>
        <v>238.7388035670929</v>
      </c>
      <c r="L52" s="450">
        <f>I52/O52*1.18</f>
        <v>0.92293948008849547</v>
      </c>
      <c r="M52" s="450"/>
      <c r="N52" s="492" t="s">
        <v>463</v>
      </c>
      <c r="O52" s="36">
        <v>250</v>
      </c>
      <c r="P52" s="37">
        <f>2*1250</f>
        <v>2500</v>
      </c>
      <c r="Q52" s="36"/>
      <c r="R52" s="486"/>
      <c r="S52" s="486"/>
      <c r="T52" s="496"/>
      <c r="U52" s="489"/>
      <c r="V52" s="489"/>
    </row>
    <row r="53" spans="1:23" s="11" customFormat="1" ht="46.15" customHeight="1">
      <c r="A53" s="817">
        <v>4</v>
      </c>
      <c r="B53" s="802" t="s">
        <v>532</v>
      </c>
      <c r="C53" s="490" t="s">
        <v>507</v>
      </c>
      <c r="D53" s="46">
        <f>F53*10%</f>
        <v>20.669469026548679</v>
      </c>
      <c r="E53" s="46">
        <f>F53*5%</f>
        <v>10.33473451327434</v>
      </c>
      <c r="F53" s="46">
        <f>1121112/1000/1.2/I132</f>
        <v>206.69469026548677</v>
      </c>
      <c r="G53" s="133"/>
      <c r="H53" s="46">
        <f t="shared" ref="H53:H57" si="34">SUM(D53:G53)</f>
        <v>237.69889380530978</v>
      </c>
      <c r="I53" s="488">
        <f t="shared" si="31"/>
        <v>1188.1844269911505</v>
      </c>
      <c r="J53" s="450">
        <f t="shared" si="32"/>
        <v>1196.9417726292213</v>
      </c>
      <c r="K53" s="450">
        <f t="shared" ref="K53:K57" si="35">J53*1.01*1.2</f>
        <v>1450.6934284266163</v>
      </c>
      <c r="L53" s="450"/>
      <c r="M53" s="450"/>
      <c r="N53" s="492" t="s">
        <v>462</v>
      </c>
      <c r="O53" s="36">
        <v>0.2</v>
      </c>
      <c r="P53" s="37">
        <v>18</v>
      </c>
      <c r="Q53" s="4"/>
      <c r="R53" s="486"/>
      <c r="S53" s="486"/>
      <c r="T53" s="486"/>
      <c r="U53" s="37"/>
      <c r="W53" s="44"/>
    </row>
    <row r="54" spans="1:23" s="11" customFormat="1" ht="45.75" customHeight="1">
      <c r="A54" s="817">
        <f>A52+1</f>
        <v>4</v>
      </c>
      <c r="B54" s="42" t="s">
        <v>518</v>
      </c>
      <c r="C54" s="484" t="s">
        <v>508</v>
      </c>
      <c r="D54" s="46">
        <f>Q54/P54*O54*R54/$S$19</f>
        <v>16.723149046458683</v>
      </c>
      <c r="E54" s="46"/>
      <c r="F54" s="46"/>
      <c r="G54" s="133"/>
      <c r="H54" s="46">
        <f t="shared" ref="H54" si="36">SUM(D54:G54)</f>
        <v>16.723149046458683</v>
      </c>
      <c r="I54" s="488">
        <f t="shared" si="31"/>
        <v>136.9625906904966</v>
      </c>
      <c r="J54" s="450">
        <f t="shared" si="32"/>
        <v>141.68615651823043</v>
      </c>
      <c r="K54" s="450">
        <f t="shared" ref="K54" si="37">J54*1.01*1.2</f>
        <v>171.72362170009526</v>
      </c>
      <c r="L54" s="450"/>
      <c r="M54" s="450"/>
      <c r="N54" s="485" t="s">
        <v>140</v>
      </c>
      <c r="O54" s="36">
        <v>150</v>
      </c>
      <c r="P54" s="495">
        <v>1000</v>
      </c>
      <c r="Q54" s="486">
        <v>1254.71</v>
      </c>
      <c r="R54" s="486">
        <v>1</v>
      </c>
      <c r="S54" s="486"/>
      <c r="T54" s="486"/>
      <c r="U54" s="37"/>
    </row>
    <row r="55" spans="1:23" s="11" customFormat="1" ht="45.75" customHeight="1">
      <c r="A55" s="817">
        <f>A53+1</f>
        <v>5</v>
      </c>
      <c r="B55" s="42" t="s">
        <v>518</v>
      </c>
      <c r="C55" s="484" t="s">
        <v>508</v>
      </c>
      <c r="D55" s="46">
        <f>Q55/P55*O55*R55/$S$19</f>
        <v>16.723149046458683</v>
      </c>
      <c r="E55" s="46"/>
      <c r="F55" s="46"/>
      <c r="G55" s="133"/>
      <c r="H55" s="46">
        <f t="shared" si="34"/>
        <v>16.723149046458683</v>
      </c>
      <c r="I55" s="488">
        <f t="shared" si="31"/>
        <v>136.9625906904966</v>
      </c>
      <c r="J55" s="450">
        <f t="shared" si="32"/>
        <v>141.68615651823043</v>
      </c>
      <c r="K55" s="450">
        <f t="shared" si="35"/>
        <v>171.72362170009526</v>
      </c>
      <c r="L55" s="450"/>
      <c r="M55" s="450"/>
      <c r="N55" s="485" t="s">
        <v>140</v>
      </c>
      <c r="O55" s="36">
        <v>150</v>
      </c>
      <c r="P55" s="495">
        <v>1000</v>
      </c>
      <c r="Q55" s="486">
        <v>1254.71</v>
      </c>
      <c r="R55" s="486">
        <v>1</v>
      </c>
      <c r="S55" s="486"/>
      <c r="T55" s="486"/>
      <c r="U55" s="37"/>
    </row>
    <row r="56" spans="1:23" s="11" customFormat="1" ht="45.75" customHeight="1">
      <c r="A56" s="817">
        <f>A55+1</f>
        <v>6</v>
      </c>
      <c r="B56" s="42" t="s">
        <v>519</v>
      </c>
      <c r="C56" s="484" t="s">
        <v>509</v>
      </c>
      <c r="D56" s="46">
        <f t="shared" ref="D56" si="38">Q56/P56*O56*R56/$S$19</f>
        <v>10.684745771574311</v>
      </c>
      <c r="E56" s="46"/>
      <c r="F56" s="46"/>
      <c r="G56" s="133"/>
      <c r="H56" s="46">
        <f t="shared" si="34"/>
        <v>10.684745771574311</v>
      </c>
      <c r="I56" s="488">
        <f t="shared" si="31"/>
        <v>87.50806786919361</v>
      </c>
      <c r="J56" s="450">
        <f t="shared" si="32"/>
        <v>90.526046113866371</v>
      </c>
      <c r="K56" s="450">
        <f t="shared" si="35"/>
        <v>109.71756789000604</v>
      </c>
      <c r="L56" s="450"/>
      <c r="M56" s="450"/>
      <c r="N56" s="485" t="s">
        <v>140</v>
      </c>
      <c r="O56" s="36">
        <v>80</v>
      </c>
      <c r="P56" s="495">
        <v>1000</v>
      </c>
      <c r="Q56" s="562">
        <v>1503.11</v>
      </c>
      <c r="R56" s="486">
        <v>1</v>
      </c>
      <c r="S56" s="486"/>
      <c r="T56" s="486"/>
      <c r="U56" s="37"/>
    </row>
    <row r="57" spans="1:23" s="11" customFormat="1" ht="45.75" customHeight="1">
      <c r="A57" s="817">
        <f t="shared" ref="A57" si="39">A56+1</f>
        <v>7</v>
      </c>
      <c r="B57" s="42" t="s">
        <v>520</v>
      </c>
      <c r="C57" s="484" t="s">
        <v>510</v>
      </c>
      <c r="D57" s="46">
        <f t="shared" ref="D57" si="40">Q57/P57*O57*R57/$S$19</f>
        <v>537.93011573596493</v>
      </c>
      <c r="E57" s="46"/>
      <c r="F57" s="46"/>
      <c r="G57" s="133"/>
      <c r="H57" s="46">
        <f t="shared" si="34"/>
        <v>537.93011573596493</v>
      </c>
      <c r="I57" s="488">
        <f t="shared" si="31"/>
        <v>4405.6476478775521</v>
      </c>
      <c r="J57" s="450">
        <f t="shared" si="32"/>
        <v>4557.5896239575532</v>
      </c>
      <c r="K57" s="450">
        <f t="shared" si="35"/>
        <v>5523.7986242365541</v>
      </c>
      <c r="L57" s="450"/>
      <c r="M57" s="450"/>
      <c r="N57" s="485" t="s">
        <v>140</v>
      </c>
      <c r="O57" s="36">
        <v>3000</v>
      </c>
      <c r="P57" s="495">
        <v>100</v>
      </c>
      <c r="Q57" s="37">
        <v>201.8</v>
      </c>
      <c r="R57" s="486">
        <v>1</v>
      </c>
      <c r="S57" s="486"/>
      <c r="T57" s="486"/>
      <c r="U57" s="37"/>
    </row>
    <row r="58" spans="1:23" s="43" customFormat="1" ht="16.149999999999999" customHeight="1">
      <c r="A58" s="452"/>
      <c r="B58" s="451"/>
      <c r="C58" s="806" t="s">
        <v>88</v>
      </c>
      <c r="D58" s="46">
        <f t="shared" ref="D58:J58" si="41">SUM(D52:D57)</f>
        <v>606.13217729957171</v>
      </c>
      <c r="E58" s="46">
        <f t="shared" si="41"/>
        <v>12.035508849557527</v>
      </c>
      <c r="F58" s="46">
        <f t="shared" si="41"/>
        <v>240.71017699115049</v>
      </c>
      <c r="G58" s="46">
        <f t="shared" si="41"/>
        <v>0</v>
      </c>
      <c r="H58" s="46">
        <f t="shared" si="41"/>
        <v>858.8778631402796</v>
      </c>
      <c r="I58" s="46">
        <f t="shared" si="41"/>
        <v>6150.8033495613672</v>
      </c>
      <c r="J58" s="46">
        <f t="shared" si="41"/>
        <v>6325.4089666010404</v>
      </c>
      <c r="K58" s="450"/>
      <c r="L58" s="450"/>
      <c r="M58" s="564"/>
      <c r="O58" s="36"/>
      <c r="P58" s="36"/>
      <c r="Q58" s="36"/>
      <c r="R58" s="36"/>
      <c r="S58" s="36"/>
      <c r="T58" s="447"/>
      <c r="U58" s="11"/>
      <c r="V58" s="11"/>
      <c r="W58" s="44"/>
    </row>
    <row r="59" spans="1:23" s="11" customFormat="1" ht="15.75">
      <c r="A59" s="452"/>
      <c r="B59" s="451"/>
      <c r="C59" s="818" t="s">
        <v>89</v>
      </c>
      <c r="D59" s="131">
        <f>D58*$I$131</f>
        <v>4964.2225320834923</v>
      </c>
      <c r="E59" s="131">
        <f>E58*$I$131</f>
        <v>98.570817477876133</v>
      </c>
      <c r="F59" s="131">
        <f>F58*$I$132</f>
        <v>1088.0100000000002</v>
      </c>
      <c r="G59" s="131">
        <f>G58*$I$133</f>
        <v>0</v>
      </c>
      <c r="H59" s="131">
        <f>SUM(D59:G59)</f>
        <v>6150.803349561369</v>
      </c>
      <c r="I59" s="808"/>
      <c r="J59" s="564"/>
      <c r="K59" s="450"/>
      <c r="L59" s="450"/>
      <c r="M59" s="450"/>
      <c r="O59" s="36"/>
      <c r="P59" s="37"/>
      <c r="Q59" s="37"/>
      <c r="R59" s="37"/>
      <c r="S59" s="37"/>
      <c r="T59" s="489"/>
      <c r="W59" s="819"/>
    </row>
    <row r="60" spans="1:23" s="11" customFormat="1" ht="15.75">
      <c r="A60" s="585"/>
      <c r="B60" s="586"/>
      <c r="C60" s="806" t="s">
        <v>90</v>
      </c>
      <c r="D60" s="46">
        <f t="shared" ref="D60:J60" si="42">D49+D58</f>
        <v>5421.8026500871019</v>
      </c>
      <c r="E60" s="46">
        <f t="shared" si="42"/>
        <v>530.13421277108273</v>
      </c>
      <c r="F60" s="46">
        <f t="shared" si="42"/>
        <v>2219.6547348671206</v>
      </c>
      <c r="G60" s="46">
        <f t="shared" si="42"/>
        <v>0</v>
      </c>
      <c r="H60" s="46">
        <f t="shared" si="42"/>
        <v>8171.5915977253053</v>
      </c>
      <c r="I60" s="131">
        <f t="shared" si="42"/>
        <v>58779.202308407912</v>
      </c>
      <c r="J60" s="131">
        <f t="shared" si="42"/>
        <v>60460.366872337923</v>
      </c>
      <c r="K60" s="450"/>
      <c r="L60" s="450"/>
      <c r="M60" s="564"/>
      <c r="O60" s="36"/>
      <c r="P60" s="37"/>
      <c r="Q60" s="37"/>
      <c r="R60" s="37"/>
      <c r="S60" s="37"/>
      <c r="T60" s="489"/>
      <c r="W60" s="819"/>
    </row>
    <row r="61" spans="1:23" s="11" customFormat="1" ht="15.75">
      <c r="A61" s="585"/>
      <c r="B61" s="586"/>
      <c r="C61" s="818" t="s">
        <v>91</v>
      </c>
      <c r="D61" s="131">
        <f>D60*$I$131</f>
        <v>44404.56370421336</v>
      </c>
      <c r="E61" s="131">
        <f>E60*$I$131</f>
        <v>4341.7992025951671</v>
      </c>
      <c r="F61" s="131">
        <f>F60*$I$132</f>
        <v>10032.839401599384</v>
      </c>
      <c r="G61" s="131">
        <f>G60*$I$133</f>
        <v>0</v>
      </c>
      <c r="H61" s="131">
        <f>SUM(D61:G61)</f>
        <v>58779.202308407912</v>
      </c>
      <c r="I61" s="808"/>
      <c r="J61" s="564"/>
      <c r="K61" s="450"/>
      <c r="L61" s="450"/>
      <c r="M61" s="450"/>
      <c r="O61" s="36"/>
      <c r="P61" s="37"/>
      <c r="Q61" s="37"/>
      <c r="R61" s="37"/>
      <c r="S61" s="37"/>
      <c r="T61" s="489"/>
      <c r="W61" s="819"/>
    </row>
    <row r="62" spans="1:23" s="43" customFormat="1" ht="15.75">
      <c r="A62" s="847" t="s">
        <v>75</v>
      </c>
      <c r="B62" s="848"/>
      <c r="C62" s="849"/>
      <c r="D62" s="849"/>
      <c r="E62" s="849"/>
      <c r="F62" s="849"/>
      <c r="G62" s="849"/>
      <c r="H62" s="849"/>
      <c r="I62" s="488"/>
      <c r="J62" s="450"/>
      <c r="K62" s="450"/>
      <c r="L62" s="450"/>
      <c r="M62" s="450"/>
      <c r="O62" s="36"/>
      <c r="P62" s="36"/>
      <c r="Q62" s="36"/>
      <c r="R62" s="36"/>
      <c r="S62" s="36"/>
      <c r="T62" s="447"/>
      <c r="U62" s="11"/>
      <c r="V62" s="11"/>
      <c r="W62" s="44"/>
    </row>
    <row r="63" spans="1:23" s="11" customFormat="1" ht="45.75" customHeight="1">
      <c r="A63" s="817">
        <f>A57+1</f>
        <v>8</v>
      </c>
      <c r="B63" s="42" t="s">
        <v>521</v>
      </c>
      <c r="C63" s="484" t="s">
        <v>511</v>
      </c>
      <c r="D63" s="46">
        <f t="shared" ref="D63" si="43">Q63/P63*O63*R63/$S$19</f>
        <v>5.5660306152749328</v>
      </c>
      <c r="E63" s="46"/>
      <c r="F63" s="46"/>
      <c r="G63" s="133"/>
      <c r="H63" s="46">
        <f>SUM(D63:G63)</f>
        <v>5.5660306152749328</v>
      </c>
      <c r="I63" s="488">
        <f>D63*$I$131+E63*$I$131+F63*$I$132+G63*$I$133</f>
        <v>45.585790739101697</v>
      </c>
      <c r="J63" s="450">
        <f>D63*$I$131*1.015*1.0192+E63*$I$131*1.015*1.0192+F63*$I$132+G63*$I$133</f>
        <v>47.157953490111836</v>
      </c>
      <c r="K63" s="450">
        <f t="shared" ref="K63" si="44">J63*1.01*1.2</f>
        <v>57.155439630015543</v>
      </c>
      <c r="L63" s="450"/>
      <c r="M63" s="450"/>
      <c r="N63" s="485" t="s">
        <v>140</v>
      </c>
      <c r="O63" s="36">
        <v>150</v>
      </c>
      <c r="P63" s="495">
        <v>1000</v>
      </c>
      <c r="Q63" s="37">
        <v>417.61</v>
      </c>
      <c r="R63" s="486">
        <v>1</v>
      </c>
      <c r="S63" s="486"/>
      <c r="T63" s="486"/>
      <c r="U63" s="37"/>
    </row>
    <row r="64" spans="1:23" s="43" customFormat="1" ht="15.75">
      <c r="A64" s="452"/>
      <c r="B64" s="451"/>
      <c r="C64" s="806" t="s">
        <v>76</v>
      </c>
      <c r="D64" s="46">
        <f>D63</f>
        <v>5.5660306152749328</v>
      </c>
      <c r="E64" s="46">
        <f t="shared" ref="E64:J64" si="45">E63</f>
        <v>0</v>
      </c>
      <c r="F64" s="46">
        <f t="shared" si="45"/>
        <v>0</v>
      </c>
      <c r="G64" s="46">
        <f t="shared" si="45"/>
        <v>0</v>
      </c>
      <c r="H64" s="46">
        <f t="shared" si="45"/>
        <v>5.5660306152749328</v>
      </c>
      <c r="I64" s="46">
        <f t="shared" si="45"/>
        <v>45.585790739101697</v>
      </c>
      <c r="J64" s="46">
        <f t="shared" si="45"/>
        <v>47.157953490111836</v>
      </c>
      <c r="K64" s="450"/>
      <c r="L64" s="450"/>
      <c r="M64" s="564"/>
      <c r="O64" s="36"/>
      <c r="P64" s="37"/>
      <c r="Q64" s="36"/>
      <c r="R64" s="37"/>
      <c r="S64" s="36"/>
      <c r="T64" s="447"/>
      <c r="U64" s="11"/>
      <c r="V64" s="11"/>
      <c r="W64" s="44"/>
    </row>
    <row r="65" spans="1:23" s="11" customFormat="1" ht="15.75">
      <c r="A65" s="452"/>
      <c r="B65" s="451"/>
      <c r="C65" s="818" t="s">
        <v>77</v>
      </c>
      <c r="D65" s="131">
        <f>D64*$I$131</f>
        <v>45.585790739101697</v>
      </c>
      <c r="E65" s="131">
        <f>E64*$I$131</f>
        <v>0</v>
      </c>
      <c r="F65" s="131">
        <f>F64*$I$132</f>
        <v>0</v>
      </c>
      <c r="G65" s="131">
        <f>G64*$I$133</f>
        <v>0</v>
      </c>
      <c r="H65" s="131">
        <f>SUM(D65:G65)</f>
        <v>45.585790739101697</v>
      </c>
      <c r="I65" s="808"/>
      <c r="J65" s="564"/>
      <c r="K65" s="450"/>
      <c r="L65" s="450"/>
      <c r="M65" s="450"/>
      <c r="O65" s="36"/>
      <c r="P65" s="37"/>
      <c r="Q65" s="37"/>
      <c r="R65" s="37"/>
      <c r="S65" s="37"/>
      <c r="T65" s="489"/>
      <c r="W65" s="819"/>
    </row>
    <row r="66" spans="1:23" s="11" customFormat="1" ht="15.75">
      <c r="A66" s="585"/>
      <c r="B66" s="586"/>
      <c r="C66" s="806" t="s">
        <v>78</v>
      </c>
      <c r="D66" s="46">
        <f t="shared" ref="D66:J66" si="46">D60+D64</f>
        <v>5427.3686807023769</v>
      </c>
      <c r="E66" s="46">
        <f t="shared" si="46"/>
        <v>530.13421277108273</v>
      </c>
      <c r="F66" s="46">
        <f t="shared" si="46"/>
        <v>2219.6547348671206</v>
      </c>
      <c r="G66" s="46">
        <f t="shared" si="46"/>
        <v>0</v>
      </c>
      <c r="H66" s="46">
        <f t="shared" si="46"/>
        <v>8177.1576283405802</v>
      </c>
      <c r="I66" s="131">
        <f t="shared" si="46"/>
        <v>58824.788099147016</v>
      </c>
      <c r="J66" s="131">
        <f t="shared" si="46"/>
        <v>60507.524825828033</v>
      </c>
      <c r="K66" s="450"/>
      <c r="L66" s="450"/>
      <c r="M66" s="564"/>
      <c r="O66" s="36"/>
      <c r="P66" s="37"/>
      <c r="Q66" s="37"/>
      <c r="R66" s="37"/>
      <c r="S66" s="37"/>
      <c r="T66" s="489"/>
      <c r="W66" s="819"/>
    </row>
    <row r="67" spans="1:23" s="11" customFormat="1" ht="15.75">
      <c r="A67" s="585"/>
      <c r="B67" s="586"/>
      <c r="C67" s="818" t="s">
        <v>79</v>
      </c>
      <c r="D67" s="131">
        <f>D61+D65</f>
        <v>44450.149494952464</v>
      </c>
      <c r="E67" s="131">
        <f>E61+E65</f>
        <v>4341.7992025951671</v>
      </c>
      <c r="F67" s="131">
        <f>F61+F65</f>
        <v>10032.839401599384</v>
      </c>
      <c r="G67" s="131">
        <f>G61+G65</f>
        <v>0</v>
      </c>
      <c r="H67" s="131">
        <f>H61+H65</f>
        <v>58824.788099147016</v>
      </c>
      <c r="I67" s="808"/>
      <c r="J67" s="564"/>
      <c r="K67" s="450"/>
      <c r="L67" s="450"/>
      <c r="M67" s="450"/>
      <c r="O67" s="36"/>
      <c r="P67" s="37"/>
      <c r="Q67" s="37"/>
      <c r="R67" s="37"/>
      <c r="S67" s="37"/>
      <c r="T67" s="489"/>
      <c r="W67" s="819"/>
    </row>
    <row r="68" spans="1:23" s="43" customFormat="1" ht="15.75">
      <c r="A68" s="847" t="s">
        <v>80</v>
      </c>
      <c r="B68" s="848"/>
      <c r="C68" s="849"/>
      <c r="D68" s="849"/>
      <c r="E68" s="849"/>
      <c r="F68" s="849"/>
      <c r="G68" s="849"/>
      <c r="H68" s="849"/>
      <c r="I68" s="488"/>
      <c r="J68" s="564"/>
      <c r="K68" s="450"/>
      <c r="L68" s="450"/>
      <c r="M68" s="450"/>
      <c r="O68" s="36"/>
      <c r="P68" s="37"/>
      <c r="Q68" s="588"/>
      <c r="R68" s="589"/>
      <c r="S68" s="588"/>
      <c r="T68" s="447"/>
      <c r="U68" s="11"/>
      <c r="V68" s="11"/>
      <c r="W68" s="44"/>
    </row>
    <row r="69" spans="1:23" s="43" customFormat="1" ht="34.9" customHeight="1">
      <c r="A69" s="817">
        <f>A63+1</f>
        <v>9</v>
      </c>
      <c r="B69" s="42" t="s">
        <v>532</v>
      </c>
      <c r="C69" s="484" t="s">
        <v>517</v>
      </c>
      <c r="D69" s="46">
        <f>F69*10%</f>
        <v>12.948008849557525</v>
      </c>
      <c r="E69" s="46"/>
      <c r="F69" s="46">
        <f>702.3/1.2/I132</f>
        <v>129.48008849557525</v>
      </c>
      <c r="G69" s="46"/>
      <c r="H69" s="46">
        <f>SUM(D69:G69)</f>
        <v>142.42809734513276</v>
      </c>
      <c r="I69" s="488">
        <f>D69*$I$131+E69*$I$131+F69*$I$132+G69*$I$133</f>
        <v>691.29419247787609</v>
      </c>
      <c r="J69" s="450">
        <f>D69*$I$131*1.015*1.0192+E69*$I$131*1.015*1.0192+F69*$I$132+G69*$I$133</f>
        <v>694.95144458805316</v>
      </c>
      <c r="K69" s="450">
        <f t="shared" ref="K69" si="47">J69*1.01*1.2</f>
        <v>842.28115084072033</v>
      </c>
      <c r="L69" s="450"/>
      <c r="M69" s="450"/>
      <c r="N69" s="492" t="s">
        <v>522</v>
      </c>
      <c r="O69" s="36">
        <v>6.4</v>
      </c>
      <c r="P69" s="37">
        <v>1</v>
      </c>
      <c r="Q69" s="36">
        <v>7.42</v>
      </c>
      <c r="R69" s="486">
        <v>1</v>
      </c>
      <c r="S69" s="486"/>
      <c r="T69" s="486"/>
      <c r="U69" s="37">
        <v>1</v>
      </c>
      <c r="V69" s="489"/>
    </row>
    <row r="70" spans="1:23" s="11" customFormat="1" ht="56.25" customHeight="1">
      <c r="A70" s="820">
        <f>A69+1</f>
        <v>10</v>
      </c>
      <c r="B70" s="42" t="s">
        <v>523</v>
      </c>
      <c r="C70" s="484" t="s">
        <v>513</v>
      </c>
      <c r="D70" s="46">
        <f>Q70/P70*O70*R70/$S$19</f>
        <v>169.55274688075571</v>
      </c>
      <c r="E70" s="46"/>
      <c r="F70" s="46"/>
      <c r="G70" s="133"/>
      <c r="H70" s="46">
        <f t="shared" ref="H70:H73" si="48">SUM(D70:G70)</f>
        <v>169.55274688075571</v>
      </c>
      <c r="I70" s="488">
        <f t="shared" ref="I70:I73" si="49">D70*$I$131+E70*$I$131+F70*$I$132+G70*$I$133</f>
        <v>1388.6369969533891</v>
      </c>
      <c r="J70" s="450">
        <f t="shared" ref="J70:J73" si="50">D70*$I$131*1.015*1.0192+E70*$I$131*1.015*1.0192+F70*$I$132+G70*$I$133</f>
        <v>1436.5283097043175</v>
      </c>
      <c r="K70" s="450">
        <f t="shared" ref="K70:K73" si="51">J70*1.01*1.2</f>
        <v>1741.0723113616327</v>
      </c>
      <c r="L70" s="450">
        <f t="shared" ref="L70:L72" si="52">I70/O70*1.18</f>
        <v>10.923944376033328</v>
      </c>
      <c r="M70" s="822">
        <f t="shared" ref="M70:M72" si="53">K70/O70</f>
        <v>11.607148742410885</v>
      </c>
      <c r="N70" s="485" t="s">
        <v>512</v>
      </c>
      <c r="O70" s="36">
        <v>150</v>
      </c>
      <c r="P70" s="495">
        <v>1000</v>
      </c>
      <c r="Q70" s="823">
        <v>12721.26</v>
      </c>
      <c r="R70" s="486">
        <v>1</v>
      </c>
      <c r="S70" s="486"/>
      <c r="T70" s="486"/>
      <c r="U70" s="37">
        <v>1</v>
      </c>
      <c r="W70" s="819"/>
    </row>
    <row r="71" spans="1:23" s="11" customFormat="1" ht="48" customHeight="1">
      <c r="A71" s="820">
        <f t="shared" ref="A71:A73" si="54">A70+1</f>
        <v>11</v>
      </c>
      <c r="B71" s="42" t="s">
        <v>525</v>
      </c>
      <c r="C71" s="484" t="s">
        <v>514</v>
      </c>
      <c r="D71" s="46">
        <f t="shared" ref="D71:D72" si="55">Q71/P71*O71*R71/$S$19</f>
        <v>281.73179044626841</v>
      </c>
      <c r="E71" s="46"/>
      <c r="F71" s="46"/>
      <c r="G71" s="133"/>
      <c r="H71" s="46">
        <f t="shared" si="48"/>
        <v>281.73179044626841</v>
      </c>
      <c r="I71" s="488">
        <f t="shared" si="49"/>
        <v>2307.3833637549383</v>
      </c>
      <c r="J71" s="450">
        <f t="shared" si="50"/>
        <v>2386.9604012041186</v>
      </c>
      <c r="K71" s="450">
        <f t="shared" si="51"/>
        <v>2892.9960062593918</v>
      </c>
      <c r="L71" s="450">
        <f t="shared" si="52"/>
        <v>10.890849476923309</v>
      </c>
      <c r="M71" s="822">
        <f t="shared" si="53"/>
        <v>11.571984025037567</v>
      </c>
      <c r="N71" s="485" t="s">
        <v>512</v>
      </c>
      <c r="O71" s="36">
        <v>250</v>
      </c>
      <c r="P71" s="495">
        <v>1000</v>
      </c>
      <c r="Q71" s="823">
        <v>12682.72</v>
      </c>
      <c r="R71" s="486">
        <v>1</v>
      </c>
      <c r="S71" s="486"/>
      <c r="T71" s="486"/>
      <c r="U71" s="37">
        <v>1</v>
      </c>
      <c r="W71" s="819"/>
    </row>
    <row r="72" spans="1:23" s="11" customFormat="1" ht="60" customHeight="1">
      <c r="A72" s="820">
        <f t="shared" si="54"/>
        <v>12</v>
      </c>
      <c r="B72" s="42" t="s">
        <v>524</v>
      </c>
      <c r="C72" s="484" t="s">
        <v>515</v>
      </c>
      <c r="D72" s="46">
        <f t="shared" si="55"/>
        <v>77.211098093675901</v>
      </c>
      <c r="E72" s="46"/>
      <c r="F72" s="46"/>
      <c r="G72" s="133"/>
      <c r="H72" s="46">
        <f t="shared" si="48"/>
        <v>77.211098093675901</v>
      </c>
      <c r="I72" s="488">
        <f t="shared" si="49"/>
        <v>632.35889338720563</v>
      </c>
      <c r="J72" s="450">
        <f t="shared" si="50"/>
        <v>654.16768690234358</v>
      </c>
      <c r="K72" s="450">
        <f t="shared" si="51"/>
        <v>792.8512365256405</v>
      </c>
      <c r="L72" s="450">
        <f t="shared" si="52"/>
        <v>4.9745566279793501</v>
      </c>
      <c r="M72" s="822">
        <f t="shared" si="53"/>
        <v>5.285674910170937</v>
      </c>
      <c r="N72" s="485" t="s">
        <v>512</v>
      </c>
      <c r="O72" s="36">
        <v>150</v>
      </c>
      <c r="P72" s="495">
        <v>1000</v>
      </c>
      <c r="Q72" s="823">
        <v>5793.02</v>
      </c>
      <c r="R72" s="486">
        <v>1</v>
      </c>
      <c r="S72" s="486"/>
      <c r="T72" s="486"/>
      <c r="U72" s="37">
        <v>1</v>
      </c>
      <c r="W72" s="819"/>
    </row>
    <row r="73" spans="1:23" s="43" customFormat="1" ht="35.25" customHeight="1">
      <c r="A73" s="820">
        <f t="shared" si="54"/>
        <v>13</v>
      </c>
      <c r="B73" s="42" t="s">
        <v>526</v>
      </c>
      <c r="C73" s="484" t="s">
        <v>516</v>
      </c>
      <c r="D73" s="46">
        <f t="shared" ref="D73" si="56">Q73/P73*O73*R73/$S$19</f>
        <v>258.35381321826753</v>
      </c>
      <c r="E73" s="46"/>
      <c r="F73" s="46"/>
      <c r="G73" s="46"/>
      <c r="H73" s="46">
        <f t="shared" si="48"/>
        <v>258.35381321826753</v>
      </c>
      <c r="I73" s="488">
        <f t="shared" si="49"/>
        <v>2115.9177302576109</v>
      </c>
      <c r="J73" s="450">
        <f t="shared" si="50"/>
        <v>2188.8915009387356</v>
      </c>
      <c r="K73" s="450">
        <f t="shared" si="51"/>
        <v>2652.9364991377474</v>
      </c>
      <c r="L73" s="450"/>
      <c r="M73" s="450"/>
      <c r="N73" s="485" t="s">
        <v>512</v>
      </c>
      <c r="O73" s="36">
        <v>80</v>
      </c>
      <c r="P73" s="37">
        <v>1000</v>
      </c>
      <c r="Q73" s="4">
        <v>36344.730000000003</v>
      </c>
      <c r="R73" s="486">
        <v>1</v>
      </c>
      <c r="S73" s="486"/>
      <c r="T73" s="486"/>
      <c r="U73" s="37"/>
      <c r="V73" s="489"/>
    </row>
    <row r="74" spans="1:23" s="11" customFormat="1" ht="37.5" hidden="1" customHeight="1">
      <c r="A74" s="817">
        <v>6</v>
      </c>
      <c r="B74" s="792" t="s">
        <v>115</v>
      </c>
      <c r="C74" s="793" t="s">
        <v>474</v>
      </c>
      <c r="D74" s="46">
        <f>H41*0</f>
        <v>0</v>
      </c>
      <c r="E74" s="46"/>
      <c r="F74" s="46"/>
      <c r="G74" s="46"/>
      <c r="H74" s="46">
        <f t="shared" ref="H74" si="57">SUM(D74:G74)</f>
        <v>0</v>
      </c>
      <c r="I74" s="488">
        <f>D74*$I$131+E74*$I$131+F74*$I$132+G74*$I$133</f>
        <v>0</v>
      </c>
      <c r="J74" s="450">
        <f>D74*$I$131*1.015*1.0192+E74*$I$131*1.015*1.0192+F74*$I$132+G74*$I$133</f>
        <v>0</v>
      </c>
      <c r="K74" s="450">
        <f>J74*1.01*1.2</f>
        <v>0</v>
      </c>
      <c r="L74" s="450"/>
      <c r="M74" s="450"/>
      <c r="N74" s="492" t="s">
        <v>111</v>
      </c>
      <c r="O74" s="36">
        <v>132303.35</v>
      </c>
      <c r="P74" s="37">
        <v>1</v>
      </c>
      <c r="Q74" s="4"/>
      <c r="R74" s="486"/>
      <c r="S74" s="486"/>
      <c r="T74" s="486"/>
      <c r="U74" s="37"/>
      <c r="W74" s="819"/>
    </row>
    <row r="75" spans="1:23" s="43" customFormat="1" ht="15.75">
      <c r="A75" s="452"/>
      <c r="B75" s="451"/>
      <c r="C75" s="806" t="s">
        <v>54</v>
      </c>
      <c r="D75" s="46">
        <f t="shared" ref="D75:J75" si="58">SUM(D69:D74)</f>
        <v>799.79745748852508</v>
      </c>
      <c r="E75" s="46">
        <f t="shared" si="58"/>
        <v>0</v>
      </c>
      <c r="F75" s="46">
        <f t="shared" si="58"/>
        <v>129.48008849557525</v>
      </c>
      <c r="G75" s="46">
        <f t="shared" si="58"/>
        <v>0</v>
      </c>
      <c r="H75" s="46">
        <f t="shared" si="58"/>
        <v>929.27754598410024</v>
      </c>
      <c r="I75" s="46">
        <f t="shared" si="58"/>
        <v>7135.5911768310189</v>
      </c>
      <c r="J75" s="46">
        <f t="shared" si="58"/>
        <v>7361.4993433375685</v>
      </c>
      <c r="K75" s="450"/>
      <c r="L75" s="450"/>
      <c r="M75" s="564"/>
      <c r="N75" s="50"/>
      <c r="O75" s="36"/>
      <c r="P75" s="37"/>
      <c r="Q75" s="36"/>
      <c r="R75" s="37"/>
      <c r="S75" s="36"/>
      <c r="T75" s="447"/>
      <c r="U75" s="11"/>
      <c r="V75" s="11"/>
      <c r="W75" s="44"/>
    </row>
    <row r="76" spans="1:23" s="11" customFormat="1" ht="15.75">
      <c r="A76" s="452"/>
      <c r="B76" s="451"/>
      <c r="C76" s="818" t="s">
        <v>55</v>
      </c>
      <c r="D76" s="131">
        <f>D75*$I$131</f>
        <v>6550.3411768310198</v>
      </c>
      <c r="E76" s="131">
        <f>E75*$I$131</f>
        <v>0</v>
      </c>
      <c r="F76" s="131">
        <f>F75*$I$132</f>
        <v>585.25</v>
      </c>
      <c r="G76" s="131">
        <f>G75*$I$133</f>
        <v>0</v>
      </c>
      <c r="H76" s="131">
        <f>SUM(D76:G76)</f>
        <v>7135.5911768310198</v>
      </c>
      <c r="I76" s="808"/>
      <c r="J76" s="450"/>
      <c r="K76" s="450"/>
      <c r="L76" s="450"/>
      <c r="M76" s="450"/>
      <c r="O76" s="36"/>
      <c r="P76" s="37"/>
      <c r="Q76" s="37"/>
      <c r="R76" s="37"/>
      <c r="S76" s="37"/>
      <c r="T76" s="489"/>
      <c r="W76" s="819"/>
    </row>
    <row r="77" spans="1:23" s="11" customFormat="1" ht="15.75">
      <c r="A77" s="585"/>
      <c r="B77" s="586"/>
      <c r="C77" s="806" t="s">
        <v>81</v>
      </c>
      <c r="D77" s="46">
        <f t="shared" ref="D77:J77" si="59">D66+D75</f>
        <v>6227.1661381909016</v>
      </c>
      <c r="E77" s="46">
        <f t="shared" si="59"/>
        <v>530.13421277108273</v>
      </c>
      <c r="F77" s="46">
        <f t="shared" si="59"/>
        <v>2349.1348233626959</v>
      </c>
      <c r="G77" s="46">
        <f t="shared" si="59"/>
        <v>0</v>
      </c>
      <c r="H77" s="46">
        <f t="shared" si="59"/>
        <v>9106.4351743246807</v>
      </c>
      <c r="I77" s="808">
        <f t="shared" si="59"/>
        <v>65960.379275978034</v>
      </c>
      <c r="J77" s="590">
        <f t="shared" si="59"/>
        <v>67869.024169165597</v>
      </c>
      <c r="K77" s="450"/>
      <c r="L77" s="450"/>
      <c r="M77" s="564"/>
      <c r="O77" s="36"/>
      <c r="P77" s="37"/>
      <c r="Q77" s="37"/>
      <c r="R77" s="37"/>
      <c r="S77" s="37"/>
      <c r="T77" s="489"/>
      <c r="W77" s="819"/>
    </row>
    <row r="78" spans="1:23" s="11" customFormat="1" ht="15.75">
      <c r="A78" s="585"/>
      <c r="B78" s="586"/>
      <c r="C78" s="818" t="s">
        <v>82</v>
      </c>
      <c r="D78" s="131">
        <f>D67+D76</f>
        <v>51000.490671783482</v>
      </c>
      <c r="E78" s="131">
        <f>E67+E76</f>
        <v>4341.7992025951671</v>
      </c>
      <c r="F78" s="131">
        <f>F67+F76</f>
        <v>10618.089401599384</v>
      </c>
      <c r="G78" s="131">
        <f>G67+G76</f>
        <v>0</v>
      </c>
      <c r="H78" s="131">
        <f>H67+H76</f>
        <v>65960.379275978034</v>
      </c>
      <c r="I78" s="808"/>
      <c r="J78" s="450"/>
      <c r="K78" s="450"/>
      <c r="L78" s="450"/>
      <c r="M78" s="450"/>
      <c r="O78" s="36"/>
      <c r="P78" s="37"/>
      <c r="Q78" s="37"/>
      <c r="R78" s="37"/>
      <c r="S78" s="37"/>
      <c r="T78" s="489"/>
      <c r="W78" s="819"/>
    </row>
    <row r="79" spans="1:23" s="43" customFormat="1" ht="15.75">
      <c r="A79" s="847" t="s">
        <v>93</v>
      </c>
      <c r="B79" s="848"/>
      <c r="C79" s="849"/>
      <c r="D79" s="849"/>
      <c r="E79" s="849"/>
      <c r="F79" s="849"/>
      <c r="G79" s="849"/>
      <c r="H79" s="849"/>
      <c r="I79" s="488"/>
      <c r="J79" s="450"/>
      <c r="K79" s="450"/>
      <c r="L79" s="450"/>
      <c r="M79" s="450"/>
      <c r="O79" s="36"/>
      <c r="P79" s="37"/>
      <c r="Q79" s="36"/>
      <c r="R79" s="37"/>
      <c r="S79" s="36"/>
      <c r="T79" s="447"/>
      <c r="U79" s="11">
        <v>1</v>
      </c>
      <c r="V79" s="11"/>
      <c r="W79" s="819"/>
    </row>
    <row r="80" spans="1:23" s="43" customFormat="1" ht="15.75">
      <c r="A80" s="804"/>
      <c r="B80" s="805"/>
      <c r="C80" s="803"/>
      <c r="D80" s="806"/>
      <c r="E80" s="806"/>
      <c r="F80" s="806"/>
      <c r="G80" s="806"/>
      <c r="H80" s="806"/>
      <c r="I80" s="488"/>
      <c r="J80" s="450"/>
      <c r="K80" s="450"/>
      <c r="L80" s="450"/>
      <c r="M80" s="450"/>
      <c r="O80" s="36"/>
      <c r="P80" s="37"/>
      <c r="Q80" s="36"/>
      <c r="R80" s="37"/>
      <c r="S80" s="36"/>
      <c r="T80" s="447"/>
      <c r="U80" s="11"/>
      <c r="V80" s="11"/>
      <c r="W80" s="819"/>
    </row>
    <row r="81" spans="1:23" s="11" customFormat="1" ht="31.5" customHeight="1">
      <c r="A81" s="820">
        <f>A73+1</f>
        <v>14</v>
      </c>
      <c r="B81" s="42" t="s">
        <v>492</v>
      </c>
      <c r="C81" s="484" t="s">
        <v>501</v>
      </c>
      <c r="D81" s="46">
        <f t="shared" ref="D81" si="60">Q81/P81*O81*R81/$S$19</f>
        <v>571.17977700263123</v>
      </c>
      <c r="E81" s="46"/>
      <c r="F81" s="46"/>
      <c r="G81" s="133"/>
      <c r="H81" s="46">
        <f t="shared" ref="H81" si="61">SUM(D81:G81)</f>
        <v>571.17977700263123</v>
      </c>
      <c r="I81" s="808">
        <f t="shared" ref="I81" si="62">D81*$I$131+E81*$I$131+F81*$I$132+G81*$I$133</f>
        <v>4677.9623736515496</v>
      </c>
      <c r="J81" s="821">
        <f t="shared" ref="J81" si="63">D81*$I$131*1.015*1.0192+E81*$I$131*1.015*1.0192+F81*$I$132+G81*$I$133</f>
        <v>4839.2959399940446</v>
      </c>
      <c r="K81" s="282">
        <f t="shared" ref="K81" si="64">J81*1.01*1.2</f>
        <v>5865.2266792727814</v>
      </c>
      <c r="L81" s="450"/>
      <c r="M81" s="822">
        <f t="shared" ref="M81:M83" si="65">K81/O81</f>
        <v>2.9326133396363909</v>
      </c>
      <c r="N81" s="485" t="s">
        <v>111</v>
      </c>
      <c r="O81" s="4">
        <f>0.2*10000</f>
        <v>2000</v>
      </c>
      <c r="P81" s="495">
        <v>100</v>
      </c>
      <c r="Q81" s="823">
        <v>321.41000000000003</v>
      </c>
      <c r="R81" s="486">
        <v>1</v>
      </c>
      <c r="S81" s="486"/>
      <c r="T81" s="486"/>
      <c r="U81" s="37"/>
      <c r="W81" s="819"/>
    </row>
    <row r="82" spans="1:23" s="11" customFormat="1" ht="31.5" customHeight="1">
      <c r="A82" s="820">
        <f t="shared" ref="A82:A83" si="66">A81+1</f>
        <v>15</v>
      </c>
      <c r="B82" s="42" t="s">
        <v>490</v>
      </c>
      <c r="C82" s="484" t="s">
        <v>502</v>
      </c>
      <c r="D82" s="46">
        <f>Q82/P82*O82*R82/$S$19</f>
        <v>226.36781679037725</v>
      </c>
      <c r="E82" s="46"/>
      <c r="F82" s="46"/>
      <c r="G82" s="133"/>
      <c r="H82" s="46">
        <f t="shared" ref="H82:H85" si="67">SUM(D82:G82)</f>
        <v>226.36781679037725</v>
      </c>
      <c r="I82" s="808">
        <f t="shared" ref="I82:I85" si="68">D82*$I$131+E82*$I$131+F82*$I$132+G82*$I$133</f>
        <v>1853.9524195131896</v>
      </c>
      <c r="J82" s="821">
        <f t="shared" ref="J82:J85" si="69">D82*$I$131*1.015*1.0192+E82*$I$131*1.015*1.0192+F82*$I$132+G82*$I$133</f>
        <v>1917.8915305573605</v>
      </c>
      <c r="K82" s="282">
        <f t="shared" ref="K82:K85" si="70">J82*1.01*1.2</f>
        <v>2324.4845350355208</v>
      </c>
      <c r="L82" s="450"/>
      <c r="M82" s="822">
        <f t="shared" si="65"/>
        <v>2.3244845350355208</v>
      </c>
      <c r="N82" s="485" t="s">
        <v>111</v>
      </c>
      <c r="O82" s="4">
        <f>0.1*10000</f>
        <v>1000</v>
      </c>
      <c r="P82" s="495">
        <v>100</v>
      </c>
      <c r="Q82" s="823">
        <v>254.76</v>
      </c>
      <c r="R82" s="486">
        <v>1</v>
      </c>
      <c r="S82" s="486"/>
      <c r="T82" s="486"/>
      <c r="U82" s="37"/>
      <c r="W82" s="819"/>
    </row>
    <row r="83" spans="1:23" s="11" customFormat="1" ht="31.5" customHeight="1">
      <c r="A83" s="820">
        <f t="shared" si="66"/>
        <v>16</v>
      </c>
      <c r="B83" s="42" t="s">
        <v>528</v>
      </c>
      <c r="C83" s="484" t="s">
        <v>503</v>
      </c>
      <c r="D83" s="46">
        <f>Q83/P83*O83*R83/$S$19</f>
        <v>530.74172023496715</v>
      </c>
      <c r="E83" s="46"/>
      <c r="F83" s="46"/>
      <c r="G83" s="133"/>
      <c r="H83" s="46">
        <f t="shared" si="67"/>
        <v>530.74172023496715</v>
      </c>
      <c r="I83" s="808">
        <f t="shared" si="68"/>
        <v>4346.7746887243811</v>
      </c>
      <c r="J83" s="821">
        <f t="shared" si="69"/>
        <v>4496.6862541891069</v>
      </c>
      <c r="K83" s="282">
        <f t="shared" si="70"/>
        <v>5449.9837400771967</v>
      </c>
      <c r="L83" s="450">
        <f t="shared" ref="L83" si="71">I83/O83*1.18</f>
        <v>1.4654840379127914</v>
      </c>
      <c r="M83" s="822">
        <f t="shared" si="65"/>
        <v>1.5571382114506276</v>
      </c>
      <c r="N83" s="485" t="s">
        <v>111</v>
      </c>
      <c r="O83" s="4">
        <f>0.35*10000</f>
        <v>3500</v>
      </c>
      <c r="P83" s="495">
        <v>100</v>
      </c>
      <c r="Q83" s="823">
        <v>170.66</v>
      </c>
      <c r="R83" s="486">
        <v>1</v>
      </c>
      <c r="S83" s="486"/>
      <c r="T83" s="486"/>
      <c r="U83" s="37">
        <v>1</v>
      </c>
      <c r="W83" s="819"/>
    </row>
    <row r="84" spans="1:23" s="11" customFormat="1" ht="39" customHeight="1">
      <c r="A84" s="820">
        <f>A83+1</f>
        <v>17</v>
      </c>
      <c r="B84" s="42" t="s">
        <v>527</v>
      </c>
      <c r="C84" s="484" t="s">
        <v>504</v>
      </c>
      <c r="D84" s="46">
        <f t="shared" ref="D84" si="72">Q84/P84*O84*R84/$S$19</f>
        <v>173.34162664043481</v>
      </c>
      <c r="E84" s="46"/>
      <c r="F84" s="46"/>
      <c r="G84" s="133"/>
      <c r="H84" s="46">
        <f t="shared" si="67"/>
        <v>173.34162664043481</v>
      </c>
      <c r="I84" s="808">
        <f t="shared" si="68"/>
        <v>1419.6679221851609</v>
      </c>
      <c r="J84" s="821">
        <f t="shared" si="69"/>
        <v>1468.6294294854827</v>
      </c>
      <c r="K84" s="282">
        <f t="shared" si="70"/>
        <v>1779.9788685364049</v>
      </c>
      <c r="L84" s="450">
        <f>I84/O84</f>
        <v>4.0561940633861742</v>
      </c>
      <c r="M84" s="450"/>
      <c r="N84" s="485" t="s">
        <v>140</v>
      </c>
      <c r="O84" s="36">
        <v>350</v>
      </c>
      <c r="P84" s="495">
        <v>100</v>
      </c>
      <c r="Q84" s="37">
        <v>557.38</v>
      </c>
      <c r="R84" s="486">
        <v>1</v>
      </c>
      <c r="S84" s="486"/>
      <c r="T84" s="486"/>
      <c r="U84" s="37">
        <v>1</v>
      </c>
      <c r="W84" s="819"/>
    </row>
    <row r="85" spans="1:23" s="11" customFormat="1" ht="31.5" customHeight="1">
      <c r="A85" s="820">
        <f>A84+1</f>
        <v>18</v>
      </c>
      <c r="B85" s="42" t="s">
        <v>493</v>
      </c>
      <c r="C85" s="484" t="s">
        <v>505</v>
      </c>
      <c r="D85" s="46">
        <f>Q85/P85*O85*R85/$S$19</f>
        <v>118.49745661471469</v>
      </c>
      <c r="E85" s="46"/>
      <c r="F85" s="46"/>
      <c r="G85" s="133"/>
      <c r="H85" s="46">
        <f t="shared" si="67"/>
        <v>118.49745661471469</v>
      </c>
      <c r="I85" s="808">
        <f t="shared" si="68"/>
        <v>970.49416967451327</v>
      </c>
      <c r="J85" s="821">
        <f t="shared" si="69"/>
        <v>1003.9645725982479</v>
      </c>
      <c r="K85" s="282">
        <f t="shared" si="70"/>
        <v>1216.8050619890764</v>
      </c>
      <c r="L85" s="450">
        <f t="shared" ref="L85" si="73">I85/O85*1.18</f>
        <v>1.1451831202159257</v>
      </c>
      <c r="M85" s="822">
        <f t="shared" ref="M85" si="74">K85/O85</f>
        <v>1.2168050619890765</v>
      </c>
      <c r="N85" s="485" t="s">
        <v>111</v>
      </c>
      <c r="O85" s="4">
        <f>0.1*10000</f>
        <v>1000</v>
      </c>
      <c r="P85" s="495">
        <v>100</v>
      </c>
      <c r="Q85" s="823">
        <v>133.36000000000001</v>
      </c>
      <c r="R85" s="486">
        <v>1</v>
      </c>
      <c r="S85" s="486"/>
      <c r="T85" s="486"/>
      <c r="U85" s="37">
        <v>1</v>
      </c>
      <c r="W85" s="819"/>
    </row>
    <row r="86" spans="1:23" s="11" customFormat="1" ht="31.9" hidden="1" customHeight="1">
      <c r="A86" s="817">
        <v>7</v>
      </c>
      <c r="B86" s="42" t="s">
        <v>461</v>
      </c>
      <c r="C86" s="490" t="s">
        <v>484</v>
      </c>
      <c r="D86" s="46">
        <f>0%*H77</f>
        <v>0</v>
      </c>
      <c r="E86" s="46"/>
      <c r="F86" s="46"/>
      <c r="G86" s="133"/>
      <c r="H86" s="46">
        <f>SUM(D86:G86)</f>
        <v>0</v>
      </c>
      <c r="I86" s="808">
        <f>D86*$I$131+E86*$I$131+F86*$I$132+G86*$I$133</f>
        <v>0</v>
      </c>
      <c r="J86" s="46">
        <f>D86*$I$131*1.015*1.0192+E86*$I$131*1.015*1.0192+F86*$I$132+G86*$I$133</f>
        <v>0</v>
      </c>
      <c r="K86" s="488">
        <f>J86*1.01*1.2</f>
        <v>0</v>
      </c>
      <c r="L86" s="450"/>
      <c r="N86" s="485" t="s">
        <v>111</v>
      </c>
      <c r="O86" s="36">
        <f>4.7*10000</f>
        <v>47000</v>
      </c>
      <c r="P86" s="562"/>
      <c r="Q86" s="37"/>
      <c r="R86" s="486"/>
      <c r="S86" s="486"/>
    </row>
    <row r="87" spans="1:23" s="43" customFormat="1" ht="15.75">
      <c r="A87" s="452"/>
      <c r="B87" s="451"/>
      <c r="C87" s="806" t="s">
        <v>94</v>
      </c>
      <c r="D87" s="46">
        <f t="shared" ref="D87:J87" si="75">SUM(D81:D85)</f>
        <v>1620.1283972831252</v>
      </c>
      <c r="E87" s="46">
        <f t="shared" si="75"/>
        <v>0</v>
      </c>
      <c r="F87" s="46">
        <f t="shared" si="75"/>
        <v>0</v>
      </c>
      <c r="G87" s="46">
        <f t="shared" si="75"/>
        <v>0</v>
      </c>
      <c r="H87" s="46">
        <f t="shared" si="75"/>
        <v>1620.1283972831252</v>
      </c>
      <c r="I87" s="46">
        <f t="shared" si="75"/>
        <v>13268.851573748794</v>
      </c>
      <c r="J87" s="46">
        <f t="shared" si="75"/>
        <v>13726.467726824243</v>
      </c>
      <c r="K87" s="450"/>
      <c r="L87" s="450"/>
      <c r="M87" s="450"/>
      <c r="O87" s="36"/>
      <c r="P87" s="36"/>
      <c r="Q87" s="36"/>
      <c r="R87" s="36"/>
      <c r="S87" s="36"/>
      <c r="T87" s="447"/>
      <c r="W87" s="44"/>
    </row>
    <row r="88" spans="1:23" s="11" customFormat="1" ht="15.75">
      <c r="A88" s="452"/>
      <c r="B88" s="451"/>
      <c r="C88" s="818" t="s">
        <v>95</v>
      </c>
      <c r="D88" s="131">
        <f>D87*$I$131</f>
        <v>13268.851573748794</v>
      </c>
      <c r="E88" s="131">
        <f>E87*$I$131</f>
        <v>0</v>
      </c>
      <c r="F88" s="131">
        <f>F87*$I$132</f>
        <v>0</v>
      </c>
      <c r="G88" s="131">
        <f>G87*$I$133</f>
        <v>0</v>
      </c>
      <c r="H88" s="131">
        <f>SUM(D88:G88)</f>
        <v>13268.851573748794</v>
      </c>
      <c r="I88" s="808"/>
      <c r="J88" s="450"/>
      <c r="K88" s="450"/>
      <c r="L88" s="450"/>
      <c r="M88" s="450"/>
      <c r="O88" s="36"/>
      <c r="P88" s="37"/>
      <c r="Q88" s="37"/>
      <c r="R88" s="37"/>
      <c r="S88" s="37"/>
      <c r="T88" s="489"/>
      <c r="W88" s="819"/>
    </row>
    <row r="89" spans="1:23" s="11" customFormat="1" ht="15.75">
      <c r="A89" s="585"/>
      <c r="B89" s="586"/>
      <c r="C89" s="806" t="s">
        <v>459</v>
      </c>
      <c r="D89" s="46">
        <f t="shared" ref="D89:J89" si="76">D77+D87</f>
        <v>7847.2945354740268</v>
      </c>
      <c r="E89" s="46">
        <f t="shared" si="76"/>
        <v>530.13421277108273</v>
      </c>
      <c r="F89" s="46">
        <f t="shared" si="76"/>
        <v>2349.1348233626959</v>
      </c>
      <c r="G89" s="46">
        <f t="shared" si="76"/>
        <v>0</v>
      </c>
      <c r="H89" s="46">
        <f t="shared" si="76"/>
        <v>10726.563571607807</v>
      </c>
      <c r="I89" s="808">
        <f t="shared" si="76"/>
        <v>79229.230849726824</v>
      </c>
      <c r="J89" s="590">
        <f t="shared" si="76"/>
        <v>81595.491895989835</v>
      </c>
      <c r="K89" s="450"/>
      <c r="L89" s="450"/>
      <c r="M89" s="564"/>
      <c r="N89" s="50"/>
      <c r="O89" s="36"/>
      <c r="P89" s="37"/>
      <c r="Q89" s="37"/>
      <c r="R89" s="37"/>
      <c r="S89" s="37"/>
      <c r="T89" s="489"/>
      <c r="W89" s="819"/>
    </row>
    <row r="90" spans="1:23" s="11" customFormat="1" ht="15.75">
      <c r="A90" s="585"/>
      <c r="B90" s="586"/>
      <c r="C90" s="818" t="s">
        <v>97</v>
      </c>
      <c r="D90" s="131">
        <f>D78+D88</f>
        <v>64269.342245532272</v>
      </c>
      <c r="E90" s="131">
        <f>E78+E88</f>
        <v>4341.7992025951671</v>
      </c>
      <c r="F90" s="131">
        <f>F78+F88</f>
        <v>10618.089401599384</v>
      </c>
      <c r="G90" s="131">
        <f>G78+G88</f>
        <v>0</v>
      </c>
      <c r="H90" s="131">
        <f>H78+H88</f>
        <v>79229.230849726824</v>
      </c>
      <c r="I90" s="808"/>
      <c r="J90" s="450"/>
      <c r="K90" s="450"/>
      <c r="L90" s="450"/>
      <c r="M90" s="564"/>
      <c r="O90" s="36"/>
      <c r="P90" s="37"/>
      <c r="Q90" s="37"/>
      <c r="R90" s="37"/>
      <c r="S90" s="37"/>
      <c r="T90" s="489"/>
      <c r="W90" s="819"/>
    </row>
    <row r="91" spans="1:23" s="43" customFormat="1" ht="15.75">
      <c r="A91" s="847" t="s">
        <v>7</v>
      </c>
      <c r="B91" s="848"/>
      <c r="C91" s="849"/>
      <c r="D91" s="849"/>
      <c r="E91" s="849"/>
      <c r="F91" s="849"/>
      <c r="G91" s="849"/>
      <c r="H91" s="849"/>
      <c r="I91" s="488"/>
      <c r="J91" s="450"/>
      <c r="K91" s="450"/>
      <c r="L91" s="450"/>
      <c r="M91" s="450"/>
      <c r="O91" s="36"/>
      <c r="P91" s="36"/>
      <c r="Q91" s="36"/>
      <c r="R91" s="36"/>
      <c r="S91" s="36"/>
      <c r="T91" s="447"/>
      <c r="W91" s="44"/>
    </row>
    <row r="92" spans="1:23" s="11" customFormat="1" ht="31.5" customHeight="1">
      <c r="A92" s="820">
        <f>A85+1</f>
        <v>19</v>
      </c>
      <c r="B92" s="802" t="s">
        <v>230</v>
      </c>
      <c r="C92" s="806" t="s">
        <v>409</v>
      </c>
      <c r="D92" s="46">
        <f>D89*2.4%*0.8</f>
        <v>150.66805508110133</v>
      </c>
      <c r="E92" s="46">
        <f>E89*2.4%*0.8</f>
        <v>10.178576885204789</v>
      </c>
      <c r="F92" s="135"/>
      <c r="G92" s="135"/>
      <c r="H92" s="46">
        <f>SUM(D92:G92)</f>
        <v>160.84663196630612</v>
      </c>
      <c r="I92" s="488">
        <f>D92*$I$131+E92*$I$131+F92*$I$132+G92*$I$133</f>
        <v>1317.3339158040471</v>
      </c>
      <c r="J92" s="450">
        <v>0</v>
      </c>
      <c r="K92" s="450"/>
      <c r="L92" s="450"/>
      <c r="M92" s="450"/>
      <c r="O92" s="36"/>
      <c r="P92" s="37"/>
      <c r="Q92" s="37"/>
      <c r="R92" s="37"/>
      <c r="S92" s="37"/>
      <c r="T92" s="489"/>
      <c r="W92" s="819"/>
    </row>
    <row r="93" spans="1:23" s="11" customFormat="1" ht="15" customHeight="1">
      <c r="A93" s="452"/>
      <c r="B93" s="451"/>
      <c r="C93" s="806" t="s">
        <v>8</v>
      </c>
      <c r="D93" s="133">
        <f>SUM(D92:D92)</f>
        <v>150.66805508110133</v>
      </c>
      <c r="E93" s="133">
        <f t="shared" ref="E93:I93" si="77">SUM(E92:E92)</f>
        <v>10.178576885204789</v>
      </c>
      <c r="F93" s="133">
        <f t="shared" si="77"/>
        <v>0</v>
      </c>
      <c r="G93" s="133">
        <f t="shared" si="77"/>
        <v>0</v>
      </c>
      <c r="H93" s="133">
        <f t="shared" si="77"/>
        <v>160.84663196630612</v>
      </c>
      <c r="I93" s="133">
        <f t="shared" si="77"/>
        <v>1317.3339158040471</v>
      </c>
      <c r="J93" s="450"/>
      <c r="K93" s="450"/>
      <c r="L93" s="450"/>
      <c r="M93" s="450"/>
      <c r="O93" s="36"/>
      <c r="P93" s="37"/>
      <c r="Q93" s="37"/>
      <c r="R93" s="37"/>
      <c r="S93" s="37"/>
      <c r="T93" s="489"/>
      <c r="W93" s="819"/>
    </row>
    <row r="94" spans="1:23" s="11" customFormat="1" ht="15" customHeight="1">
      <c r="A94" s="585"/>
      <c r="B94" s="586"/>
      <c r="C94" s="818" t="s">
        <v>44</v>
      </c>
      <c r="D94" s="131">
        <f>D93*$I$131</f>
        <v>1233.9713711142199</v>
      </c>
      <c r="E94" s="131">
        <f>E93*$I$131</f>
        <v>83.362544689827217</v>
      </c>
      <c r="F94" s="131">
        <f>F93*$I$132</f>
        <v>0</v>
      </c>
      <c r="G94" s="131">
        <f>G93*$I$133</f>
        <v>0</v>
      </c>
      <c r="H94" s="131">
        <f>SUM(D94:G94)</f>
        <v>1317.3339158040471</v>
      </c>
      <c r="I94" s="488"/>
      <c r="J94" s="450"/>
      <c r="K94" s="450"/>
      <c r="L94" s="450"/>
      <c r="M94" s="450"/>
      <c r="O94" s="36"/>
      <c r="P94" s="37"/>
      <c r="Q94" s="37"/>
      <c r="R94" s="37"/>
      <c r="S94" s="37"/>
      <c r="T94" s="489"/>
      <c r="W94" s="819"/>
    </row>
    <row r="95" spans="1:23" s="11" customFormat="1" ht="15" customHeight="1">
      <c r="A95" s="452"/>
      <c r="B95" s="451"/>
      <c r="C95" s="806" t="s">
        <v>9</v>
      </c>
      <c r="D95" s="46">
        <f t="shared" ref="D95:I96" si="78">D89+D93</f>
        <v>7997.9625905551284</v>
      </c>
      <c r="E95" s="46">
        <f t="shared" si="78"/>
        <v>540.31278965628746</v>
      </c>
      <c r="F95" s="46">
        <f t="shared" si="78"/>
        <v>2349.1348233626959</v>
      </c>
      <c r="G95" s="46">
        <f t="shared" si="78"/>
        <v>0</v>
      </c>
      <c r="H95" s="46">
        <f t="shared" si="78"/>
        <v>10887.410203574113</v>
      </c>
      <c r="I95" s="808">
        <f t="shared" si="78"/>
        <v>80546.564765530871</v>
      </c>
      <c r="J95" s="590">
        <f>J89+J93</f>
        <v>81595.491895989835</v>
      </c>
      <c r="K95" s="450"/>
      <c r="L95" s="450"/>
      <c r="M95" s="564"/>
      <c r="O95" s="36"/>
      <c r="P95" s="37"/>
      <c r="Q95" s="37"/>
      <c r="R95" s="37"/>
      <c r="S95" s="37"/>
      <c r="T95" s="489"/>
      <c r="W95" s="819"/>
    </row>
    <row r="96" spans="1:23" s="11" customFormat="1" ht="15" customHeight="1">
      <c r="A96" s="585"/>
      <c r="B96" s="586"/>
      <c r="C96" s="818" t="s">
        <v>45</v>
      </c>
      <c r="D96" s="131">
        <f>D90+D94</f>
        <v>65503.31361664649</v>
      </c>
      <c r="E96" s="131">
        <f t="shared" si="78"/>
        <v>4425.1617472849939</v>
      </c>
      <c r="F96" s="131">
        <f t="shared" si="78"/>
        <v>10618.089401599384</v>
      </c>
      <c r="G96" s="131">
        <f t="shared" si="78"/>
        <v>0</v>
      </c>
      <c r="H96" s="131">
        <f>SUM(D96:G96)</f>
        <v>80546.564765530871</v>
      </c>
      <c r="I96" s="488"/>
      <c r="J96" s="591"/>
      <c r="K96" s="450"/>
      <c r="L96" s="450"/>
      <c r="M96" s="564"/>
      <c r="O96" s="36"/>
      <c r="P96" s="37"/>
      <c r="Q96" s="37"/>
      <c r="R96" s="37"/>
      <c r="S96" s="37"/>
      <c r="T96" s="489"/>
      <c r="W96" s="819"/>
    </row>
    <row r="97" spans="1:23" s="11" customFormat="1" ht="19.5" customHeight="1">
      <c r="A97" s="847" t="s">
        <v>10</v>
      </c>
      <c r="B97" s="848"/>
      <c r="C97" s="849"/>
      <c r="D97" s="849"/>
      <c r="E97" s="849"/>
      <c r="F97" s="849"/>
      <c r="G97" s="849"/>
      <c r="H97" s="849"/>
      <c r="I97" s="488"/>
      <c r="J97" s="591"/>
      <c r="K97" s="450"/>
      <c r="L97" s="450"/>
      <c r="M97" s="450"/>
      <c r="O97" s="36"/>
      <c r="P97" s="37"/>
      <c r="Q97" s="37"/>
      <c r="R97" s="37"/>
      <c r="S97" s="37"/>
      <c r="T97" s="489"/>
      <c r="W97" s="819"/>
    </row>
    <row r="98" spans="1:23" s="11" customFormat="1" ht="30" customHeight="1">
      <c r="A98" s="817">
        <f>A92+1</f>
        <v>20</v>
      </c>
      <c r="B98" s="592" t="s">
        <v>137</v>
      </c>
      <c r="C98" s="806" t="s">
        <v>408</v>
      </c>
      <c r="D98" s="46">
        <f>D95*1.5%</f>
        <v>119.96943885832692</v>
      </c>
      <c r="E98" s="46">
        <f>E95*1.5%</f>
        <v>8.1046918448443108</v>
      </c>
      <c r="F98" s="133"/>
      <c r="G98" s="133"/>
      <c r="H98" s="46">
        <f>SUM(D98:G98)</f>
        <v>128.07413070317125</v>
      </c>
      <c r="I98" s="488">
        <f>D98*$I$131+E98*$I$131+F98*$I$132+G98*$I$133</f>
        <v>1048.9271304589724</v>
      </c>
      <c r="J98" s="591"/>
      <c r="K98" s="450"/>
      <c r="L98" s="450"/>
      <c r="M98" s="450"/>
      <c r="O98" s="36"/>
      <c r="P98" s="37"/>
      <c r="Q98" s="37"/>
      <c r="R98" s="37"/>
      <c r="S98" s="37"/>
      <c r="T98" s="489"/>
      <c r="W98" s="819"/>
    </row>
    <row r="99" spans="1:23" s="11" customFormat="1" ht="30" hidden="1" customHeight="1">
      <c r="A99" s="817"/>
      <c r="B99" s="592" t="s">
        <v>248</v>
      </c>
      <c r="C99" s="806" t="s">
        <v>249</v>
      </c>
      <c r="D99" s="46"/>
      <c r="E99" s="46"/>
      <c r="F99" s="133"/>
      <c r="G99" s="133"/>
      <c r="H99" s="46"/>
      <c r="I99" s="488">
        <f>D99*$I$131+E99*$I$131+F99*$I$132+G99*$I$133</f>
        <v>0</v>
      </c>
      <c r="J99" s="591">
        <v>0</v>
      </c>
      <c r="K99" s="450"/>
      <c r="L99" s="450"/>
      <c r="M99" s="450"/>
      <c r="O99" s="36"/>
      <c r="P99" s="37"/>
      <c r="Q99" s="37"/>
      <c r="R99" s="37"/>
      <c r="S99" s="37"/>
      <c r="T99" s="489"/>
      <c r="W99" s="819"/>
    </row>
    <row r="100" spans="1:23" s="11" customFormat="1" ht="30.75" customHeight="1">
      <c r="A100" s="817">
        <f>A98+1</f>
        <v>21</v>
      </c>
      <c r="B100" s="592" t="s">
        <v>70</v>
      </c>
      <c r="C100" s="806" t="s">
        <v>182</v>
      </c>
      <c r="D100" s="46"/>
      <c r="E100" s="46"/>
      <c r="F100" s="133"/>
      <c r="G100" s="133">
        <f>E95*2%</f>
        <v>10.80625579312575</v>
      </c>
      <c r="H100" s="46">
        <f>SUM(D100:G100)</f>
        <v>10.80625579312575</v>
      </c>
      <c r="I100" s="488">
        <f>H100*I136</f>
        <v>206.83173588042686</v>
      </c>
      <c r="J100" s="591">
        <f>I100</f>
        <v>206.83173588042686</v>
      </c>
      <c r="K100" s="450">
        <f>J100*1.01*1.2</f>
        <v>250.68006388707735</v>
      </c>
      <c r="L100" s="450"/>
      <c r="M100" s="450"/>
      <c r="N100" s="565"/>
      <c r="O100" s="36"/>
      <c r="P100" s="37"/>
      <c r="Q100" s="37"/>
      <c r="R100" s="37"/>
      <c r="S100" s="37"/>
      <c r="T100" s="489"/>
      <c r="W100" s="819"/>
    </row>
    <row r="101" spans="1:23" s="11" customFormat="1" ht="28.5" customHeight="1">
      <c r="A101" s="817">
        <f t="shared" ref="A101:A102" si="79">A100+1</f>
        <v>22</v>
      </c>
      <c r="B101" s="593" t="s">
        <v>116</v>
      </c>
      <c r="C101" s="806" t="s">
        <v>106</v>
      </c>
      <c r="D101" s="46"/>
      <c r="E101" s="46"/>
      <c r="F101" s="133"/>
      <c r="G101" s="133">
        <f>(D95+E95)*0.1%</f>
        <v>8.5382753802114166</v>
      </c>
      <c r="H101" s="46">
        <f>SUM(D101:G101)</f>
        <v>8.5382753802114166</v>
      </c>
      <c r="I101" s="488">
        <f>D101*$I$131+E101*$I$131+F101*$I$132+G101*$I$133</f>
        <v>102.03239079352642</v>
      </c>
      <c r="J101" s="591">
        <f>I101</f>
        <v>102.03239079352642</v>
      </c>
      <c r="K101" s="450">
        <f t="shared" ref="K101:K104" si="80">J101*1.01*1.2</f>
        <v>123.66325764175402</v>
      </c>
      <c r="L101" s="450"/>
      <c r="M101" s="450"/>
      <c r="N101" s="565"/>
      <c r="O101" s="36"/>
      <c r="P101" s="37"/>
      <c r="Q101" s="37"/>
      <c r="R101" s="37"/>
      <c r="S101" s="37"/>
      <c r="T101" s="489"/>
      <c r="W101" s="819"/>
    </row>
    <row r="102" spans="1:23" s="11" customFormat="1" ht="33" customHeight="1">
      <c r="A102" s="817">
        <f t="shared" si="79"/>
        <v>23</v>
      </c>
      <c r="B102" s="592" t="s">
        <v>71</v>
      </c>
      <c r="C102" s="806" t="s">
        <v>72</v>
      </c>
      <c r="D102" s="46"/>
      <c r="E102" s="46"/>
      <c r="F102" s="133"/>
      <c r="G102" s="133">
        <f>0.5%*H95</f>
        <v>54.437051017870566</v>
      </c>
      <c r="H102" s="46">
        <f>SUM(D102:G102)</f>
        <v>54.437051017870566</v>
      </c>
      <c r="I102" s="488">
        <f>D102*$I$131+E102*$I$131+F102*$I$132+G102*$I$133</f>
        <v>650.52275966355319</v>
      </c>
      <c r="J102" s="591">
        <f>I102</f>
        <v>650.52275966355319</v>
      </c>
      <c r="K102" s="450">
        <f t="shared" si="80"/>
        <v>788.43358471222643</v>
      </c>
      <c r="L102" s="450"/>
      <c r="M102" s="450"/>
      <c r="N102" s="565"/>
      <c r="O102" s="36"/>
      <c r="P102" s="37"/>
      <c r="Q102" s="37"/>
      <c r="R102" s="37"/>
      <c r="S102" s="37"/>
      <c r="T102" s="489"/>
      <c r="W102" s="819"/>
    </row>
    <row r="103" spans="1:23" s="597" customFormat="1" ht="33" customHeight="1">
      <c r="A103" s="817">
        <f>A102+1</f>
        <v>24</v>
      </c>
      <c r="B103" s="802" t="s">
        <v>460</v>
      </c>
      <c r="C103" s="806" t="s">
        <v>159</v>
      </c>
      <c r="D103" s="46"/>
      <c r="E103" s="46"/>
      <c r="F103" s="133"/>
      <c r="G103" s="133">
        <f>3%*H41</f>
        <v>201.63869426751592</v>
      </c>
      <c r="H103" s="46">
        <f>SUM(D103:G103)</f>
        <v>201.63869426751592</v>
      </c>
      <c r="I103" s="488">
        <f>D103*$I$131+E103*$I$131+F103*$I$132+G103*$I$133</f>
        <v>2409.5823964968149</v>
      </c>
      <c r="J103" s="591">
        <f t="shared" ref="J103:J104" si="81">I103</f>
        <v>2409.5823964968149</v>
      </c>
      <c r="K103" s="450">
        <f t="shared" si="80"/>
        <v>2920.4138645541393</v>
      </c>
      <c r="L103" s="450"/>
      <c r="M103" s="450"/>
      <c r="N103" s="594"/>
      <c r="O103" s="595"/>
      <c r="P103" s="594"/>
      <c r="Q103" s="596"/>
      <c r="R103" s="596"/>
      <c r="S103" s="596"/>
      <c r="T103" s="596"/>
      <c r="W103" s="598"/>
    </row>
    <row r="104" spans="1:23" s="11" customFormat="1" ht="30" hidden="1" customHeight="1">
      <c r="A104" s="817">
        <f>A103+1</f>
        <v>25</v>
      </c>
      <c r="B104" s="592" t="s">
        <v>360</v>
      </c>
      <c r="C104" s="806" t="s">
        <v>475</v>
      </c>
      <c r="D104" s="46"/>
      <c r="E104" s="46"/>
      <c r="F104" s="133"/>
      <c r="G104" s="133"/>
      <c r="H104" s="46">
        <f>SUM(D104:G104)</f>
        <v>0</v>
      </c>
      <c r="I104" s="488">
        <f>D104*$I$131+E104*$I$131+F104*$I$132+G104*$I$133</f>
        <v>0</v>
      </c>
      <c r="J104" s="591">
        <f t="shared" si="81"/>
        <v>0</v>
      </c>
      <c r="K104" s="450">
        <f t="shared" si="80"/>
        <v>0</v>
      </c>
      <c r="L104" s="450"/>
      <c r="M104" s="450"/>
      <c r="O104" s="36"/>
      <c r="P104" s="37"/>
      <c r="Q104" s="37"/>
      <c r="R104" s="37"/>
      <c r="S104" s="37"/>
      <c r="T104" s="489"/>
      <c r="W104" s="819"/>
    </row>
    <row r="105" spans="1:23" s="43" customFormat="1" ht="15.75">
      <c r="A105" s="452"/>
      <c r="B105" s="451"/>
      <c r="C105" s="806" t="s">
        <v>11</v>
      </c>
      <c r="D105" s="133">
        <f>SUM(D98:D104)</f>
        <v>119.96943885832692</v>
      </c>
      <c r="E105" s="133">
        <f t="shared" ref="E105:J105" si="82">SUM(E98:E104)</f>
        <v>8.1046918448443108</v>
      </c>
      <c r="F105" s="133">
        <f t="shared" si="82"/>
        <v>0</v>
      </c>
      <c r="G105" s="133">
        <f t="shared" si="82"/>
        <v>275.42027645872366</v>
      </c>
      <c r="H105" s="133">
        <f t="shared" si="82"/>
        <v>403.49440716189491</v>
      </c>
      <c r="I105" s="133">
        <f t="shared" si="82"/>
        <v>4417.8964132932942</v>
      </c>
      <c r="J105" s="133">
        <f t="shared" si="82"/>
        <v>3368.9692828343213</v>
      </c>
      <c r="K105" s="450"/>
      <c r="L105" s="450"/>
      <c r="M105" s="450"/>
      <c r="N105" s="449"/>
      <c r="O105" s="36"/>
      <c r="P105" s="448"/>
      <c r="Q105" s="36"/>
      <c r="R105" s="36"/>
      <c r="S105" s="36"/>
      <c r="T105" s="447"/>
      <c r="W105" s="44"/>
    </row>
    <row r="106" spans="1:23" s="11" customFormat="1" ht="15.75">
      <c r="A106" s="585"/>
      <c r="B106" s="586"/>
      <c r="C106" s="818" t="s">
        <v>46</v>
      </c>
      <c r="D106" s="131">
        <f>D105*$I$131</f>
        <v>982.54970424969747</v>
      </c>
      <c r="E106" s="131">
        <f>E105*$I$131</f>
        <v>66.377426209274901</v>
      </c>
      <c r="F106" s="131">
        <f>F105*$I$132</f>
        <v>0</v>
      </c>
      <c r="G106" s="131">
        <f>I100+I101+I102+I103+I104</f>
        <v>3368.9692828343213</v>
      </c>
      <c r="H106" s="131">
        <f>SUM(D106:G106)</f>
        <v>4417.8964132932942</v>
      </c>
      <c r="I106" s="488"/>
      <c r="J106" s="53"/>
      <c r="K106" s="450"/>
      <c r="L106" s="450"/>
      <c r="M106" s="450"/>
      <c r="N106" s="14"/>
      <c r="O106" s="36"/>
      <c r="P106" s="599"/>
      <c r="Q106" s="37"/>
      <c r="R106" s="37"/>
      <c r="S106" s="37"/>
      <c r="T106" s="489"/>
      <c r="W106" s="819"/>
    </row>
    <row r="107" spans="1:23" s="43" customFormat="1" ht="15.75">
      <c r="A107" s="452"/>
      <c r="B107" s="451"/>
      <c r="C107" s="806" t="s">
        <v>12</v>
      </c>
      <c r="D107" s="46">
        <f t="shared" ref="D107:J107" si="83">D95+D105</f>
        <v>8117.932029413455</v>
      </c>
      <c r="E107" s="46">
        <f t="shared" si="83"/>
        <v>548.41748150113176</v>
      </c>
      <c r="F107" s="46">
        <f t="shared" si="83"/>
        <v>2349.1348233626959</v>
      </c>
      <c r="G107" s="46">
        <f t="shared" si="83"/>
        <v>275.42027645872366</v>
      </c>
      <c r="H107" s="46">
        <f t="shared" si="83"/>
        <v>11290.904610736008</v>
      </c>
      <c r="I107" s="808">
        <f t="shared" si="83"/>
        <v>84964.46117882416</v>
      </c>
      <c r="J107" s="590">
        <f t="shared" si="83"/>
        <v>84964.46117882416</v>
      </c>
      <c r="K107" s="450"/>
      <c r="L107" s="450"/>
      <c r="M107" s="450"/>
      <c r="N107" s="53"/>
      <c r="O107" s="36"/>
      <c r="P107" s="448"/>
      <c r="Q107" s="36"/>
      <c r="R107" s="36"/>
      <c r="S107" s="36"/>
      <c r="T107" s="447"/>
      <c r="W107" s="44"/>
    </row>
    <row r="108" spans="1:23" s="43" customFormat="1" ht="15.75">
      <c r="A108" s="585"/>
      <c r="B108" s="586"/>
      <c r="C108" s="818" t="s">
        <v>47</v>
      </c>
      <c r="D108" s="131">
        <f>D106+D96</f>
        <v>66485.863320896184</v>
      </c>
      <c r="E108" s="131">
        <f>E106+E96</f>
        <v>4491.5391734942687</v>
      </c>
      <c r="F108" s="131">
        <f>F106+F96</f>
        <v>10618.089401599384</v>
      </c>
      <c r="G108" s="131">
        <f>G106+G96</f>
        <v>3368.9692828343213</v>
      </c>
      <c r="H108" s="131">
        <f>H106+H96</f>
        <v>84964.46117882416</v>
      </c>
      <c r="I108" s="488"/>
      <c r="J108" s="53"/>
      <c r="K108" s="450"/>
      <c r="L108" s="450"/>
      <c r="M108" s="450"/>
      <c r="N108" s="54"/>
      <c r="O108" s="36"/>
      <c r="P108" s="448"/>
      <c r="Q108" s="36"/>
      <c r="R108" s="36"/>
      <c r="S108" s="36"/>
      <c r="T108" s="447"/>
      <c r="W108" s="44"/>
    </row>
    <row r="109" spans="1:23" s="43" customFormat="1" ht="15.75" customHeight="1">
      <c r="A109" s="850" t="s">
        <v>63</v>
      </c>
      <c r="B109" s="851"/>
      <c r="C109" s="852"/>
      <c r="D109" s="852"/>
      <c r="E109" s="852"/>
      <c r="F109" s="852"/>
      <c r="G109" s="852"/>
      <c r="H109" s="852"/>
      <c r="I109" s="561"/>
      <c r="J109" s="591"/>
      <c r="K109" s="450"/>
      <c r="L109" s="450"/>
      <c r="M109" s="450"/>
      <c r="O109" s="36"/>
      <c r="P109" s="36"/>
      <c r="Q109" s="36"/>
      <c r="R109" s="36"/>
      <c r="S109" s="36"/>
      <c r="T109" s="447"/>
      <c r="W109" s="44"/>
    </row>
    <row r="110" spans="1:23" s="11" customFormat="1" ht="15.75" hidden="1">
      <c r="A110" s="600">
        <f>A103+1</f>
        <v>25</v>
      </c>
      <c r="B110" s="601" t="s">
        <v>115</v>
      </c>
      <c r="C110" s="806" t="s">
        <v>478</v>
      </c>
      <c r="D110" s="602"/>
      <c r="E110" s="602"/>
      <c r="F110" s="602"/>
      <c r="G110" s="603"/>
      <c r="H110" s="603">
        <f>G110</f>
        <v>0</v>
      </c>
      <c r="I110" s="561"/>
      <c r="J110" s="591">
        <f>I110</f>
        <v>0</v>
      </c>
      <c r="K110" s="450">
        <f>J110*1.01*1.2</f>
        <v>0</v>
      </c>
      <c r="L110" s="450"/>
      <c r="M110" s="450"/>
      <c r="N110" s="565"/>
      <c r="O110" s="4"/>
      <c r="P110" s="604"/>
      <c r="Q110" s="37"/>
      <c r="R110" s="37"/>
      <c r="S110" s="37"/>
      <c r="T110" s="489"/>
      <c r="W110" s="819"/>
    </row>
    <row r="111" spans="1:23" s="11" customFormat="1" ht="15.75">
      <c r="A111" s="600">
        <f>A104+1</f>
        <v>26</v>
      </c>
      <c r="B111" s="601" t="s">
        <v>115</v>
      </c>
      <c r="C111" s="806" t="s">
        <v>142</v>
      </c>
      <c r="D111" s="602"/>
      <c r="E111" s="602"/>
      <c r="F111" s="602"/>
      <c r="G111" s="603">
        <f>P111/O111/Q111</f>
        <v>237.62383233738581</v>
      </c>
      <c r="H111" s="603">
        <f>G111</f>
        <v>237.62383233738581</v>
      </c>
      <c r="I111" s="561">
        <f t="shared" ref="I111:I112" si="84">H111*O111*Q111</f>
        <v>1383.8261500000001</v>
      </c>
      <c r="J111" s="591">
        <f>I111</f>
        <v>1383.8261500000001</v>
      </c>
      <c r="K111" s="450">
        <f>J111*1.01*1.2</f>
        <v>1677.1972938000001</v>
      </c>
      <c r="L111" s="450"/>
      <c r="M111" s="450"/>
      <c r="N111" s="565"/>
      <c r="O111" s="4">
        <f>I135</f>
        <v>4.5999999999999996</v>
      </c>
      <c r="P111" s="604">
        <f>ПИР!M21/1000</f>
        <v>1383.8261499999999</v>
      </c>
      <c r="Q111" s="37">
        <v>1.266</v>
      </c>
      <c r="R111" s="37"/>
      <c r="S111" s="37"/>
      <c r="T111" s="489"/>
      <c r="W111" s="819"/>
    </row>
    <row r="112" spans="1:23" s="11" customFormat="1" ht="15.75">
      <c r="A112" s="600">
        <f>A111+1</f>
        <v>27</v>
      </c>
      <c r="B112" s="601" t="s">
        <v>115</v>
      </c>
      <c r="C112" s="806" t="s">
        <v>425</v>
      </c>
      <c r="D112" s="602"/>
      <c r="E112" s="602"/>
      <c r="F112" s="602"/>
      <c r="G112" s="603">
        <f>P112/O112/Q112</f>
        <v>734.39728421169787</v>
      </c>
      <c r="H112" s="603">
        <f>G112</f>
        <v>734.39728421169787</v>
      </c>
      <c r="I112" s="561">
        <f t="shared" si="84"/>
        <v>3958.9154399999998</v>
      </c>
      <c r="J112" s="591">
        <f t="shared" ref="J112:J114" si="85">I112</f>
        <v>3958.9154399999998</v>
      </c>
      <c r="K112" s="450">
        <f t="shared" ref="K112:K114" si="86">J112*1.01*1.2</f>
        <v>4798.2055132799996</v>
      </c>
      <c r="L112" s="450"/>
      <c r="M112" s="450"/>
      <c r="N112" s="565"/>
      <c r="O112" s="4">
        <f>I134</f>
        <v>4.53</v>
      </c>
      <c r="P112" s="604">
        <f>ПИР!N21/1000</f>
        <v>3958.9154399999998</v>
      </c>
      <c r="Q112" s="37">
        <v>1.19</v>
      </c>
      <c r="R112" s="37"/>
      <c r="S112" s="37"/>
      <c r="T112" s="489"/>
      <c r="W112" s="819"/>
    </row>
    <row r="113" spans="1:23" s="11" customFormat="1" ht="15.75">
      <c r="A113" s="600">
        <f>A112+1</f>
        <v>28</v>
      </c>
      <c r="B113" s="601" t="s">
        <v>115</v>
      </c>
      <c r="C113" s="806" t="s">
        <v>143</v>
      </c>
      <c r="D113" s="602"/>
      <c r="E113" s="602"/>
      <c r="F113" s="602"/>
      <c r="G113" s="603">
        <f>P113/O113/Q113</f>
        <v>685.11789934516855</v>
      </c>
      <c r="H113" s="603">
        <f>G113</f>
        <v>685.11789934516855</v>
      </c>
      <c r="I113" s="561">
        <f>H113*O113*Q113</f>
        <v>3693.2650600000002</v>
      </c>
      <c r="J113" s="591">
        <f t="shared" si="85"/>
        <v>3693.2650600000002</v>
      </c>
      <c r="K113" s="450">
        <f t="shared" si="86"/>
        <v>4476.2372527200005</v>
      </c>
      <c r="L113" s="450"/>
      <c r="M113" s="450"/>
      <c r="N113" s="565"/>
      <c r="O113" s="4">
        <f>I134</f>
        <v>4.53</v>
      </c>
      <c r="P113" s="604">
        <f>ПИР!O21/1000</f>
        <v>3693.2650600000002</v>
      </c>
      <c r="Q113" s="37">
        <v>1.19</v>
      </c>
      <c r="R113" s="37"/>
      <c r="S113" s="37"/>
      <c r="T113" s="489"/>
      <c r="W113" s="819"/>
    </row>
    <row r="114" spans="1:23" s="11" customFormat="1" ht="19.5" customHeight="1">
      <c r="A114" s="600">
        <f>A113+1</f>
        <v>29</v>
      </c>
      <c r="B114" s="605" t="s">
        <v>67</v>
      </c>
      <c r="C114" s="806" t="s">
        <v>68</v>
      </c>
      <c r="D114" s="606"/>
      <c r="E114" s="606"/>
      <c r="F114" s="602"/>
      <c r="G114" s="602">
        <f>I114/I133</f>
        <v>14.219993502732079</v>
      </c>
      <c r="H114" s="46">
        <f>SUM(D114:G114)</f>
        <v>14.219993502732079</v>
      </c>
      <c r="I114" s="561">
        <f>I107*0.2%</f>
        <v>169.92892235764833</v>
      </c>
      <c r="J114" s="591">
        <f t="shared" si="85"/>
        <v>169.92892235764833</v>
      </c>
      <c r="K114" s="450">
        <f t="shared" si="86"/>
        <v>205.95385389746977</v>
      </c>
      <c r="L114" s="450"/>
      <c r="M114" s="450"/>
      <c r="N114" s="565"/>
      <c r="O114" s="36"/>
      <c r="P114" s="37"/>
      <c r="Q114" s="37"/>
      <c r="R114" s="37"/>
      <c r="S114" s="37"/>
      <c r="T114" s="489"/>
      <c r="W114" s="819"/>
    </row>
    <row r="115" spans="1:23" s="11" customFormat="1" ht="18" customHeight="1">
      <c r="A115" s="600"/>
      <c r="B115" s="607"/>
      <c r="C115" s="806" t="s">
        <v>64</v>
      </c>
      <c r="D115" s="602">
        <f t="shared" ref="D115:J115" si="87">SUM(D110:D114)</f>
        <v>0</v>
      </c>
      <c r="E115" s="602">
        <f t="shared" si="87"/>
        <v>0</v>
      </c>
      <c r="F115" s="602">
        <f t="shared" si="87"/>
        <v>0</v>
      </c>
      <c r="G115" s="602">
        <f t="shared" si="87"/>
        <v>1671.3590093969842</v>
      </c>
      <c r="H115" s="602">
        <f t="shared" si="87"/>
        <v>1671.3590093969842</v>
      </c>
      <c r="I115" s="602">
        <f t="shared" si="87"/>
        <v>9205.9355723576482</v>
      </c>
      <c r="J115" s="602">
        <f t="shared" si="87"/>
        <v>9205.9355723576482</v>
      </c>
      <c r="K115" s="450"/>
      <c r="L115" s="450"/>
      <c r="M115" s="450"/>
      <c r="O115" s="36"/>
      <c r="P115" s="37"/>
      <c r="Q115" s="37"/>
      <c r="R115" s="37"/>
      <c r="S115" s="37"/>
      <c r="T115" s="489"/>
      <c r="W115" s="819"/>
    </row>
    <row r="116" spans="1:23" s="43" customFormat="1" ht="18" customHeight="1">
      <c r="A116" s="609"/>
      <c r="B116" s="610"/>
      <c r="C116" s="818" t="s">
        <v>65</v>
      </c>
      <c r="D116" s="563">
        <v>0</v>
      </c>
      <c r="E116" s="563">
        <v>0</v>
      </c>
      <c r="F116" s="563">
        <v>0</v>
      </c>
      <c r="G116" s="563">
        <f>SUM(I110:I114)</f>
        <v>9205.9355723576482</v>
      </c>
      <c r="H116" s="611">
        <f>G116</f>
        <v>9205.9355723576482</v>
      </c>
      <c r="I116" s="561"/>
      <c r="J116" s="591"/>
      <c r="K116" s="591"/>
      <c r="L116" s="591"/>
      <c r="M116" s="591"/>
      <c r="O116" s="36"/>
      <c r="P116" s="36"/>
      <c r="Q116" s="36"/>
      <c r="R116" s="36"/>
      <c r="S116" s="36"/>
      <c r="T116" s="447"/>
      <c r="W116" s="44"/>
    </row>
    <row r="117" spans="1:23" s="14" customFormat="1" ht="17.25" customHeight="1">
      <c r="A117" s="600"/>
      <c r="B117" s="607"/>
      <c r="C117" s="806" t="s">
        <v>13</v>
      </c>
      <c r="D117" s="602">
        <f t="shared" ref="D117:J117" si="88">D107+D115</f>
        <v>8117.932029413455</v>
      </c>
      <c r="E117" s="602">
        <f t="shared" si="88"/>
        <v>548.41748150113176</v>
      </c>
      <c r="F117" s="602">
        <f t="shared" si="88"/>
        <v>2349.1348233626959</v>
      </c>
      <c r="G117" s="602">
        <f t="shared" si="88"/>
        <v>1946.7792858557079</v>
      </c>
      <c r="H117" s="602">
        <f t="shared" si="88"/>
        <v>12962.263620132991</v>
      </c>
      <c r="I117" s="566">
        <f t="shared" si="88"/>
        <v>94170.396751181805</v>
      </c>
      <c r="J117" s="608">
        <f t="shared" si="88"/>
        <v>94170.396751181805</v>
      </c>
      <c r="K117" s="54"/>
      <c r="O117" s="448"/>
      <c r="P117" s="599"/>
      <c r="Q117" s="599"/>
      <c r="R117" s="612"/>
      <c r="S117" s="599"/>
      <c r="T117" s="5"/>
      <c r="W117" s="613"/>
    </row>
    <row r="118" spans="1:23" s="14" customFormat="1" ht="17.25" customHeight="1">
      <c r="A118" s="609"/>
      <c r="B118" s="610"/>
      <c r="C118" s="818" t="s">
        <v>49</v>
      </c>
      <c r="D118" s="563">
        <f>D108+D116</f>
        <v>66485.863320896184</v>
      </c>
      <c r="E118" s="563">
        <f>E108+E116</f>
        <v>4491.5391734942687</v>
      </c>
      <c r="F118" s="563">
        <f>F108+F116</f>
        <v>10618.089401599384</v>
      </c>
      <c r="G118" s="563">
        <f>G108+G116</f>
        <v>12574.90485519197</v>
      </c>
      <c r="H118" s="563">
        <f>H108+H116</f>
        <v>94170.396751181805</v>
      </c>
      <c r="I118" s="561"/>
      <c r="J118" s="53"/>
      <c r="K118" s="53"/>
      <c r="L118" s="53"/>
      <c r="M118" s="53"/>
      <c r="O118" s="448"/>
      <c r="P118" s="599"/>
      <c r="Q118" s="599"/>
      <c r="R118" s="612"/>
      <c r="S118" s="599"/>
      <c r="T118" s="5"/>
      <c r="W118" s="613"/>
    </row>
    <row r="119" spans="1:23" s="14" customFormat="1" ht="15.75">
      <c r="A119" s="600"/>
      <c r="B119" s="607"/>
      <c r="C119" s="806"/>
      <c r="D119" s="602"/>
      <c r="E119" s="602"/>
      <c r="F119" s="602"/>
      <c r="G119" s="602"/>
      <c r="H119" s="602"/>
      <c r="I119" s="561"/>
      <c r="J119" s="53"/>
      <c r="K119" s="53"/>
      <c r="L119" s="53"/>
      <c r="M119" s="53"/>
      <c r="O119" s="448"/>
      <c r="P119" s="599"/>
      <c r="Q119" s="599"/>
      <c r="R119" s="612"/>
      <c r="S119" s="599"/>
      <c r="T119" s="5"/>
      <c r="W119" s="613"/>
    </row>
    <row r="120" spans="1:23" s="617" customFormat="1" ht="15.75">
      <c r="A120" s="97">
        <f>A114+1</f>
        <v>30</v>
      </c>
      <c r="B120" s="42" t="s">
        <v>101</v>
      </c>
      <c r="C120" s="614" t="s">
        <v>110</v>
      </c>
      <c r="D120" s="615">
        <f>D117*1%</f>
        <v>81.179320294134556</v>
      </c>
      <c r="E120" s="615">
        <f t="shared" ref="E120:J120" si="89">E117*1%</f>
        <v>5.4841748150113174</v>
      </c>
      <c r="F120" s="615">
        <f t="shared" si="89"/>
        <v>23.491348233626958</v>
      </c>
      <c r="G120" s="615">
        <f t="shared" si="89"/>
        <v>19.467792858557079</v>
      </c>
      <c r="H120" s="615">
        <f t="shared" si="89"/>
        <v>129.62263620132993</v>
      </c>
      <c r="I120" s="615">
        <f t="shared" si="89"/>
        <v>941.70396751181806</v>
      </c>
      <c r="J120" s="615">
        <f t="shared" si="89"/>
        <v>941.70396751181806</v>
      </c>
      <c r="K120" s="616"/>
      <c r="L120" s="616"/>
      <c r="M120" s="616"/>
      <c r="O120" s="618"/>
      <c r="P120" s="619"/>
      <c r="Q120" s="619"/>
      <c r="R120" s="619"/>
      <c r="S120" s="619"/>
      <c r="T120" s="620"/>
      <c r="W120" s="621"/>
    </row>
    <row r="121" spans="1:23" s="617" customFormat="1" ht="15.75">
      <c r="A121" s="97"/>
      <c r="B121" s="42"/>
      <c r="C121" s="622" t="s">
        <v>103</v>
      </c>
      <c r="D121" s="623">
        <f t="shared" ref="D121:H121" si="90">D118*1%</f>
        <v>664.85863320896181</v>
      </c>
      <c r="E121" s="623">
        <f t="shared" si="90"/>
        <v>44.915391734942688</v>
      </c>
      <c r="F121" s="623">
        <f t="shared" si="90"/>
        <v>106.18089401599384</v>
      </c>
      <c r="G121" s="623">
        <f t="shared" si="90"/>
        <v>125.7490485519197</v>
      </c>
      <c r="H121" s="623">
        <f t="shared" si="90"/>
        <v>941.70396751181806</v>
      </c>
      <c r="I121" s="624"/>
      <c r="J121" s="616"/>
      <c r="K121" s="616"/>
      <c r="L121" s="616"/>
      <c r="M121" s="616"/>
      <c r="O121" s="618"/>
      <c r="P121" s="619"/>
      <c r="Q121" s="619"/>
      <c r="R121" s="619"/>
      <c r="S121" s="619"/>
      <c r="T121" s="620"/>
      <c r="W121" s="621"/>
    </row>
    <row r="122" spans="1:23" s="14" customFormat="1" ht="15.75">
      <c r="A122" s="625"/>
      <c r="B122" s="66"/>
      <c r="C122" s="626"/>
      <c r="D122" s="623"/>
      <c r="E122" s="623"/>
      <c r="F122" s="623"/>
      <c r="G122" s="623"/>
      <c r="H122" s="623"/>
      <c r="I122" s="627"/>
      <c r="J122" s="628"/>
      <c r="K122" s="628"/>
      <c r="L122" s="628"/>
      <c r="M122" s="628"/>
      <c r="N122" s="68"/>
      <c r="O122" s="448"/>
      <c r="P122" s="599"/>
      <c r="Q122" s="599"/>
      <c r="R122" s="599"/>
      <c r="S122" s="599"/>
      <c r="T122" s="5"/>
      <c r="W122" s="613"/>
    </row>
    <row r="123" spans="1:23" s="14" customFormat="1" ht="15.75">
      <c r="A123" s="629"/>
      <c r="B123" s="69"/>
      <c r="C123" s="614" t="s">
        <v>20</v>
      </c>
      <c r="D123" s="615">
        <f>D117+D120</f>
        <v>8199.1113497075894</v>
      </c>
      <c r="E123" s="615">
        <f t="shared" ref="E123:J123" si="91">E117+E120</f>
        <v>553.90165631614309</v>
      </c>
      <c r="F123" s="615">
        <f t="shared" si="91"/>
        <v>2372.6261715963228</v>
      </c>
      <c r="G123" s="615">
        <f t="shared" si="91"/>
        <v>1966.2470787142649</v>
      </c>
      <c r="H123" s="615">
        <f t="shared" si="91"/>
        <v>13091.886256334321</v>
      </c>
      <c r="I123" s="615">
        <f t="shared" si="91"/>
        <v>95112.100718693619</v>
      </c>
      <c r="J123" s="615">
        <f t="shared" si="91"/>
        <v>95112.100718693619</v>
      </c>
      <c r="K123" s="628"/>
      <c r="L123" s="628"/>
      <c r="M123" s="628"/>
      <c r="N123" s="68"/>
      <c r="O123" s="448"/>
      <c r="P123" s="599"/>
      <c r="Q123" s="599"/>
      <c r="R123" s="599"/>
      <c r="S123" s="599"/>
      <c r="T123" s="5"/>
      <c r="W123" s="613"/>
    </row>
    <row r="124" spans="1:23" s="14" customFormat="1" ht="15.75">
      <c r="A124" s="629"/>
      <c r="B124" s="69"/>
      <c r="C124" s="614" t="s">
        <v>21</v>
      </c>
      <c r="D124" s="615">
        <f>D123*0.2</f>
        <v>1639.822269941518</v>
      </c>
      <c r="E124" s="615">
        <f t="shared" ref="E124:J124" si="92">E123*0.2</f>
        <v>110.78033126322862</v>
      </c>
      <c r="F124" s="615">
        <f t="shared" si="92"/>
        <v>474.5252343192646</v>
      </c>
      <c r="G124" s="615">
        <f t="shared" si="92"/>
        <v>393.24941574285299</v>
      </c>
      <c r="H124" s="615">
        <f t="shared" si="92"/>
        <v>2618.3772512668643</v>
      </c>
      <c r="I124" s="615">
        <f t="shared" si="92"/>
        <v>19022.420143738724</v>
      </c>
      <c r="J124" s="615">
        <f t="shared" si="92"/>
        <v>19022.420143738724</v>
      </c>
      <c r="K124" s="628"/>
      <c r="L124" s="628"/>
      <c r="M124" s="628"/>
      <c r="N124" s="68"/>
      <c r="O124" s="448"/>
      <c r="P124" s="599"/>
      <c r="Q124" s="599"/>
      <c r="R124" s="599"/>
      <c r="S124" s="599"/>
      <c r="T124" s="5"/>
      <c r="W124" s="613"/>
    </row>
    <row r="125" spans="1:23" s="14" customFormat="1" ht="15.75" customHeight="1">
      <c r="A125" s="609"/>
      <c r="B125" s="610"/>
      <c r="C125" s="614" t="s">
        <v>22</v>
      </c>
      <c r="D125" s="602">
        <f>D123+D124</f>
        <v>9838.9336196491076</v>
      </c>
      <c r="E125" s="602">
        <f t="shared" ref="E125:L125" si="93">E123+E124</f>
        <v>664.68198757937171</v>
      </c>
      <c r="F125" s="602">
        <f t="shared" si="93"/>
        <v>2847.1514059155875</v>
      </c>
      <c r="G125" s="602">
        <f t="shared" si="93"/>
        <v>2359.4964944571179</v>
      </c>
      <c r="H125" s="602">
        <f t="shared" si="93"/>
        <v>15710.263507601185</v>
      </c>
      <c r="I125" s="602">
        <f t="shared" si="93"/>
        <v>114134.52086243234</v>
      </c>
      <c r="J125" s="602">
        <f t="shared" si="93"/>
        <v>114134.52086243234</v>
      </c>
      <c r="K125" s="631"/>
      <c r="L125" s="602">
        <f t="shared" si="93"/>
        <v>0</v>
      </c>
      <c r="M125" s="630"/>
      <c r="N125" s="68"/>
      <c r="O125" s="448"/>
      <c r="P125" s="599"/>
      <c r="Q125" s="599"/>
      <c r="R125" s="599"/>
      <c r="S125" s="599"/>
      <c r="T125" s="5"/>
      <c r="W125" s="613"/>
    </row>
    <row r="126" spans="1:23" s="14" customFormat="1" ht="15.75" customHeight="1">
      <c r="A126" s="609"/>
      <c r="B126" s="610"/>
      <c r="C126" s="818"/>
      <c r="D126" s="563"/>
      <c r="E126" s="563"/>
      <c r="F126" s="563"/>
      <c r="G126" s="563"/>
      <c r="H126" s="563"/>
      <c r="I126" s="627"/>
      <c r="J126" s="628"/>
      <c r="K126" s="628"/>
      <c r="L126" s="628"/>
      <c r="M126" s="628"/>
      <c r="N126" s="68"/>
      <c r="O126" s="448"/>
      <c r="P126" s="599"/>
      <c r="Q126" s="599"/>
      <c r="R126" s="599"/>
      <c r="S126" s="599"/>
      <c r="T126" s="5"/>
      <c r="W126" s="613"/>
    </row>
    <row r="127" spans="1:23" s="14" customFormat="1" ht="15.75" customHeight="1">
      <c r="A127" s="609"/>
      <c r="B127" s="610"/>
      <c r="C127" s="622" t="s">
        <v>14</v>
      </c>
      <c r="D127" s="563">
        <f>D118+D121</f>
        <v>67150.721954105145</v>
      </c>
      <c r="E127" s="563">
        <f t="shared" ref="E127:H127" si="94">E118+E121</f>
        <v>4536.4545652292118</v>
      </c>
      <c r="F127" s="563">
        <f t="shared" si="94"/>
        <v>10724.270295615377</v>
      </c>
      <c r="G127" s="563">
        <f t="shared" si="94"/>
        <v>12700.653903743889</v>
      </c>
      <c r="H127" s="563">
        <f t="shared" si="94"/>
        <v>95112.100718693619</v>
      </c>
      <c r="I127" s="561"/>
      <c r="J127" s="628"/>
      <c r="K127" s="628"/>
      <c r="L127" s="628"/>
      <c r="M127" s="628"/>
      <c r="N127" s="68"/>
      <c r="O127" s="448"/>
      <c r="P127" s="599"/>
      <c r="Q127" s="599"/>
      <c r="R127" s="599"/>
      <c r="S127" s="599"/>
      <c r="T127" s="5"/>
      <c r="W127" s="613"/>
    </row>
    <row r="128" spans="1:23" s="14" customFormat="1" ht="15.75" customHeight="1">
      <c r="A128" s="609"/>
      <c r="B128" s="610"/>
      <c r="C128" s="622" t="s">
        <v>15</v>
      </c>
      <c r="D128" s="563">
        <f>D127*0.2</f>
        <v>13430.144390821029</v>
      </c>
      <c r="E128" s="563">
        <f t="shared" ref="E128:H128" si="95">E127*0.2</f>
        <v>907.29091304584244</v>
      </c>
      <c r="F128" s="563">
        <f t="shared" si="95"/>
        <v>2144.8540591230753</v>
      </c>
      <c r="G128" s="563">
        <f t="shared" si="95"/>
        <v>2540.1307807487779</v>
      </c>
      <c r="H128" s="563">
        <f t="shared" si="95"/>
        <v>19022.420143738724</v>
      </c>
      <c r="I128" s="561"/>
      <c r="J128" s="631">
        <f>I125-J125</f>
        <v>0</v>
      </c>
      <c r="L128" s="628"/>
      <c r="M128" s="628"/>
      <c r="N128" s="68"/>
      <c r="O128" s="448"/>
      <c r="P128" s="599"/>
      <c r="Q128" s="599"/>
      <c r="R128" s="599"/>
      <c r="S128" s="599"/>
      <c r="T128" s="5"/>
      <c r="W128" s="613"/>
    </row>
    <row r="129" spans="1:23" s="14" customFormat="1" ht="16.5" thickBot="1">
      <c r="A129" s="632"/>
      <c r="B129" s="633"/>
      <c r="C129" s="634" t="s">
        <v>16</v>
      </c>
      <c r="D129" s="635">
        <f>D127+D128</f>
        <v>80580.86634492618</v>
      </c>
      <c r="E129" s="635">
        <f t="shared" ref="E129:H129" si="96">E127+E128</f>
        <v>5443.7454782750538</v>
      </c>
      <c r="F129" s="635">
        <f t="shared" si="96"/>
        <v>12869.124354738453</v>
      </c>
      <c r="G129" s="635">
        <f t="shared" si="96"/>
        <v>15240.784684492666</v>
      </c>
      <c r="H129" s="635">
        <f t="shared" si="96"/>
        <v>114134.52086243234</v>
      </c>
      <c r="I129" s="636"/>
      <c r="J129" s="628"/>
      <c r="K129" s="628"/>
      <c r="L129" s="628"/>
      <c r="M129" s="628"/>
      <c r="N129" s="68"/>
      <c r="O129" s="54"/>
      <c r="W129" s="613"/>
    </row>
    <row r="130" spans="1:23" s="14" customFormat="1" ht="66.75" customHeight="1">
      <c r="A130" s="100"/>
      <c r="B130" s="637"/>
      <c r="C130" s="638"/>
      <c r="D130" s="853" t="s">
        <v>530</v>
      </c>
      <c r="E130" s="853"/>
      <c r="F130" s="853"/>
      <c r="G130" s="853"/>
      <c r="H130" s="853"/>
      <c r="I130" s="853"/>
      <c r="J130" s="796"/>
      <c r="K130" s="796"/>
      <c r="L130" s="628"/>
      <c r="M130" s="628"/>
      <c r="N130" s="68"/>
      <c r="O130" s="54"/>
      <c r="W130" s="613"/>
    </row>
    <row r="131" spans="1:23" s="14" customFormat="1" ht="15.75" customHeight="1">
      <c r="A131" s="846" t="s">
        <v>529</v>
      </c>
      <c r="B131" s="846"/>
      <c r="C131" s="846"/>
      <c r="D131" s="846"/>
      <c r="E131" s="846"/>
      <c r="F131" s="846"/>
      <c r="G131" s="846"/>
      <c r="H131" s="846"/>
      <c r="I131" s="639">
        <v>8.19</v>
      </c>
      <c r="J131" s="801"/>
      <c r="K131" s="801"/>
      <c r="L131" s="628"/>
      <c r="M131" s="628"/>
      <c r="N131" s="68"/>
      <c r="O131" s="54"/>
      <c r="W131" s="613"/>
    </row>
    <row r="132" spans="1:23" s="14" customFormat="1" ht="15.75" customHeight="1">
      <c r="A132" s="845" t="s">
        <v>485</v>
      </c>
      <c r="B132" s="845"/>
      <c r="C132" s="845"/>
      <c r="D132" s="845"/>
      <c r="E132" s="845"/>
      <c r="F132" s="845"/>
      <c r="G132" s="845"/>
      <c r="H132" s="845"/>
      <c r="I132" s="639">
        <v>4.5199999999999996</v>
      </c>
      <c r="J132" s="628"/>
      <c r="K132" s="628"/>
      <c r="L132" s="628"/>
      <c r="M132" s="628"/>
      <c r="N132" s="68"/>
      <c r="O132" s="54"/>
      <c r="W132" s="613"/>
    </row>
    <row r="133" spans="1:23" s="14" customFormat="1" ht="15.75" customHeight="1">
      <c r="A133" s="845" t="s">
        <v>486</v>
      </c>
      <c r="B133" s="845"/>
      <c r="C133" s="845"/>
      <c r="D133" s="845"/>
      <c r="E133" s="845"/>
      <c r="F133" s="845"/>
      <c r="G133" s="845"/>
      <c r="H133" s="845"/>
      <c r="I133" s="639">
        <v>11.95</v>
      </c>
      <c r="J133" s="628"/>
      <c r="K133" s="628"/>
      <c r="L133" s="628"/>
      <c r="M133" s="628"/>
      <c r="N133" s="68"/>
      <c r="O133" s="54"/>
      <c r="W133" s="613"/>
    </row>
    <row r="134" spans="1:23" s="14" customFormat="1" ht="15.75" customHeight="1">
      <c r="A134" s="897" t="s">
        <v>487</v>
      </c>
      <c r="B134" s="897"/>
      <c r="C134" s="897"/>
      <c r="D134" s="897"/>
      <c r="E134" s="897"/>
      <c r="F134" s="897"/>
      <c r="G134" s="897"/>
      <c r="H134" s="897"/>
      <c r="I134" s="640">
        <v>4.53</v>
      </c>
      <c r="J134" s="628"/>
      <c r="K134" s="628"/>
      <c r="L134" s="628"/>
      <c r="M134" s="628"/>
      <c r="N134" s="68"/>
      <c r="O134" s="54"/>
      <c r="W134" s="613"/>
    </row>
    <row r="135" spans="1:23" s="14" customFormat="1" ht="15.75" customHeight="1">
      <c r="A135" s="897" t="s">
        <v>488</v>
      </c>
      <c r="B135" s="897"/>
      <c r="C135" s="897"/>
      <c r="D135" s="897"/>
      <c r="E135" s="897"/>
      <c r="F135" s="897"/>
      <c r="G135" s="897"/>
      <c r="H135" s="897"/>
      <c r="I135" s="640">
        <v>4.5999999999999996</v>
      </c>
      <c r="J135" s="628"/>
      <c r="K135" s="54"/>
      <c r="L135" s="628"/>
      <c r="M135" s="628"/>
      <c r="N135" s="68"/>
      <c r="O135" s="54"/>
      <c r="W135" s="613"/>
    </row>
    <row r="136" spans="1:23" s="14" customFormat="1" ht="15.75" customHeight="1">
      <c r="A136" s="897" t="s">
        <v>489</v>
      </c>
      <c r="B136" s="897"/>
      <c r="C136" s="897"/>
      <c r="D136" s="897"/>
      <c r="E136" s="897"/>
      <c r="F136" s="897"/>
      <c r="G136" s="897"/>
      <c r="H136" s="897"/>
      <c r="I136" s="640">
        <v>19.14</v>
      </c>
      <c r="J136" s="628"/>
      <c r="K136" s="628"/>
      <c r="L136" s="628"/>
      <c r="M136" s="628"/>
      <c r="N136" s="68"/>
      <c r="O136" s="450"/>
      <c r="W136" s="613"/>
    </row>
    <row r="137" spans="1:23" s="14" customFormat="1" ht="15.75">
      <c r="A137" s="897"/>
      <c r="B137" s="897"/>
      <c r="C137" s="897"/>
      <c r="D137" s="897"/>
      <c r="E137" s="897"/>
      <c r="F137" s="897"/>
      <c r="G137" s="897"/>
      <c r="H137" s="897"/>
      <c r="I137" s="641"/>
      <c r="J137" s="628"/>
      <c r="K137" s="628"/>
      <c r="L137" s="628"/>
      <c r="M137" s="628"/>
      <c r="N137" s="68"/>
      <c r="O137" s="450"/>
      <c r="W137" s="613"/>
    </row>
    <row r="138" spans="1:23" ht="16.5" customHeight="1">
      <c r="A138" s="898" t="s">
        <v>496</v>
      </c>
      <c r="B138" s="899"/>
      <c r="C138" s="899"/>
      <c r="D138" s="899"/>
      <c r="E138" s="899"/>
      <c r="F138" s="899"/>
      <c r="G138" s="899"/>
      <c r="H138" s="642"/>
      <c r="I138" s="643"/>
      <c r="J138" s="477"/>
      <c r="K138" s="477"/>
      <c r="L138" s="477"/>
      <c r="M138" s="477"/>
      <c r="O138" s="450"/>
      <c r="W138" s="644"/>
    </row>
    <row r="139" spans="1:23" ht="16.5" thickBot="1">
      <c r="A139" s="645"/>
      <c r="B139" s="815"/>
      <c r="C139" s="646"/>
      <c r="D139" s="647"/>
      <c r="E139" s="647"/>
      <c r="F139" s="647"/>
      <c r="G139" s="647"/>
      <c r="H139" s="647"/>
      <c r="I139" s="643"/>
      <c r="J139" s="477"/>
      <c r="K139" s="477"/>
      <c r="L139" s="477"/>
      <c r="M139" s="477"/>
      <c r="O139" s="450"/>
      <c r="W139" s="644"/>
    </row>
    <row r="140" spans="1:23" s="655" customFormat="1" ht="42.75">
      <c r="A140" s="865" t="s">
        <v>23</v>
      </c>
      <c r="B140" s="866"/>
      <c r="C140" s="809" t="s">
        <v>121</v>
      </c>
      <c r="D140" s="648" t="s">
        <v>122</v>
      </c>
      <c r="E140" s="649" t="s">
        <v>476</v>
      </c>
      <c r="F140" s="650"/>
      <c r="G140" s="879"/>
      <c r="H140" s="879"/>
      <c r="I140" s="879"/>
      <c r="J140" s="651"/>
      <c r="K140" s="651"/>
      <c r="L140" s="651"/>
      <c r="M140" s="651"/>
      <c r="N140" s="652"/>
      <c r="O140" s="450"/>
      <c r="P140" s="653"/>
      <c r="Q140" s="654"/>
      <c r="W140" s="656"/>
    </row>
    <row r="141" spans="1:23" s="655" customFormat="1" ht="16.5" customHeight="1">
      <c r="A141" s="867" t="s">
        <v>98</v>
      </c>
      <c r="B141" s="868"/>
      <c r="C141" s="657">
        <f>D117+E117</f>
        <v>8666.3495109145861</v>
      </c>
      <c r="D141" s="658">
        <f>I131</f>
        <v>8.19</v>
      </c>
      <c r="E141" s="659">
        <f>C141*D141</f>
        <v>70977.402494390451</v>
      </c>
      <c r="F141" s="650"/>
      <c r="G141" s="879"/>
      <c r="H141" s="879"/>
      <c r="I141" s="879"/>
      <c r="J141" s="651"/>
      <c r="K141" s="651"/>
      <c r="L141" s="651"/>
      <c r="M141" s="651"/>
      <c r="N141" s="652"/>
      <c r="O141" s="660"/>
      <c r="P141" s="653"/>
      <c r="Q141" s="654"/>
      <c r="W141" s="656"/>
    </row>
    <row r="142" spans="1:23" s="655" customFormat="1" ht="16.5" customHeight="1">
      <c r="A142" s="867" t="s">
        <v>99</v>
      </c>
      <c r="B142" s="868"/>
      <c r="C142" s="657">
        <f>F117</f>
        <v>2349.1348233626959</v>
      </c>
      <c r="D142" s="658">
        <f>I132</f>
        <v>4.5199999999999996</v>
      </c>
      <c r="E142" s="659">
        <f>C142*D142</f>
        <v>10618.089401599384</v>
      </c>
      <c r="F142" s="650"/>
      <c r="G142" s="879"/>
      <c r="H142" s="879"/>
      <c r="I142" s="879"/>
      <c r="J142" s="651"/>
      <c r="K142" s="651"/>
      <c r="L142" s="651"/>
      <c r="M142" s="651"/>
      <c r="N142" s="652"/>
      <c r="O142" s="660"/>
      <c r="P142" s="653"/>
      <c r="Q142" s="654"/>
      <c r="W142" s="656"/>
    </row>
    <row r="143" spans="1:23" s="655" customFormat="1" ht="25.9" customHeight="1">
      <c r="A143" s="867" t="s">
        <v>139</v>
      </c>
      <c r="B143" s="868"/>
      <c r="C143" s="657">
        <f>G32</f>
        <v>0</v>
      </c>
      <c r="D143" s="658"/>
      <c r="E143" s="659">
        <f>G96</f>
        <v>0</v>
      </c>
      <c r="F143" s="650"/>
      <c r="G143" s="879"/>
      <c r="H143" s="879"/>
      <c r="I143" s="879"/>
      <c r="J143" s="651"/>
      <c r="K143" s="651"/>
      <c r="L143" s="651"/>
      <c r="M143" s="651"/>
      <c r="N143" s="652"/>
      <c r="O143" s="660"/>
      <c r="P143" s="653"/>
      <c r="Q143" s="654"/>
      <c r="W143" s="656"/>
    </row>
    <row r="144" spans="1:23" s="655" customFormat="1" ht="16.5" customHeight="1">
      <c r="A144" s="867" t="s">
        <v>31</v>
      </c>
      <c r="B144" s="868"/>
      <c r="C144" s="657">
        <f>G111+G112+G113+G110</f>
        <v>1657.1390158942522</v>
      </c>
      <c r="D144" s="658"/>
      <c r="E144" s="659">
        <f>I111+I112+I113+I110</f>
        <v>9036.0066499999994</v>
      </c>
      <c r="F144" s="650"/>
      <c r="G144" s="879"/>
      <c r="H144" s="879"/>
      <c r="I144" s="879"/>
      <c r="J144" s="651"/>
      <c r="K144" s="651"/>
      <c r="L144" s="651"/>
      <c r="M144" s="651"/>
      <c r="N144" s="652"/>
      <c r="O144" s="660"/>
      <c r="P144" s="653"/>
      <c r="Q144" s="654"/>
      <c r="W144" s="656"/>
    </row>
    <row r="145" spans="1:34" s="655" customFormat="1" ht="16.5" customHeight="1">
      <c r="A145" s="867" t="s">
        <v>32</v>
      </c>
      <c r="B145" s="868"/>
      <c r="C145" s="657">
        <f>H114</f>
        <v>14.219993502732079</v>
      </c>
      <c r="D145" s="658">
        <f>I133</f>
        <v>11.95</v>
      </c>
      <c r="E145" s="659">
        <f>I114</f>
        <v>169.92892235764833</v>
      </c>
      <c r="F145" s="650"/>
      <c r="G145" s="879"/>
      <c r="H145" s="879"/>
      <c r="I145" s="879"/>
      <c r="J145" s="651"/>
      <c r="K145" s="651"/>
      <c r="L145" s="651"/>
      <c r="M145" s="651"/>
      <c r="N145" s="651"/>
      <c r="O145" s="660"/>
      <c r="P145" s="660"/>
      <c r="Q145" s="654"/>
      <c r="W145" s="656"/>
    </row>
    <row r="146" spans="1:34" s="655" customFormat="1" ht="16.5" customHeight="1">
      <c r="A146" s="867" t="s">
        <v>123</v>
      </c>
      <c r="B146" s="868"/>
      <c r="C146" s="657">
        <f>SUM(C147:C151)</f>
        <v>275.42027645872366</v>
      </c>
      <c r="D146" s="658"/>
      <c r="E146" s="659">
        <f>SUM(E147:E151)</f>
        <v>3368.9692828343213</v>
      </c>
      <c r="F146" s="650"/>
      <c r="G146" s="879"/>
      <c r="H146" s="879"/>
      <c r="I146" s="879"/>
      <c r="J146" s="651"/>
      <c r="K146" s="651"/>
      <c r="L146" s="651"/>
      <c r="M146" s="651"/>
      <c r="N146" s="651"/>
      <c r="O146" s="661"/>
      <c r="P146" s="450"/>
      <c r="Q146" s="662"/>
      <c r="R146" s="663"/>
      <c r="S146" s="663"/>
      <c r="W146" s="656"/>
    </row>
    <row r="147" spans="1:34" s="655" customFormat="1" ht="29.25" customHeight="1">
      <c r="A147" s="890" t="s">
        <v>125</v>
      </c>
      <c r="B147" s="891"/>
      <c r="C147" s="664">
        <f>H100</f>
        <v>10.80625579312575</v>
      </c>
      <c r="D147" s="665">
        <f>I136</f>
        <v>19.14</v>
      </c>
      <c r="E147" s="666">
        <f>C147*D147</f>
        <v>206.83173588042686</v>
      </c>
      <c r="F147" s="650"/>
      <c r="G147" s="879"/>
      <c r="H147" s="879"/>
      <c r="I147" s="879"/>
      <c r="J147" s="651"/>
      <c r="K147" s="651"/>
      <c r="L147" s="651"/>
      <c r="M147" s="651"/>
      <c r="N147" s="652"/>
      <c r="O147" s="660"/>
      <c r="P147" s="653"/>
      <c r="Q147" s="654"/>
      <c r="W147" s="656"/>
    </row>
    <row r="148" spans="1:34" s="655" customFormat="1" ht="16.5" customHeight="1">
      <c r="A148" s="892" t="s">
        <v>129</v>
      </c>
      <c r="B148" s="893"/>
      <c r="C148" s="664">
        <f>G101</f>
        <v>8.5382753802114166</v>
      </c>
      <c r="D148" s="665">
        <f>I133</f>
        <v>11.95</v>
      </c>
      <c r="E148" s="666">
        <f>C148*D148</f>
        <v>102.03239079352642</v>
      </c>
      <c r="F148" s="650"/>
      <c r="G148" s="879"/>
      <c r="H148" s="879"/>
      <c r="I148" s="879"/>
      <c r="J148" s="651"/>
      <c r="K148" s="651"/>
      <c r="L148" s="651"/>
      <c r="M148" s="651"/>
      <c r="N148" s="652"/>
      <c r="O148" s="660"/>
      <c r="P148" s="653"/>
      <c r="Q148" s="654"/>
      <c r="W148" s="656"/>
    </row>
    <row r="149" spans="1:34" s="655" customFormat="1" ht="27.75" customHeight="1">
      <c r="A149" s="892" t="s">
        <v>124</v>
      </c>
      <c r="B149" s="893"/>
      <c r="C149" s="664">
        <f>H102</f>
        <v>54.437051017870566</v>
      </c>
      <c r="D149" s="665">
        <f>I133</f>
        <v>11.95</v>
      </c>
      <c r="E149" s="666">
        <f>C149*D149</f>
        <v>650.52275966355319</v>
      </c>
      <c r="F149" s="650"/>
      <c r="G149" s="879"/>
      <c r="H149" s="879"/>
      <c r="I149" s="879"/>
      <c r="J149" s="651"/>
      <c r="K149" s="651"/>
      <c r="L149" s="651"/>
      <c r="M149" s="651"/>
      <c r="N149" s="652"/>
      <c r="O149" s="660"/>
      <c r="P149" s="653"/>
      <c r="Q149" s="654"/>
      <c r="W149" s="656"/>
    </row>
    <row r="150" spans="1:34" s="655" customFormat="1" ht="18" customHeight="1">
      <c r="A150" s="882" t="s">
        <v>128</v>
      </c>
      <c r="B150" s="883"/>
      <c r="C150" s="664">
        <f>G103</f>
        <v>201.63869426751592</v>
      </c>
      <c r="D150" s="665">
        <f>I133</f>
        <v>11.95</v>
      </c>
      <c r="E150" s="666">
        <f>C150*D150</f>
        <v>2409.5823964968149</v>
      </c>
      <c r="F150" s="650"/>
      <c r="G150" s="879"/>
      <c r="H150" s="879"/>
      <c r="I150" s="879"/>
      <c r="J150" s="651"/>
      <c r="K150" s="651"/>
      <c r="L150" s="651"/>
      <c r="M150" s="651"/>
      <c r="N150" s="652"/>
      <c r="O150" s="660"/>
      <c r="P150" s="653"/>
      <c r="Q150" s="654"/>
      <c r="W150" s="656"/>
    </row>
    <row r="151" spans="1:34" s="655" customFormat="1" ht="32.450000000000003" customHeight="1">
      <c r="A151" s="882" t="str">
        <f>C104</f>
        <v>Мойка колес автотранспорта на период строительства</v>
      </c>
      <c r="B151" s="883"/>
      <c r="C151" s="664">
        <f>G104</f>
        <v>0</v>
      </c>
      <c r="D151" s="665">
        <f>I133</f>
        <v>11.95</v>
      </c>
      <c r="E151" s="666">
        <f>I104</f>
        <v>0</v>
      </c>
      <c r="F151" s="650"/>
      <c r="G151" s="879"/>
      <c r="H151" s="879"/>
      <c r="I151" s="879"/>
      <c r="J151" s="651"/>
      <c r="K151" s="651"/>
      <c r="L151" s="651"/>
      <c r="M151" s="651"/>
      <c r="N151" s="652"/>
      <c r="O151" s="660"/>
      <c r="P151" s="653"/>
      <c r="Q151" s="654"/>
      <c r="W151" s="656"/>
    </row>
    <row r="152" spans="1:34" s="655" customFormat="1" ht="16.5" customHeight="1">
      <c r="A152" s="887" t="s">
        <v>126</v>
      </c>
      <c r="B152" s="888"/>
      <c r="C152" s="657">
        <f>SUM(C141:C146)</f>
        <v>12962.263620132991</v>
      </c>
      <c r="D152" s="658"/>
      <c r="E152" s="659">
        <f>SUM(E141:E146)</f>
        <v>94170.396751181805</v>
      </c>
      <c r="F152" s="650"/>
      <c r="G152" s="879"/>
      <c r="H152" s="879"/>
      <c r="I152" s="879"/>
      <c r="J152" s="651"/>
      <c r="K152" s="651"/>
      <c r="L152" s="651"/>
      <c r="M152" s="651"/>
      <c r="N152" s="652"/>
      <c r="O152" s="660"/>
      <c r="P152" s="653"/>
      <c r="Q152" s="654"/>
      <c r="W152" s="656"/>
    </row>
    <row r="153" spans="1:34" s="655" customFormat="1" ht="16.5" customHeight="1">
      <c r="A153" s="867" t="s">
        <v>127</v>
      </c>
      <c r="B153" s="868"/>
      <c r="C153" s="657">
        <f>C152*1%</f>
        <v>129.62263620132993</v>
      </c>
      <c r="D153" s="658"/>
      <c r="E153" s="659">
        <f>E152*1%</f>
        <v>941.70396751181806</v>
      </c>
      <c r="F153" s="650"/>
      <c r="G153" s="879"/>
      <c r="H153" s="879"/>
      <c r="I153" s="879"/>
      <c r="J153" s="651"/>
      <c r="K153" s="651"/>
      <c r="L153" s="651"/>
      <c r="M153" s="651"/>
      <c r="N153" s="652"/>
      <c r="O153" s="660"/>
      <c r="P153" s="653"/>
      <c r="Q153" s="654"/>
      <c r="W153" s="656"/>
    </row>
    <row r="154" spans="1:34" s="655" customFormat="1" ht="16.5" customHeight="1">
      <c r="A154" s="867" t="s">
        <v>126</v>
      </c>
      <c r="B154" s="868"/>
      <c r="C154" s="657">
        <f>SUM(C152:C153)</f>
        <v>13091.886256334321</v>
      </c>
      <c r="D154" s="658"/>
      <c r="E154" s="659">
        <f>E152+E153</f>
        <v>95112.100718693619</v>
      </c>
      <c r="F154" s="650"/>
      <c r="G154" s="879"/>
      <c r="H154" s="879"/>
      <c r="I154" s="879"/>
      <c r="J154" s="651"/>
      <c r="K154" s="651"/>
      <c r="L154" s="651"/>
      <c r="M154" s="651"/>
      <c r="N154" s="652"/>
      <c r="O154" s="660"/>
      <c r="P154" s="653"/>
      <c r="Q154" s="654"/>
      <c r="W154" s="656"/>
    </row>
    <row r="155" spans="1:34" s="655" customFormat="1" ht="16.5" customHeight="1">
      <c r="A155" s="867" t="s">
        <v>477</v>
      </c>
      <c r="B155" s="868"/>
      <c r="C155" s="657">
        <f>ROUND(C154*0.2,3)</f>
        <v>2618.377</v>
      </c>
      <c r="D155" s="658"/>
      <c r="E155" s="659">
        <f>E154*0.2</f>
        <v>19022.420143738724</v>
      </c>
      <c r="F155" s="650"/>
      <c r="G155" s="879"/>
      <c r="H155" s="879"/>
      <c r="I155" s="879"/>
      <c r="J155" s="651"/>
      <c r="K155" s="651"/>
      <c r="L155" s="651"/>
      <c r="M155" s="651"/>
      <c r="N155" s="652"/>
      <c r="O155" s="660"/>
      <c r="P155" s="653"/>
      <c r="Q155" s="654"/>
      <c r="W155" s="656"/>
    </row>
    <row r="156" spans="1:34" s="655" customFormat="1" ht="16.5" customHeight="1" thickBot="1">
      <c r="A156" s="895" t="s">
        <v>126</v>
      </c>
      <c r="B156" s="896"/>
      <c r="C156" s="667">
        <f>C154+C155</f>
        <v>15710.263256334321</v>
      </c>
      <c r="D156" s="668"/>
      <c r="E156" s="669">
        <f>(E154+E155)</f>
        <v>114134.52086243234</v>
      </c>
      <c r="F156" s="650"/>
      <c r="G156" s="879"/>
      <c r="H156" s="879"/>
      <c r="I156" s="879"/>
      <c r="J156" s="651"/>
      <c r="K156" s="651"/>
      <c r="L156" s="651"/>
      <c r="M156" s="651"/>
      <c r="N156" s="652"/>
      <c r="O156" s="660"/>
      <c r="P156" s="661"/>
      <c r="Q156" s="654"/>
      <c r="W156" s="656"/>
    </row>
    <row r="157" spans="1:34" s="655" customFormat="1" ht="16.5" customHeight="1">
      <c r="A157" s="670"/>
      <c r="B157" s="671"/>
      <c r="C157" s="671"/>
      <c r="D157" s="672"/>
      <c r="E157" s="672"/>
      <c r="F157" s="650"/>
      <c r="G157" s="811"/>
      <c r="H157" s="811"/>
      <c r="I157" s="673"/>
      <c r="J157" s="651"/>
      <c r="K157" s="651"/>
      <c r="L157" s="651"/>
      <c r="M157" s="651"/>
      <c r="N157" s="652"/>
      <c r="O157" s="660"/>
      <c r="P157" s="661"/>
      <c r="Q157" s="654"/>
      <c r="W157" s="656"/>
    </row>
    <row r="158" spans="1:34" s="597" customFormat="1" ht="67.900000000000006" hidden="1" customHeight="1">
      <c r="A158" s="674"/>
      <c r="B158" s="880" t="s">
        <v>215</v>
      </c>
      <c r="C158" s="880"/>
      <c r="D158" s="880"/>
      <c r="E158" s="880"/>
      <c r="F158" s="880"/>
      <c r="G158" s="880"/>
      <c r="H158" s="880"/>
      <c r="I158" s="880"/>
      <c r="J158" s="675"/>
      <c r="K158" s="676"/>
      <c r="L158" s="677"/>
      <c r="M158" s="678"/>
      <c r="N158" s="677"/>
      <c r="P158" s="679"/>
      <c r="W158" s="598"/>
    </row>
    <row r="159" spans="1:34" s="597" customFormat="1" ht="12.75" hidden="1" customHeight="1">
      <c r="A159" s="674"/>
      <c r="B159" s="881"/>
      <c r="C159" s="881"/>
      <c r="D159" s="881"/>
      <c r="E159" s="881"/>
      <c r="F159" s="881"/>
      <c r="G159" s="881"/>
      <c r="H159" s="881"/>
      <c r="I159" s="680"/>
      <c r="J159" s="681"/>
      <c r="K159" s="676"/>
      <c r="L159" s="677"/>
      <c r="M159" s="678"/>
      <c r="N159" s="677"/>
      <c r="W159" s="598"/>
    </row>
    <row r="160" spans="1:34" s="16" customFormat="1" ht="15.75" hidden="1" customHeight="1">
      <c r="A160" s="682"/>
      <c r="B160" s="44" t="s">
        <v>23</v>
      </c>
      <c r="C160" s="44" t="s">
        <v>186</v>
      </c>
      <c r="D160" s="44" t="s">
        <v>187</v>
      </c>
      <c r="E160" s="810"/>
      <c r="F160" s="810"/>
      <c r="G160" s="683"/>
      <c r="H160" s="684"/>
      <c r="I160" s="685"/>
      <c r="J160" s="686"/>
      <c r="K160" s="687"/>
      <c r="L160" s="688"/>
      <c r="M160" s="688"/>
      <c r="N160" s="688"/>
      <c r="O160" s="689"/>
      <c r="P160" s="690"/>
      <c r="Q160" s="691"/>
      <c r="R160" s="691"/>
      <c r="S160" s="691"/>
      <c r="T160" s="691"/>
      <c r="U160" s="691"/>
      <c r="V160" s="691"/>
      <c r="W160" s="621"/>
      <c r="X160" s="691"/>
      <c r="Y160" s="691"/>
      <c r="Z160" s="691"/>
      <c r="AA160" s="691"/>
      <c r="AB160" s="691"/>
      <c r="AC160" s="691"/>
      <c r="AD160" s="691"/>
      <c r="AE160" s="691"/>
      <c r="AF160" s="691"/>
      <c r="AG160" s="691"/>
      <c r="AH160" s="691"/>
    </row>
    <row r="161" spans="1:34" s="597" customFormat="1" ht="31.5" hidden="1" customHeight="1">
      <c r="A161" s="682"/>
      <c r="B161" s="813" t="s">
        <v>188</v>
      </c>
      <c r="C161" s="803" t="s">
        <v>189</v>
      </c>
      <c r="D161" s="819">
        <v>21</v>
      </c>
      <c r="E161" s="875"/>
      <c r="F161" s="876"/>
      <c r="G161" s="692"/>
      <c r="H161" s="693"/>
      <c r="I161" s="692"/>
      <c r="J161" s="694"/>
      <c r="K161" s="695"/>
      <c r="L161" s="696"/>
      <c r="M161" s="696"/>
      <c r="N161" s="696"/>
      <c r="O161" s="696"/>
      <c r="P161" s="696"/>
      <c r="Q161" s="696"/>
      <c r="R161" s="696"/>
      <c r="S161" s="696"/>
      <c r="T161" s="696"/>
      <c r="U161" s="696"/>
      <c r="V161" s="696"/>
      <c r="W161" s="598"/>
      <c r="X161" s="696"/>
      <c r="Y161" s="696"/>
      <c r="Z161" s="696"/>
      <c r="AA161" s="696"/>
      <c r="AB161" s="696"/>
      <c r="AC161" s="696"/>
      <c r="AD161" s="696"/>
      <c r="AE161" s="696"/>
      <c r="AF161" s="696"/>
      <c r="AG161" s="696"/>
      <c r="AH161" s="696"/>
    </row>
    <row r="162" spans="1:34" s="597" customFormat="1" ht="15.75" hidden="1" customHeight="1">
      <c r="A162" s="682"/>
      <c r="B162" s="813" t="s">
        <v>190</v>
      </c>
      <c r="C162" s="819" t="s">
        <v>191</v>
      </c>
      <c r="D162" s="451" t="s">
        <v>205</v>
      </c>
      <c r="E162" s="877"/>
      <c r="F162" s="878"/>
      <c r="G162" s="43" t="s">
        <v>207</v>
      </c>
      <c r="H162" s="697">
        <f>E156</f>
        <v>114134.52086243234</v>
      </c>
      <c r="I162" s="698"/>
      <c r="J162" s="694"/>
      <c r="K162" s="699"/>
      <c r="L162" s="617"/>
      <c r="M162" s="617"/>
      <c r="N162" s="617"/>
      <c r="O162" s="617"/>
      <c r="P162" s="617"/>
      <c r="Q162" s="617"/>
      <c r="R162" s="617"/>
      <c r="S162" s="617"/>
      <c r="T162" s="617"/>
      <c r="U162" s="617"/>
      <c r="V162" s="617"/>
      <c r="W162" s="621"/>
      <c r="X162" s="617"/>
      <c r="Y162" s="617"/>
      <c r="Z162" s="617"/>
      <c r="AA162" s="617"/>
      <c r="AB162" s="617"/>
      <c r="AC162" s="617"/>
      <c r="AD162" s="617"/>
      <c r="AE162" s="617"/>
      <c r="AF162" s="617"/>
      <c r="AG162" s="617"/>
      <c r="AH162" s="617"/>
    </row>
    <row r="163" spans="1:34" s="597" customFormat="1" ht="15.75" hidden="1" customHeight="1">
      <c r="A163" s="682"/>
      <c r="B163" s="813" t="s">
        <v>192</v>
      </c>
      <c r="C163" s="819" t="s">
        <v>191</v>
      </c>
      <c r="D163" s="451" t="s">
        <v>216</v>
      </c>
      <c r="E163" s="700"/>
      <c r="F163" s="700"/>
      <c r="G163" s="692" t="s">
        <v>193</v>
      </c>
      <c r="H163" s="697">
        <f>H162*30%</f>
        <v>34240.356258729698</v>
      </c>
      <c r="I163" s="692"/>
      <c r="J163" s="694"/>
      <c r="K163" s="699"/>
      <c r="L163" s="617"/>
      <c r="M163" s="617"/>
      <c r="N163" s="617"/>
      <c r="O163" s="617"/>
      <c r="P163" s="617"/>
      <c r="Q163" s="617"/>
      <c r="R163" s="617"/>
      <c r="S163" s="617"/>
      <c r="T163" s="617"/>
      <c r="U163" s="617"/>
      <c r="V163" s="617"/>
      <c r="W163" s="621"/>
      <c r="X163" s="617"/>
      <c r="Y163" s="617"/>
      <c r="Z163" s="617"/>
      <c r="AA163" s="617"/>
      <c r="AB163" s="617"/>
      <c r="AC163" s="617"/>
      <c r="AD163" s="617"/>
      <c r="AE163" s="617"/>
      <c r="AF163" s="617"/>
      <c r="AG163" s="617"/>
      <c r="AH163" s="617"/>
    </row>
    <row r="164" spans="1:34" s="597" customFormat="1" ht="31.5" hidden="1" customHeight="1">
      <c r="A164" s="682"/>
      <c r="B164" s="813" t="s">
        <v>194</v>
      </c>
      <c r="C164" s="819"/>
      <c r="D164" s="701"/>
      <c r="E164" s="700"/>
      <c r="F164" s="700"/>
      <c r="G164" s="692" t="s">
        <v>195</v>
      </c>
      <c r="H164" s="702">
        <f>H162-H163</f>
        <v>79894.164603702637</v>
      </c>
      <c r="I164" s="692"/>
      <c r="J164" s="694"/>
      <c r="K164" s="699"/>
      <c r="L164" s="617"/>
      <c r="M164" s="617"/>
      <c r="N164" s="617"/>
      <c r="O164" s="617"/>
      <c r="P164" s="617"/>
      <c r="Q164" s="617"/>
      <c r="R164" s="617"/>
      <c r="S164" s="617"/>
      <c r="T164" s="617"/>
      <c r="U164" s="617"/>
      <c r="V164" s="617"/>
      <c r="W164" s="621"/>
      <c r="X164" s="617"/>
      <c r="Y164" s="617"/>
      <c r="Z164" s="617"/>
      <c r="AA164" s="617"/>
      <c r="AB164" s="617"/>
      <c r="AC164" s="617"/>
      <c r="AD164" s="617"/>
      <c r="AE164" s="617"/>
      <c r="AF164" s="617"/>
      <c r="AG164" s="617"/>
      <c r="AH164" s="617"/>
    </row>
    <row r="165" spans="1:34" s="597" customFormat="1" ht="15.75" hidden="1" customHeight="1">
      <c r="A165" s="682"/>
      <c r="B165" s="44" t="s">
        <v>206</v>
      </c>
      <c r="C165" s="819" t="s">
        <v>189</v>
      </c>
      <c r="D165" s="819">
        <v>8</v>
      </c>
      <c r="E165" s="700"/>
      <c r="F165" s="700"/>
      <c r="G165" s="703"/>
      <c r="H165" s="703"/>
      <c r="I165" s="704"/>
      <c r="J165" s="705"/>
      <c r="K165" s="706"/>
      <c r="L165" s="707"/>
      <c r="M165" s="707"/>
      <c r="N165" s="707"/>
      <c r="O165" s="707"/>
      <c r="P165" s="707"/>
      <c r="Q165" s="707"/>
      <c r="R165" s="707"/>
      <c r="S165" s="707"/>
      <c r="T165" s="707"/>
      <c r="U165" s="707"/>
      <c r="V165" s="707"/>
      <c r="W165" s="708"/>
      <c r="X165" s="707"/>
      <c r="Y165" s="707"/>
      <c r="Z165" s="707"/>
      <c r="AA165" s="707"/>
      <c r="AB165" s="707"/>
      <c r="AC165" s="707"/>
      <c r="AD165" s="707"/>
      <c r="AE165" s="707"/>
      <c r="AF165" s="707"/>
      <c r="AG165" s="707"/>
      <c r="AH165" s="707"/>
    </row>
    <row r="166" spans="1:34" s="597" customFormat="1" ht="15.75" hidden="1" customHeight="1" thickBot="1">
      <c r="A166" s="709"/>
      <c r="B166" s="44"/>
      <c r="C166" s="819"/>
      <c r="D166" s="710"/>
      <c r="E166" s="700"/>
      <c r="F166" s="700"/>
      <c r="G166" s="703"/>
      <c r="H166" s="703"/>
      <c r="I166" s="704"/>
      <c r="J166" s="705"/>
      <c r="K166" s="706"/>
      <c r="L166" s="707"/>
      <c r="M166" s="707"/>
      <c r="N166" s="707"/>
      <c r="O166" s="707"/>
      <c r="P166" s="707"/>
      <c r="Q166" s="707"/>
      <c r="R166" s="707"/>
      <c r="S166" s="707"/>
      <c r="T166" s="707"/>
      <c r="U166" s="707"/>
      <c r="V166" s="707"/>
      <c r="W166" s="708"/>
      <c r="X166" s="707"/>
      <c r="Y166" s="707"/>
      <c r="Z166" s="707"/>
      <c r="AA166" s="707"/>
      <c r="AB166" s="707"/>
      <c r="AC166" s="707"/>
      <c r="AD166" s="707"/>
      <c r="AE166" s="707"/>
      <c r="AF166" s="707"/>
      <c r="AG166" s="707"/>
      <c r="AH166" s="707"/>
    </row>
    <row r="167" spans="1:34" s="16" customFormat="1" ht="42" hidden="1" customHeight="1" collapsed="1" thickTop="1" thickBot="1">
      <c r="A167" s="872" t="s">
        <v>196</v>
      </c>
      <c r="B167" s="873"/>
      <c r="C167" s="873"/>
      <c r="D167" s="874"/>
      <c r="E167" s="889" t="s">
        <v>197</v>
      </c>
      <c r="F167" s="889"/>
      <c r="G167" s="889"/>
      <c r="H167" s="889"/>
      <c r="I167" s="711"/>
      <c r="J167" s="712"/>
      <c r="K167" s="713"/>
      <c r="L167" s="714"/>
      <c r="M167" s="714"/>
      <c r="N167" s="884"/>
      <c r="O167" s="885"/>
      <c r="P167" s="885"/>
      <c r="Q167" s="886"/>
      <c r="R167" s="714"/>
      <c r="S167" s="714"/>
      <c r="T167" s="714"/>
      <c r="U167" s="714"/>
      <c r="V167" s="714"/>
      <c r="W167" s="708"/>
      <c r="X167" s="714"/>
      <c r="Y167" s="714"/>
      <c r="Z167" s="714"/>
      <c r="AA167" s="714"/>
      <c r="AB167" s="714"/>
      <c r="AC167" s="714"/>
      <c r="AD167" s="714"/>
      <c r="AE167" s="714"/>
      <c r="AF167" s="714"/>
      <c r="AG167" s="714"/>
      <c r="AH167" s="714"/>
    </row>
    <row r="168" spans="1:34" s="16" customFormat="1" ht="12.75" hidden="1" customHeight="1">
      <c r="A168" s="682"/>
      <c r="B168" s="44"/>
      <c r="C168" s="715"/>
      <c r="D168" s="819"/>
      <c r="E168" s="44"/>
      <c r="F168" s="44"/>
      <c r="G168" s="44"/>
      <c r="H168" s="716"/>
      <c r="I168" s="711"/>
      <c r="J168" s="712"/>
      <c r="K168" s="717" t="s">
        <v>198</v>
      </c>
      <c r="L168" s="718"/>
      <c r="M168" s="718"/>
      <c r="N168" s="719"/>
      <c r="O168" s="720"/>
      <c r="P168" s="721"/>
      <c r="Q168" s="720"/>
      <c r="R168" s="722"/>
      <c r="S168" s="714"/>
      <c r="T168" s="714"/>
      <c r="U168" s="714"/>
      <c r="V168" s="714"/>
      <c r="W168" s="708"/>
      <c r="X168" s="714"/>
      <c r="Y168" s="714"/>
      <c r="Z168" s="714"/>
      <c r="AA168" s="714"/>
      <c r="AB168" s="714"/>
      <c r="AC168" s="714"/>
      <c r="AD168" s="714"/>
      <c r="AE168" s="714"/>
      <c r="AF168" s="714"/>
      <c r="AG168" s="714"/>
      <c r="AH168" s="714"/>
    </row>
    <row r="169" spans="1:34" s="16" customFormat="1" ht="15.75" hidden="1">
      <c r="A169" s="682"/>
      <c r="B169" s="44">
        <v>2017</v>
      </c>
      <c r="C169" s="44" t="s">
        <v>199</v>
      </c>
      <c r="D169" s="819">
        <v>6.8</v>
      </c>
      <c r="E169" s="44"/>
      <c r="F169" s="44">
        <f>B169</f>
        <v>2017</v>
      </c>
      <c r="G169" s="44" t="s">
        <v>199</v>
      </c>
      <c r="H169" s="716">
        <f>D169/12</f>
        <v>0.56666666666666665</v>
      </c>
      <c r="I169" s="711"/>
      <c r="J169" s="712"/>
      <c r="K169" s="717"/>
      <c r="L169" s="723"/>
      <c r="M169" s="723"/>
      <c r="N169" s="723"/>
      <c r="O169" s="708"/>
      <c r="P169" s="724"/>
      <c r="Q169" s="708"/>
      <c r="R169" s="725"/>
      <c r="S169" s="714"/>
      <c r="T169" s="714"/>
      <c r="U169" s="714"/>
      <c r="V169" s="714"/>
      <c r="W169" s="708"/>
      <c r="X169" s="714"/>
      <c r="Y169" s="714"/>
      <c r="Z169" s="714"/>
      <c r="AA169" s="714"/>
      <c r="AB169" s="714"/>
      <c r="AC169" s="714"/>
      <c r="AD169" s="714"/>
      <c r="AE169" s="714"/>
      <c r="AF169" s="714"/>
      <c r="AG169" s="714"/>
      <c r="AH169" s="714"/>
    </row>
    <row r="170" spans="1:34" s="16" customFormat="1" ht="15.75" hidden="1">
      <c r="A170" s="682"/>
      <c r="B170" s="44"/>
      <c r="C170" s="44"/>
      <c r="D170" s="819"/>
      <c r="E170" s="44"/>
      <c r="F170" s="44"/>
      <c r="G170" s="44"/>
      <c r="H170" s="716"/>
      <c r="I170" s="711"/>
      <c r="J170" s="712"/>
      <c r="K170" s="717"/>
      <c r="L170" s="723"/>
      <c r="M170" s="723"/>
      <c r="N170" s="723"/>
      <c r="O170" s="708"/>
      <c r="P170" s="324"/>
      <c r="Q170" s="708"/>
      <c r="R170" s="725"/>
      <c r="S170" s="714"/>
      <c r="T170" s="714"/>
      <c r="U170" s="714"/>
      <c r="V170" s="714"/>
      <c r="W170" s="708"/>
      <c r="X170" s="714"/>
      <c r="Y170" s="714"/>
      <c r="Z170" s="714"/>
      <c r="AA170" s="714"/>
      <c r="AB170" s="714"/>
      <c r="AC170" s="714"/>
      <c r="AD170" s="714"/>
      <c r="AE170" s="714"/>
      <c r="AF170" s="714"/>
      <c r="AG170" s="714"/>
      <c r="AH170" s="714"/>
    </row>
    <row r="171" spans="1:34" s="16" customFormat="1" ht="15.75" hidden="1">
      <c r="A171" s="682"/>
      <c r="B171" s="44"/>
      <c r="C171" s="44"/>
      <c r="D171" s="819"/>
      <c r="E171" s="44"/>
      <c r="F171" s="44"/>
      <c r="G171" s="44"/>
      <c r="H171" s="716"/>
      <c r="I171" s="711"/>
      <c r="J171" s="712"/>
      <c r="K171" s="717"/>
      <c r="L171" s="726"/>
      <c r="M171" s="726"/>
      <c r="N171" s="726"/>
      <c r="O171" s="727"/>
      <c r="P171" s="795"/>
      <c r="Q171" s="727"/>
      <c r="R171" s="728"/>
      <c r="S171" s="714"/>
      <c r="T171" s="714"/>
      <c r="U171" s="714"/>
      <c r="V171" s="714"/>
      <c r="W171" s="708"/>
      <c r="X171" s="714"/>
      <c r="Y171" s="714"/>
      <c r="Z171" s="714"/>
      <c r="AA171" s="714"/>
      <c r="AB171" s="714"/>
      <c r="AC171" s="714"/>
      <c r="AD171" s="714"/>
      <c r="AE171" s="714"/>
      <c r="AF171" s="714"/>
      <c r="AG171" s="714"/>
      <c r="AH171" s="714"/>
    </row>
    <row r="172" spans="1:34" s="16" customFormat="1" ht="15.75" hidden="1">
      <c r="A172" s="682"/>
      <c r="B172" s="44"/>
      <c r="C172" s="44"/>
      <c r="D172" s="819"/>
      <c r="E172" s="44"/>
      <c r="F172" s="44"/>
      <c r="G172" s="44"/>
      <c r="H172" s="716"/>
      <c r="I172" s="711"/>
      <c r="J172" s="712"/>
      <c r="K172" s="717"/>
      <c r="L172" s="726"/>
      <c r="M172" s="726"/>
      <c r="N172" s="726"/>
      <c r="O172" s="727"/>
      <c r="P172" s="795"/>
      <c r="Q172" s="727"/>
      <c r="R172" s="728"/>
      <c r="S172" s="714"/>
      <c r="T172" s="714"/>
      <c r="U172" s="714"/>
      <c r="V172" s="714"/>
      <c r="W172" s="708"/>
      <c r="X172" s="714"/>
      <c r="Y172" s="714"/>
      <c r="Z172" s="714"/>
      <c r="AA172" s="714"/>
      <c r="AB172" s="714"/>
      <c r="AC172" s="714"/>
      <c r="AD172" s="714"/>
      <c r="AE172" s="714"/>
      <c r="AF172" s="714"/>
      <c r="AG172" s="714"/>
      <c r="AH172" s="714"/>
    </row>
    <row r="173" spans="1:34" s="597" customFormat="1" ht="44.25" hidden="1" customHeight="1" thickBot="1">
      <c r="A173" s="729"/>
      <c r="B173" s="730" t="s">
        <v>200</v>
      </c>
      <c r="C173" s="731" t="s">
        <v>201</v>
      </c>
      <c r="D173" s="732"/>
      <c r="E173" s="732"/>
      <c r="F173" s="700"/>
      <c r="G173" s="700"/>
      <c r="H173" s="700"/>
      <c r="I173" s="704"/>
      <c r="J173" s="733"/>
      <c r="K173" s="734"/>
      <c r="L173" s="735"/>
      <c r="M173" s="735"/>
      <c r="N173" s="735"/>
      <c r="O173" s="736"/>
      <c r="P173" s="737"/>
      <c r="Q173" s="738"/>
      <c r="R173" s="739"/>
      <c r="S173" s="740"/>
      <c r="T173" s="740"/>
      <c r="U173" s="740"/>
      <c r="V173" s="740"/>
      <c r="W173" s="708"/>
      <c r="X173" s="740"/>
      <c r="Y173" s="740"/>
      <c r="Z173" s="740"/>
      <c r="AA173" s="740"/>
      <c r="AB173" s="740"/>
      <c r="AC173" s="740"/>
      <c r="AD173" s="740"/>
      <c r="AE173" s="740"/>
      <c r="AF173" s="740"/>
      <c r="AG173" s="740"/>
      <c r="AH173" s="740"/>
    </row>
    <row r="174" spans="1:34" s="597" customFormat="1" ht="37.5" hidden="1" customHeight="1">
      <c r="A174" s="741">
        <f>P174</f>
        <v>0</v>
      </c>
      <c r="B174" s="742" t="str">
        <f t="shared" ref="B174:B181" si="97">CONCATENATE(K174&amp;" год",N174&amp;"",O174&amp;"")</f>
        <v>2017 год</v>
      </c>
      <c r="C174" s="743" t="str">
        <f>"Освоение на "&amp;CONCATENATE(K174,N174,O174)&amp;"
"&amp;TEXT(H164," 0,00")&amp;" х "&amp; TEXT(P174," 12,5")&amp;"% х "&amp;TEXT(Q174,"0,0000")&amp;" ="</f>
        <v>Освоение на 2017
 79894,16 х  12,5% х 0,0000 =</v>
      </c>
      <c r="D174" s="744">
        <f>H164*P174*Q174</f>
        <v>0</v>
      </c>
      <c r="E174" s="819" t="s">
        <v>202</v>
      </c>
      <c r="F174" s="700"/>
      <c r="G174" s="700"/>
      <c r="H174" s="700"/>
      <c r="I174" s="704"/>
      <c r="J174" s="733"/>
      <c r="K174" s="734">
        <v>2017</v>
      </c>
      <c r="L174" s="745"/>
      <c r="M174" s="745"/>
      <c r="N174" s="746"/>
      <c r="O174" s="747"/>
      <c r="P174" s="748"/>
      <c r="Q174" s="749"/>
      <c r="R174" s="750"/>
      <c r="S174" s="740"/>
      <c r="T174" s="740"/>
      <c r="U174" s="740"/>
      <c r="V174" s="740"/>
      <c r="W174" s="708"/>
      <c r="X174" s="740"/>
      <c r="Y174" s="740"/>
      <c r="Z174" s="740"/>
      <c r="AA174" s="740"/>
      <c r="AB174" s="740"/>
      <c r="AC174" s="740"/>
      <c r="AD174" s="740"/>
      <c r="AE174" s="740"/>
      <c r="AF174" s="740"/>
      <c r="AG174" s="740"/>
      <c r="AH174" s="740"/>
    </row>
    <row r="175" spans="1:34" s="597" customFormat="1" ht="37.5" hidden="1" customHeight="1" thickBot="1">
      <c r="A175" s="741">
        <f t="shared" ref="A175:A181" si="98">P175</f>
        <v>0</v>
      </c>
      <c r="B175" s="742" t="str">
        <f t="shared" si="97"/>
        <v>2017 год</v>
      </c>
      <c r="C175" s="743" t="str">
        <f>"Освоение на "&amp;CONCATENATE(K175,N175,O175)&amp;"
"&amp;TEXT(H164," 0,00")&amp;" х "&amp; TEXT(P175," 12,5")&amp;"% х "&amp;TEXT(Q175,"0,0000")&amp;" ="</f>
        <v>Освоение на 2017
 79894,16 х  12,5% х 0,0000 =</v>
      </c>
      <c r="D175" s="744">
        <f>H164*P175*Q175</f>
        <v>0</v>
      </c>
      <c r="E175" s="819" t="s">
        <v>202</v>
      </c>
      <c r="F175" s="700"/>
      <c r="G175" s="700"/>
      <c r="H175" s="700"/>
      <c r="I175" s="704"/>
      <c r="J175" s="733"/>
      <c r="K175" s="734">
        <v>2017</v>
      </c>
      <c r="L175" s="751"/>
      <c r="M175" s="751"/>
      <c r="N175" s="751"/>
      <c r="O175" s="747"/>
      <c r="P175" s="748"/>
      <c r="Q175" s="749"/>
      <c r="R175" s="752"/>
      <c r="S175" s="740"/>
      <c r="T175" s="740"/>
      <c r="U175" s="740"/>
      <c r="V175" s="740"/>
      <c r="W175" s="708"/>
      <c r="X175" s="740"/>
      <c r="Y175" s="740"/>
      <c r="Z175" s="740"/>
      <c r="AA175" s="740"/>
      <c r="AB175" s="740"/>
      <c r="AC175" s="740"/>
      <c r="AD175" s="740"/>
      <c r="AE175" s="740"/>
      <c r="AF175" s="740"/>
      <c r="AG175" s="740"/>
      <c r="AH175" s="740"/>
    </row>
    <row r="176" spans="1:34" s="597" customFormat="1" ht="37.5" hidden="1" customHeight="1">
      <c r="A176" s="741">
        <f t="shared" si="98"/>
        <v>0</v>
      </c>
      <c r="B176" s="742" t="str">
        <f t="shared" si="97"/>
        <v>2017 год</v>
      </c>
      <c r="C176" s="743" t="str">
        <f>"Освоение на "&amp;CONCATENATE(K176,N176,O176)&amp;"
"&amp;TEXT(H164," 0,00")&amp;" х "&amp; TEXT(P176," 12,5")&amp;"% х "&amp;TEXT(Q176,"0,0000")&amp;" ="</f>
        <v>Освоение на 2017
 79894,16 х  12,5% х 0,0000 =</v>
      </c>
      <c r="D176" s="744">
        <f>H164*P176*Q176</f>
        <v>0</v>
      </c>
      <c r="E176" s="819" t="s">
        <v>202</v>
      </c>
      <c r="F176" s="700"/>
      <c r="G176" s="700"/>
      <c r="H176" s="700"/>
      <c r="I176" s="704"/>
      <c r="J176" s="733"/>
      <c r="K176" s="734">
        <v>2017</v>
      </c>
      <c r="L176" s="751"/>
      <c r="M176" s="751"/>
      <c r="N176" s="751"/>
      <c r="O176" s="747"/>
      <c r="P176" s="748"/>
      <c r="Q176" s="749"/>
      <c r="R176" s="750"/>
      <c r="S176" s="740"/>
      <c r="T176" s="740"/>
      <c r="U176" s="740"/>
      <c r="V176" s="740"/>
      <c r="W176" s="708"/>
      <c r="X176" s="740"/>
      <c r="Y176" s="740"/>
      <c r="Z176" s="740"/>
      <c r="AA176" s="740"/>
      <c r="AB176" s="740"/>
      <c r="AC176" s="740"/>
      <c r="AD176" s="740"/>
      <c r="AE176" s="740"/>
      <c r="AF176" s="740"/>
      <c r="AG176" s="740"/>
      <c r="AH176" s="740"/>
    </row>
    <row r="177" spans="1:34" s="597" customFormat="1" ht="37.5" hidden="1" customHeight="1" thickBot="1">
      <c r="A177" s="741">
        <f t="shared" si="98"/>
        <v>0</v>
      </c>
      <c r="B177" s="742" t="str">
        <f t="shared" si="97"/>
        <v>2017 год</v>
      </c>
      <c r="C177" s="743" t="str">
        <f>"Освоение на "&amp;CONCATENATE(K177,N177,O177)&amp;"
"&amp;TEXT(H164," 0,00")&amp;" х "&amp; TEXT(P177," 12,5")&amp;"% х "&amp;TEXT(Q177,"0,0000")&amp;" ="</f>
        <v>Освоение на 2017
 79894,16 х  12,5% х 0,0000 =</v>
      </c>
      <c r="D177" s="744">
        <f>H164*P177*Q177</f>
        <v>0</v>
      </c>
      <c r="E177" s="819" t="s">
        <v>202</v>
      </c>
      <c r="F177" s="700"/>
      <c r="G177" s="700"/>
      <c r="H177" s="700"/>
      <c r="I177" s="704"/>
      <c r="J177" s="733"/>
      <c r="K177" s="734">
        <v>2017</v>
      </c>
      <c r="L177" s="751"/>
      <c r="M177" s="751"/>
      <c r="N177" s="751"/>
      <c r="O177" s="747"/>
      <c r="P177" s="748"/>
      <c r="Q177" s="749"/>
      <c r="R177" s="752"/>
      <c r="S177" s="740"/>
      <c r="T177" s="740"/>
      <c r="U177" s="740"/>
      <c r="V177" s="740"/>
      <c r="W177" s="708"/>
      <c r="X177" s="740"/>
      <c r="Y177" s="740"/>
      <c r="Z177" s="740"/>
      <c r="AA177" s="740"/>
      <c r="AB177" s="740"/>
      <c r="AC177" s="740"/>
      <c r="AD177" s="740"/>
      <c r="AE177" s="740"/>
      <c r="AF177" s="740"/>
      <c r="AG177" s="740"/>
      <c r="AH177" s="740"/>
    </row>
    <row r="178" spans="1:34" s="597" customFormat="1" ht="37.5" hidden="1" customHeight="1">
      <c r="A178" s="741">
        <f t="shared" si="98"/>
        <v>0</v>
      </c>
      <c r="B178" s="742" t="str">
        <f t="shared" si="97"/>
        <v>2017 год</v>
      </c>
      <c r="C178" s="743" t="str">
        <f>"Освоение на "&amp;CONCATENATE(K178,N178,O178)&amp;"
"&amp;TEXT(H164," 0,00")&amp;" х "&amp; TEXT(P178," 12,5")&amp;"% х "&amp;TEXT(Q178,"0,0000")&amp;" ="</f>
        <v>Освоение на 2017
 79894,16 х  12,5% х 0,0000 =</v>
      </c>
      <c r="D178" s="744">
        <f>H164*P178*Q178</f>
        <v>0</v>
      </c>
      <c r="E178" s="819" t="s">
        <v>202</v>
      </c>
      <c r="F178" s="700"/>
      <c r="G178" s="700"/>
      <c r="H178" s="700"/>
      <c r="I178" s="704"/>
      <c r="J178" s="733"/>
      <c r="K178" s="734">
        <v>2017</v>
      </c>
      <c r="L178" s="751"/>
      <c r="M178" s="751"/>
      <c r="N178" s="751"/>
      <c r="O178" s="747"/>
      <c r="P178" s="748"/>
      <c r="Q178" s="749"/>
      <c r="R178" s="750"/>
      <c r="S178" s="740"/>
      <c r="T178" s="707"/>
      <c r="U178" s="707"/>
      <c r="V178" s="707"/>
      <c r="W178" s="708"/>
      <c r="X178" s="707"/>
      <c r="Y178" s="707"/>
      <c r="Z178" s="707"/>
      <c r="AA178" s="707"/>
      <c r="AB178" s="707"/>
      <c r="AC178" s="707"/>
      <c r="AD178" s="707"/>
      <c r="AE178" s="707"/>
      <c r="AF178" s="707"/>
      <c r="AG178" s="707"/>
      <c r="AH178" s="707"/>
    </row>
    <row r="179" spans="1:34" s="597" customFormat="1" ht="37.5" hidden="1" customHeight="1" thickBot="1">
      <c r="A179" s="741">
        <f t="shared" si="98"/>
        <v>0</v>
      </c>
      <c r="B179" s="742" t="str">
        <f t="shared" si="97"/>
        <v>2017 год</v>
      </c>
      <c r="C179" s="743" t="str">
        <f>"Освоение на "&amp;CONCATENATE(K179,N179,O179)&amp;"
"&amp;TEXT(H164," 0,00")&amp;" х "&amp; TEXT(P179," 12,5")&amp;"% х "&amp;TEXT(Q179,"0,0000")&amp;" ="</f>
        <v>Освоение на 2017
 79894,16 х  12,5% х 0,0000 =</v>
      </c>
      <c r="D179" s="744">
        <f>H164*P179*Q179</f>
        <v>0</v>
      </c>
      <c r="E179" s="819" t="s">
        <v>202</v>
      </c>
      <c r="F179" s="700"/>
      <c r="G179" s="700"/>
      <c r="H179" s="700"/>
      <c r="I179" s="704"/>
      <c r="J179" s="733"/>
      <c r="K179" s="734">
        <v>2017</v>
      </c>
      <c r="L179" s="751"/>
      <c r="M179" s="751"/>
      <c r="N179" s="751"/>
      <c r="O179" s="747"/>
      <c r="P179" s="748"/>
      <c r="Q179" s="749"/>
      <c r="R179" s="752"/>
      <c r="S179" s="740"/>
      <c r="T179" s="677"/>
      <c r="U179" s="677"/>
      <c r="V179" s="677"/>
      <c r="W179" s="598"/>
      <c r="X179" s="677"/>
      <c r="Y179" s="677"/>
      <c r="Z179" s="677"/>
      <c r="AA179" s="677"/>
      <c r="AB179" s="677"/>
      <c r="AC179" s="677"/>
      <c r="AD179" s="677"/>
      <c r="AE179" s="677"/>
      <c r="AF179" s="677"/>
      <c r="AG179" s="677"/>
      <c r="AH179" s="677"/>
    </row>
    <row r="180" spans="1:34" s="597" customFormat="1" ht="37.5" hidden="1" customHeight="1">
      <c r="A180" s="741">
        <f t="shared" si="98"/>
        <v>0</v>
      </c>
      <c r="B180" s="742" t="str">
        <f t="shared" si="97"/>
        <v>2017 год</v>
      </c>
      <c r="C180" s="743" t="str">
        <f>"Освоение на "&amp;CONCATENATE(K180,N180,O180)&amp;"
"&amp;TEXT(H164," 0,00")&amp;" х "&amp; TEXT(P180," 12,5")&amp;"% х "&amp;TEXT(Q180,"0,0000")&amp;" ="</f>
        <v>Освоение на 2017
 79894,16 х  12,5% х 0,0000 =</v>
      </c>
      <c r="D180" s="744">
        <f>H164*P180*Q180</f>
        <v>0</v>
      </c>
      <c r="E180" s="819" t="s">
        <v>202</v>
      </c>
      <c r="F180" s="700"/>
      <c r="G180" s="700"/>
      <c r="H180" s="700"/>
      <c r="I180" s="704"/>
      <c r="J180" s="733"/>
      <c r="K180" s="734">
        <v>2017</v>
      </c>
      <c r="L180" s="751"/>
      <c r="M180" s="751"/>
      <c r="N180" s="751"/>
      <c r="O180" s="747"/>
      <c r="P180" s="748"/>
      <c r="Q180" s="749"/>
      <c r="R180" s="750"/>
      <c r="S180" s="740"/>
      <c r="W180" s="598"/>
    </row>
    <row r="181" spans="1:34" s="597" customFormat="1" ht="37.5" hidden="1" customHeight="1">
      <c r="A181" s="741">
        <f t="shared" si="98"/>
        <v>0</v>
      </c>
      <c r="B181" s="742" t="str">
        <f t="shared" si="97"/>
        <v>2017 год</v>
      </c>
      <c r="C181" s="743" t="str">
        <f>"Освоение на "&amp;CONCATENATE(K181,N181,O181)&amp;"
"&amp;TEXT(H164," 0,00")&amp;" х "&amp; TEXT(P181,"12,5")&amp;"% х "&amp;TEXT(Q181,"0,0000")&amp;" ="</f>
        <v>Освоение на 2017
 79894,16 х 12,5% х 0,0000 =</v>
      </c>
      <c r="D181" s="744">
        <f>H164*P181*Q181</f>
        <v>0</v>
      </c>
      <c r="E181" s="819" t="s">
        <v>202</v>
      </c>
      <c r="F181" s="753"/>
      <c r="G181" s="754"/>
      <c r="H181" s="754"/>
      <c r="I181" s="704"/>
      <c r="J181" s="733"/>
      <c r="K181" s="734">
        <v>2017</v>
      </c>
      <c r="L181" s="751"/>
      <c r="M181" s="751"/>
      <c r="N181" s="751"/>
      <c r="O181" s="747"/>
      <c r="P181" s="748"/>
      <c r="Q181" s="749"/>
      <c r="R181" s="752"/>
      <c r="S181" s="740"/>
      <c r="W181" s="598"/>
    </row>
    <row r="182" spans="1:34" s="597" customFormat="1" ht="35.25" hidden="1" customHeight="1">
      <c r="A182" s="869" t="s">
        <v>203</v>
      </c>
      <c r="B182" s="870"/>
      <c r="C182" s="871"/>
      <c r="D182" s="39">
        <f>SUM(D174:D181)+H163</f>
        <v>34240.356258729698</v>
      </c>
      <c r="E182" s="819" t="s">
        <v>202</v>
      </c>
      <c r="F182" s="491"/>
      <c r="G182" s="591"/>
      <c r="H182" s="755"/>
      <c r="I182" s="680"/>
      <c r="J182" s="756"/>
      <c r="K182" s="705"/>
      <c r="L182" s="757"/>
      <c r="M182" s="757"/>
      <c r="N182" s="757"/>
      <c r="O182" s="596"/>
      <c r="P182" s="758"/>
      <c r="Q182" s="596"/>
      <c r="R182" s="596"/>
      <c r="S182" s="759"/>
      <c r="T182" s="617"/>
      <c r="U182" s="617"/>
      <c r="V182" s="617"/>
      <c r="W182" s="621"/>
      <c r="X182" s="617"/>
      <c r="Y182" s="617"/>
      <c r="Z182" s="617"/>
      <c r="AA182" s="617"/>
      <c r="AB182" s="617"/>
      <c r="AC182" s="617"/>
      <c r="AD182" s="617"/>
      <c r="AE182" s="617"/>
      <c r="AF182" s="617"/>
      <c r="AG182" s="617"/>
      <c r="AH182" s="617"/>
    </row>
    <row r="183" spans="1:34" s="597" customFormat="1" ht="35.25" hidden="1" customHeight="1">
      <c r="A183" s="869" t="s">
        <v>204</v>
      </c>
      <c r="B183" s="870"/>
      <c r="C183" s="871"/>
      <c r="D183" s="39">
        <f>H125</f>
        <v>15710.263507601185</v>
      </c>
      <c r="E183" s="819" t="s">
        <v>202</v>
      </c>
      <c r="F183" s="491"/>
      <c r="G183" s="760"/>
      <c r="H183" s="5"/>
      <c r="I183" s="680"/>
      <c r="J183" s="756"/>
      <c r="K183" s="761"/>
      <c r="L183" s="762"/>
      <c r="M183" s="762"/>
      <c r="N183" s="762"/>
      <c r="O183" s="705"/>
      <c r="P183" s="763"/>
      <c r="Q183" s="764"/>
      <c r="R183" s="762"/>
      <c r="S183" s="765"/>
      <c r="T183" s="766"/>
      <c r="U183" s="617"/>
      <c r="V183" s="617"/>
      <c r="W183" s="621"/>
      <c r="X183" s="617"/>
      <c r="Y183" s="617"/>
      <c r="Z183" s="617"/>
      <c r="AA183" s="617"/>
      <c r="AB183" s="617"/>
      <c r="AC183" s="617"/>
      <c r="AD183" s="617"/>
      <c r="AE183" s="617"/>
      <c r="AF183" s="617"/>
      <c r="AG183" s="617"/>
      <c r="AH183" s="617"/>
    </row>
    <row r="184" spans="1:34" s="597" customFormat="1" ht="35.25" hidden="1" customHeight="1">
      <c r="A184" s="767"/>
      <c r="B184" s="768"/>
      <c r="C184" s="767"/>
      <c r="D184" s="769"/>
      <c r="E184" s="243"/>
      <c r="F184" s="491"/>
      <c r="G184" s="760"/>
      <c r="H184" s="5"/>
      <c r="I184" s="680"/>
      <c r="J184" s="770"/>
      <c r="K184" s="771">
        <f>D182-H162</f>
        <v>-79894.164603702637</v>
      </c>
      <c r="L184" s="772"/>
      <c r="M184" s="772"/>
      <c r="N184" s="762"/>
      <c r="O184" s="705"/>
      <c r="P184" s="763"/>
      <c r="Q184" s="764"/>
      <c r="R184" s="762"/>
      <c r="S184" s="765"/>
      <c r="T184" s="766"/>
      <c r="U184" s="617"/>
      <c r="V184" s="617"/>
      <c r="W184" s="621"/>
      <c r="X184" s="617"/>
      <c r="Y184" s="617"/>
      <c r="Z184" s="617"/>
      <c r="AA184" s="617"/>
      <c r="AB184" s="617"/>
      <c r="AC184" s="617"/>
      <c r="AD184" s="617"/>
      <c r="AE184" s="617"/>
      <c r="AF184" s="617"/>
      <c r="AG184" s="617"/>
      <c r="AH184" s="617"/>
    </row>
    <row r="185" spans="1:34" s="780" customFormat="1" ht="15" customHeight="1">
      <c r="A185" s="11"/>
      <c r="B185" s="773" t="s">
        <v>118</v>
      </c>
      <c r="C185" s="774" t="s">
        <v>119</v>
      </c>
      <c r="D185" s="775"/>
      <c r="E185" s="775"/>
      <c r="F185" s="775"/>
      <c r="G185" s="775"/>
      <c r="H185" s="775"/>
      <c r="I185" s="776"/>
      <c r="J185" s="777"/>
      <c r="K185" s="777"/>
      <c r="L185" s="777"/>
      <c r="M185" s="777"/>
      <c r="N185" s="778"/>
      <c r="O185" s="779"/>
      <c r="P185" s="778"/>
      <c r="Q185" s="778"/>
      <c r="W185" s="781"/>
    </row>
    <row r="186" spans="1:34" s="780" customFormat="1" ht="35.25" customHeight="1">
      <c r="A186" s="11"/>
      <c r="B186" s="782"/>
      <c r="C186" s="864" t="s">
        <v>120</v>
      </c>
      <c r="D186" s="864"/>
      <c r="E186" s="864"/>
      <c r="F186" s="864"/>
      <c r="G186" s="864"/>
      <c r="H186" s="864"/>
      <c r="I186" s="864"/>
      <c r="J186" s="777"/>
      <c r="K186" s="777"/>
      <c r="L186" s="777"/>
      <c r="M186" s="777"/>
      <c r="N186" s="778"/>
      <c r="O186" s="779"/>
      <c r="P186" s="778"/>
      <c r="Q186" s="778"/>
      <c r="W186" s="781"/>
    </row>
    <row r="187" spans="1:34" s="780" customFormat="1" ht="15.75" customHeight="1">
      <c r="A187" s="11"/>
      <c r="B187" s="782"/>
      <c r="C187" s="783"/>
      <c r="D187" s="784"/>
      <c r="E187" s="784"/>
      <c r="F187" s="784"/>
      <c r="G187" s="784"/>
      <c r="H187" s="784"/>
      <c r="I187" s="785"/>
      <c r="J187" s="777"/>
      <c r="K187" s="777"/>
      <c r="L187" s="777"/>
      <c r="M187" s="777"/>
      <c r="N187" s="778"/>
      <c r="O187" s="779"/>
      <c r="P187" s="778"/>
      <c r="Q187" s="778"/>
      <c r="W187" s="781"/>
    </row>
    <row r="188" spans="1:34" ht="30" customHeight="1">
      <c r="A188" s="5"/>
      <c r="B188" s="463" t="s">
        <v>107</v>
      </c>
      <c r="C188" s="829"/>
      <c r="D188" s="829"/>
      <c r="E188" s="295"/>
      <c r="F188" s="464"/>
      <c r="G188" s="5"/>
      <c r="H188" s="5"/>
      <c r="I188" s="465"/>
      <c r="J188" s="465"/>
      <c r="K188" s="466" t="s">
        <v>39</v>
      </c>
      <c r="L188" s="5"/>
      <c r="M188" s="285"/>
      <c r="O188" s="467"/>
      <c r="P188" s="468"/>
      <c r="S188" s="468"/>
      <c r="W188" s="467"/>
    </row>
    <row r="189" spans="1:34" ht="15.75">
      <c r="A189" s="469"/>
      <c r="B189" s="812"/>
      <c r="C189" s="829"/>
      <c r="D189" s="829"/>
      <c r="E189" s="302"/>
      <c r="F189" s="470"/>
      <c r="G189" s="471"/>
      <c r="H189" s="471"/>
      <c r="I189" s="285"/>
      <c r="M189" s="467"/>
      <c r="W189" s="467"/>
    </row>
    <row r="190" spans="1:34" ht="27.6" customHeight="1">
      <c r="A190" s="5"/>
      <c r="B190" s="472" t="s">
        <v>108</v>
      </c>
      <c r="C190" s="830"/>
      <c r="D190" s="829"/>
      <c r="E190" s="295"/>
      <c r="F190" s="464"/>
      <c r="G190" s="466"/>
      <c r="H190" s="5"/>
      <c r="I190" s="285"/>
      <c r="M190" s="467"/>
      <c r="W190" s="467"/>
    </row>
    <row r="191" spans="1:34" ht="16.5" customHeight="1">
      <c r="A191" s="5"/>
      <c r="B191" s="5"/>
      <c r="C191" s="5"/>
      <c r="D191" s="5"/>
      <c r="E191" s="5"/>
      <c r="F191" s="5"/>
      <c r="G191" s="473"/>
      <c r="H191" s="5"/>
      <c r="I191" s="285"/>
      <c r="J191" s="474"/>
      <c r="K191" s="474"/>
      <c r="L191" s="474"/>
      <c r="M191" s="786"/>
      <c r="W191" s="467"/>
    </row>
    <row r="192" spans="1:34" ht="32.450000000000003" customHeight="1">
      <c r="A192" s="5"/>
      <c r="B192" s="240" t="s">
        <v>50</v>
      </c>
      <c r="C192" s="830"/>
      <c r="D192" s="829"/>
      <c r="E192" s="475"/>
      <c r="F192" s="829"/>
      <c r="G192" s="829"/>
      <c r="H192" s="476"/>
      <c r="I192" s="285"/>
      <c r="M192" s="467"/>
      <c r="W192" s="467"/>
    </row>
  </sheetData>
  <sheetProtection selectLockedCells="1" selectUnlockedCells="1"/>
  <customSheetViews>
    <customSheetView guid="{52F9EEBC-0989-48EE-9FB8-EB1DB80B5A07}" scale="74" showGridLines="0" fitToPage="1" printArea="1" hiddenRows="1" view="pageBreakPreview" topLeftCell="A13">
      <selection activeCell="I160" sqref="I160"/>
      <rowBreaks count="1" manualBreakCount="1">
        <brk id="115" max="8" man="1"/>
      </rowBreaks>
      <pageMargins left="0.78740157480314965" right="0.39370078740157483" top="0.43307086614173229" bottom="0.39370078740157483" header="0.23622047244094491" footer="0.23622047244094491"/>
      <pageSetup paperSize="9" scale="62" fitToHeight="0" orientation="landscape" r:id="rId1"/>
      <headerFooter alignWithMargins="0">
        <oddHeader>&amp;LГранд-СМЕТА</oddHeader>
        <oddFooter>&amp;RСтраница &amp;P</oddFooter>
      </headerFooter>
    </customSheetView>
  </customSheetViews>
  <mergeCells count="88">
    <mergeCell ref="A7:D7"/>
    <mergeCell ref="G7:I7"/>
    <mergeCell ref="A68:H68"/>
    <mergeCell ref="A148:B148"/>
    <mergeCell ref="A4:D4"/>
    <mergeCell ref="G4:I4"/>
    <mergeCell ref="C5:D5"/>
    <mergeCell ref="G5:I5"/>
    <mergeCell ref="A6:C6"/>
    <mergeCell ref="D10:E10"/>
    <mergeCell ref="D13:E13"/>
    <mergeCell ref="A18:I18"/>
    <mergeCell ref="A19:I19"/>
    <mergeCell ref="A20:A23"/>
    <mergeCell ref="B20:B23"/>
    <mergeCell ref="C20:C23"/>
    <mergeCell ref="A1:D1"/>
    <mergeCell ref="G1:I1"/>
    <mergeCell ref="A2:D2"/>
    <mergeCell ref="G2:I2"/>
    <mergeCell ref="A3:D3"/>
    <mergeCell ref="G3:I3"/>
    <mergeCell ref="K24:K25"/>
    <mergeCell ref="J24:J25"/>
    <mergeCell ref="A155:B155"/>
    <mergeCell ref="A156:B156"/>
    <mergeCell ref="A135:H135"/>
    <mergeCell ref="A136:H136"/>
    <mergeCell ref="A137:H137"/>
    <mergeCell ref="A138:G138"/>
    <mergeCell ref="A154:B154"/>
    <mergeCell ref="A145:B145"/>
    <mergeCell ref="A146:B146"/>
    <mergeCell ref="A134:H134"/>
    <mergeCell ref="A51:H51"/>
    <mergeCell ref="A62:H62"/>
    <mergeCell ref="A79:H79"/>
    <mergeCell ref="A91:H91"/>
    <mergeCell ref="N167:Q167"/>
    <mergeCell ref="A182:C182"/>
    <mergeCell ref="A143:B143"/>
    <mergeCell ref="A144:B144"/>
    <mergeCell ref="A150:B150"/>
    <mergeCell ref="A152:B152"/>
    <mergeCell ref="A153:B153"/>
    <mergeCell ref="E167:H167"/>
    <mergeCell ref="A147:B147"/>
    <mergeCell ref="A149:B149"/>
    <mergeCell ref="C186:I186"/>
    <mergeCell ref="A140:B140"/>
    <mergeCell ref="A141:B141"/>
    <mergeCell ref="A142:B142"/>
    <mergeCell ref="A183:C183"/>
    <mergeCell ref="A167:D167"/>
    <mergeCell ref="E161:F161"/>
    <mergeCell ref="E162:F162"/>
    <mergeCell ref="G140:I156"/>
    <mergeCell ref="B158:I158"/>
    <mergeCell ref="B159:H159"/>
    <mergeCell ref="A151:B151"/>
    <mergeCell ref="D12:E12"/>
    <mergeCell ref="A17:I17"/>
    <mergeCell ref="F21:F23"/>
    <mergeCell ref="G21:G23"/>
    <mergeCell ref="A25:H25"/>
    <mergeCell ref="D20:G20"/>
    <mergeCell ref="H20:H23"/>
    <mergeCell ref="I20:I23"/>
    <mergeCell ref="D21:D23"/>
    <mergeCell ref="E21:E23"/>
    <mergeCell ref="A34:H34"/>
    <mergeCell ref="A132:H132"/>
    <mergeCell ref="A133:H133"/>
    <mergeCell ref="A131:H131"/>
    <mergeCell ref="A97:H97"/>
    <mergeCell ref="A109:H109"/>
    <mergeCell ref="A45:H45"/>
    <mergeCell ref="D130:I130"/>
    <mergeCell ref="N1:O2"/>
    <mergeCell ref="P1:R1"/>
    <mergeCell ref="S1:S2"/>
    <mergeCell ref="N18:O18"/>
    <mergeCell ref="N19:O19"/>
    <mergeCell ref="C188:D188"/>
    <mergeCell ref="C189:D189"/>
    <mergeCell ref="C190:D190"/>
    <mergeCell ref="C192:D192"/>
    <mergeCell ref="F192:G192"/>
  </mergeCells>
  <conditionalFormatting sqref="P173">
    <cfRule type="cellIs" dxfId="1" priority="2" stopIfTrue="1" operator="equal">
      <formula>"100 - контрольная сумма процента выполнения"</formula>
    </cfRule>
    <cfRule type="cellIs" dxfId="0" priority="3" stopIfTrue="1" operator="notEqual">
      <formula>"100 - контрольная сумма процента выполнения"</formula>
    </cfRule>
  </conditionalFormatting>
  <printOptions horizontalCentered="1"/>
  <pageMargins left="0.23622047244094491" right="0.23622047244094491" top="0.74803149606299213" bottom="0.19685039370078741" header="0.31496062992125984" footer="0.31496062992125984"/>
  <pageSetup paperSize="9" scale="64" fitToHeight="0" orientation="landscape" r:id="rId2"/>
  <headerFooter alignWithMargins="0">
    <oddHeader>&amp;LГранд-СМЕТА</oddHeader>
    <oddFooter>&amp;RСтраница &amp;P</oddFooter>
  </headerFooter>
  <rowBreaks count="1" manualBreakCount="1">
    <brk id="101" max="8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41"/>
  <sheetViews>
    <sheetView tabSelected="1" view="pageBreakPreview" topLeftCell="A31" zoomScale="70" zoomScaleNormal="70" zoomScaleSheetLayoutView="70" workbookViewId="0">
      <selection activeCell="F30" sqref="F30"/>
    </sheetView>
  </sheetViews>
  <sheetFormatPr defaultColWidth="9.140625" defaultRowHeight="20.25"/>
  <cols>
    <col min="1" max="1" width="6.140625" style="168" bestFit="1" customWidth="1"/>
    <col min="2" max="2" width="32.5703125" style="166" customWidth="1"/>
    <col min="3" max="3" width="48.7109375" style="166" customWidth="1"/>
    <col min="4" max="4" width="15.7109375" style="168" customWidth="1"/>
    <col min="5" max="5" width="17.5703125" style="195" customWidth="1"/>
    <col min="6" max="6" width="17.5703125" style="168" customWidth="1"/>
    <col min="7" max="7" width="17.5703125" style="320" customWidth="1"/>
    <col min="8" max="8" width="17.42578125" style="455" customWidth="1"/>
    <col min="9" max="9" width="9.5703125" style="169" hidden="1" customWidth="1"/>
    <col min="10" max="12" width="9.140625" style="169" hidden="1" customWidth="1"/>
    <col min="13" max="13" width="13" style="169" hidden="1" customWidth="1"/>
    <col min="14" max="14" width="13.140625" style="169" hidden="1" customWidth="1"/>
    <col min="15" max="17" width="10.5703125" style="169" hidden="1" customWidth="1"/>
    <col min="18" max="20" width="9.140625" style="169" hidden="1" customWidth="1"/>
    <col min="21" max="21" width="20.7109375" style="169" customWidth="1"/>
    <col min="22" max="22" width="35" style="169" customWidth="1"/>
    <col min="23" max="23" width="21.5703125" style="169" customWidth="1"/>
    <col min="24" max="24" width="18.42578125" style="169" customWidth="1"/>
    <col min="25" max="25" width="13.85546875" style="169" customWidth="1"/>
    <col min="26" max="16384" width="9.140625" style="169"/>
  </cols>
  <sheetData>
    <row r="1" spans="1:42" s="124" customFormat="1">
      <c r="A1" s="914" t="s">
        <v>130</v>
      </c>
      <c r="B1" s="914"/>
      <c r="C1" s="914"/>
      <c r="D1" s="914"/>
      <c r="E1" s="914"/>
      <c r="F1" s="914"/>
      <c r="G1" s="914"/>
      <c r="H1" s="455"/>
    </row>
    <row r="2" spans="1:42" s="124" customFormat="1" ht="27" customHeight="1">
      <c r="A2" s="914" t="s">
        <v>144</v>
      </c>
      <c r="B2" s="914"/>
      <c r="C2" s="914"/>
      <c r="D2" s="914"/>
      <c r="E2" s="914"/>
      <c r="F2" s="914"/>
      <c r="G2" s="914"/>
      <c r="H2" s="455"/>
    </row>
    <row r="3" spans="1:42" s="124" customFormat="1" ht="30" customHeight="1">
      <c r="A3" s="915" t="str">
        <f>'ОНЦ '!A18:I18</f>
        <v xml:space="preserve">на выполнение проектно-изыскательских работ и строительно-монтажных работ по объекту  «Павильон для встречи гостей у Ржевского мемориала»
</v>
      </c>
      <c r="B3" s="915"/>
      <c r="C3" s="915"/>
      <c r="D3" s="915"/>
      <c r="E3" s="915"/>
      <c r="F3" s="915"/>
      <c r="G3" s="915"/>
      <c r="H3" s="455"/>
    </row>
    <row r="4" spans="1:42" s="124" customFormat="1">
      <c r="A4" s="480"/>
      <c r="B4" s="159"/>
      <c r="C4" s="159" t="s">
        <v>145</v>
      </c>
      <c r="D4" s="160">
        <f>E14</f>
        <v>750</v>
      </c>
      <c r="E4" s="161" t="s">
        <v>111</v>
      </c>
      <c r="F4" s="162">
        <f>F51</f>
        <v>114134.52086243236</v>
      </c>
      <c r="G4" s="313" t="s">
        <v>146</v>
      </c>
      <c r="H4" s="455"/>
    </row>
    <row r="5" spans="1:42" s="124" customFormat="1">
      <c r="A5" s="480"/>
      <c r="B5" s="163"/>
      <c r="C5" s="163"/>
      <c r="D5" s="164">
        <v>1</v>
      </c>
      <c r="E5" s="161" t="s">
        <v>111</v>
      </c>
      <c r="F5" s="794">
        <f>F4/D4</f>
        <v>152.17936114990979</v>
      </c>
      <c r="G5" s="313" t="s">
        <v>146</v>
      </c>
      <c r="H5" s="455"/>
    </row>
    <row r="6" spans="1:42">
      <c r="A6" s="165"/>
      <c r="D6" s="165"/>
      <c r="E6" s="167"/>
      <c r="F6" s="165"/>
      <c r="G6" s="314"/>
    </row>
    <row r="7" spans="1:42" s="124" customFormat="1">
      <c r="A7" s="916" t="s">
        <v>147</v>
      </c>
      <c r="B7" s="917" t="s">
        <v>131</v>
      </c>
      <c r="C7" s="917" t="s">
        <v>148</v>
      </c>
      <c r="D7" s="916" t="s">
        <v>149</v>
      </c>
      <c r="E7" s="916" t="s">
        <v>132</v>
      </c>
      <c r="F7" s="918" t="s">
        <v>406</v>
      </c>
      <c r="G7" s="911" t="s">
        <v>407</v>
      </c>
      <c r="H7" s="455"/>
    </row>
    <row r="8" spans="1:42" s="124" customFormat="1">
      <c r="A8" s="916"/>
      <c r="B8" s="917"/>
      <c r="C8" s="917"/>
      <c r="D8" s="916"/>
      <c r="E8" s="916"/>
      <c r="F8" s="918"/>
      <c r="G8" s="911"/>
      <c r="H8" s="455"/>
    </row>
    <row r="9" spans="1:42" s="124" customFormat="1" ht="79.900000000000006" customHeight="1">
      <c r="A9" s="916"/>
      <c r="B9" s="917"/>
      <c r="C9" s="917"/>
      <c r="D9" s="916"/>
      <c r="E9" s="916"/>
      <c r="F9" s="918"/>
      <c r="G9" s="911"/>
      <c r="H9" s="455"/>
    </row>
    <row r="10" spans="1:42" s="124" customFormat="1" ht="19.5" customHeight="1">
      <c r="A10" s="287">
        <v>1</v>
      </c>
      <c r="B10" s="287">
        <v>2</v>
      </c>
      <c r="C10" s="287">
        <v>3</v>
      </c>
      <c r="D10" s="287">
        <v>4</v>
      </c>
      <c r="E10" s="287">
        <v>5</v>
      </c>
      <c r="F10" s="287">
        <v>6</v>
      </c>
      <c r="G10" s="321">
        <v>7</v>
      </c>
      <c r="H10" s="455"/>
    </row>
    <row r="11" spans="1:42" s="124" customFormat="1" ht="43.15" customHeight="1">
      <c r="A11" s="324"/>
      <c r="B11" s="481" t="s">
        <v>160</v>
      </c>
      <c r="C11" s="481" t="s">
        <v>150</v>
      </c>
      <c r="D11" s="111"/>
      <c r="E11" s="112"/>
      <c r="F11" s="288"/>
      <c r="G11" s="289"/>
      <c r="H11" s="456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</row>
    <row r="12" spans="1:42" s="124" customFormat="1">
      <c r="A12" s="324"/>
      <c r="B12" s="481"/>
      <c r="C12" s="481" t="s">
        <v>161</v>
      </c>
      <c r="D12" s="111"/>
      <c r="E12" s="497"/>
      <c r="F12" s="158">
        <v>0</v>
      </c>
      <c r="G12" s="289"/>
      <c r="H12" s="455"/>
    </row>
    <row r="13" spans="1:42" s="124" customFormat="1" ht="31.5">
      <c r="A13" s="324"/>
      <c r="B13" s="481" t="s">
        <v>162</v>
      </c>
      <c r="C13" s="481" t="s">
        <v>151</v>
      </c>
      <c r="D13" s="111"/>
      <c r="E13" s="112"/>
      <c r="F13" s="125"/>
      <c r="G13" s="289"/>
      <c r="H13" s="455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171"/>
    </row>
    <row r="14" spans="1:42" s="124" customFormat="1">
      <c r="A14" s="795">
        <f>'ОНЦ '!A36</f>
        <v>1</v>
      </c>
      <c r="B14" s="324" t="str">
        <f>'ОНЦ '!B36</f>
        <v>3-21/16-88</v>
      </c>
      <c r="C14" s="324" t="str">
        <f>'ОНЦ '!C36</f>
        <v>Павильон для встречи гостей  750 м2</v>
      </c>
      <c r="D14" s="453" t="str">
        <f>'ОНЦ '!N36</f>
        <v>м2</v>
      </c>
      <c r="E14" s="826">
        <f>'ОНЦ '!O36</f>
        <v>750</v>
      </c>
      <c r="F14" s="125">
        <f>'ОНЦ '!K36</f>
        <v>60318.098218644984</v>
      </c>
      <c r="G14" s="289">
        <f t="shared" ref="G14" si="0">F14/E14</f>
        <v>80.424130958193317</v>
      </c>
      <c r="H14" s="455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171"/>
    </row>
    <row r="15" spans="1:42" s="124" customFormat="1">
      <c r="A15" s="324"/>
      <c r="B15" s="324"/>
      <c r="C15" s="481" t="s">
        <v>163</v>
      </c>
      <c r="D15" s="111"/>
      <c r="E15" s="827"/>
      <c r="F15" s="158">
        <f>F14</f>
        <v>60318.098218644984</v>
      </c>
      <c r="G15" s="289"/>
      <c r="H15" s="455"/>
    </row>
    <row r="16" spans="1:42" s="124" customFormat="1" ht="31.5">
      <c r="A16" s="324"/>
      <c r="B16" s="481" t="s">
        <v>164</v>
      </c>
      <c r="C16" s="481" t="s">
        <v>165</v>
      </c>
      <c r="D16" s="111"/>
      <c r="E16" s="827"/>
      <c r="F16" s="125"/>
      <c r="G16" s="289"/>
      <c r="H16" s="455"/>
    </row>
    <row r="17" spans="1:8" s="124" customFormat="1">
      <c r="A17" s="825">
        <f>'ОНЦ '!A46</f>
        <v>2</v>
      </c>
      <c r="B17" s="825" t="str">
        <f>'ОНЦ '!B46</f>
        <v>Т-21/16-42</v>
      </c>
      <c r="C17" s="825" t="str">
        <f>'ОНЦ '!C46</f>
        <v>КПП  32 м2</v>
      </c>
      <c r="D17" s="111" t="str">
        <f>'ОНЦ '!N46</f>
        <v>м2</v>
      </c>
      <c r="E17" s="828">
        <f>'ОНЦ '!O46</f>
        <v>32</v>
      </c>
      <c r="F17" s="125">
        <f>'ОНЦ '!K46</f>
        <v>5293.4707631081164</v>
      </c>
      <c r="G17" s="289">
        <f>F17/E17</f>
        <v>165.42096134712864</v>
      </c>
      <c r="H17" s="455"/>
    </row>
    <row r="18" spans="1:8" s="124" customFormat="1">
      <c r="A18" s="324"/>
      <c r="B18" s="17"/>
      <c r="C18" s="481" t="s">
        <v>166</v>
      </c>
      <c r="D18" s="111"/>
      <c r="E18" s="827"/>
      <c r="F18" s="158">
        <f>F17</f>
        <v>5293.4707631081164</v>
      </c>
      <c r="G18" s="289"/>
      <c r="H18" s="455"/>
    </row>
    <row r="19" spans="1:8" s="124" customFormat="1" ht="31.5">
      <c r="A19" s="324"/>
      <c r="B19" s="481" t="s">
        <v>167</v>
      </c>
      <c r="C19" s="481" t="s">
        <v>168</v>
      </c>
      <c r="D19" s="111"/>
      <c r="E19" s="827"/>
      <c r="F19" s="125"/>
      <c r="G19" s="289"/>
      <c r="H19" s="455"/>
    </row>
    <row r="20" spans="1:8" s="124" customFormat="1">
      <c r="A20" s="324">
        <f>'ОНЦ '!A52</f>
        <v>3</v>
      </c>
      <c r="B20" s="324" t="str">
        <f>'ОНЦ '!B52</f>
        <v>КП</v>
      </c>
      <c r="C20" s="324" t="str">
        <f>'ОНЦ '!C52</f>
        <v xml:space="preserve">ТП1  250  кВА </v>
      </c>
      <c r="D20" s="111" t="str">
        <f>'ОНЦ '!N52</f>
        <v>кВа</v>
      </c>
      <c r="E20" s="828">
        <f>'ОНЦ '!O52</f>
        <v>250</v>
      </c>
      <c r="F20" s="125">
        <f>'ОНЦ '!K52</f>
        <v>238.7388035670929</v>
      </c>
      <c r="G20" s="289">
        <f>F20/E20</f>
        <v>0.9549552142683716</v>
      </c>
      <c r="H20" s="455"/>
    </row>
    <row r="21" spans="1:8" s="124" customFormat="1">
      <c r="A21" s="324">
        <f>'ОНЦ '!A53</f>
        <v>4</v>
      </c>
      <c r="B21" s="324" t="str">
        <f>'ОНЦ '!B53</f>
        <v>КП</v>
      </c>
      <c r="C21" s="324" t="str">
        <f>'ОНЦ '!C53</f>
        <v>Блочно-модульная котельная</v>
      </c>
      <c r="D21" s="111" t="str">
        <f>'ОНЦ '!N53</f>
        <v>Гкал/час</v>
      </c>
      <c r="E21" s="828">
        <f>'ОНЦ '!O53</f>
        <v>0.2</v>
      </c>
      <c r="F21" s="125">
        <f>'ОНЦ '!K53</f>
        <v>1450.6934284266163</v>
      </c>
      <c r="G21" s="289">
        <f t="shared" ref="G21:G25" si="1">F21/E21</f>
        <v>7253.4671421330813</v>
      </c>
      <c r="H21" s="455"/>
    </row>
    <row r="22" spans="1:8" s="124" customFormat="1" ht="30">
      <c r="A22" s="324">
        <f>'ОНЦ '!A54</f>
        <v>4</v>
      </c>
      <c r="B22" s="324" t="str">
        <f>'ОНЦ '!B54</f>
        <v>НЦС 12-01-003-04</v>
      </c>
      <c r="C22" s="324" t="str">
        <f>'ОНЦ '!C54</f>
        <v>Сеть электроснабжения  10 кВ - АСБ2л-10-3х95 – 150 м.п</v>
      </c>
      <c r="D22" s="111" t="str">
        <f>'ОНЦ '!N54</f>
        <v>м</v>
      </c>
      <c r="E22" s="828">
        <f>'ОНЦ '!O54</f>
        <v>150</v>
      </c>
      <c r="F22" s="125">
        <f>'ОНЦ '!K54</f>
        <v>171.72362170009526</v>
      </c>
      <c r="G22" s="289">
        <f t="shared" si="1"/>
        <v>1.1448241446673018</v>
      </c>
      <c r="H22" s="455"/>
    </row>
    <row r="23" spans="1:8" s="124" customFormat="1" ht="30">
      <c r="A23" s="324">
        <f>'ОНЦ '!A55</f>
        <v>5</v>
      </c>
      <c r="B23" s="324" t="str">
        <f>'ОНЦ '!B55</f>
        <v>НЦС 12-01-003-04</v>
      </c>
      <c r="C23" s="324" t="str">
        <f>'ОНЦ '!C55</f>
        <v>Сеть электроснабжения  10 кВ - АСБ2л-10-3х95 – 150 м.п</v>
      </c>
      <c r="D23" s="111" t="str">
        <f>'ОНЦ '!N55</f>
        <v>м</v>
      </c>
      <c r="E23" s="828">
        <f>'ОНЦ '!O55</f>
        <v>150</v>
      </c>
      <c r="F23" s="125">
        <f>'ОНЦ '!K55</f>
        <v>171.72362170009526</v>
      </c>
      <c r="G23" s="289">
        <f t="shared" si="1"/>
        <v>1.1448241446673018</v>
      </c>
      <c r="H23" s="455"/>
    </row>
    <row r="24" spans="1:8" s="124" customFormat="1" ht="30">
      <c r="A24" s="324">
        <f>'ОНЦ '!A56</f>
        <v>6</v>
      </c>
      <c r="B24" s="324" t="str">
        <f>'ОНЦ '!B56</f>
        <v>НЦС 12-01 -001-08</v>
      </c>
      <c r="C24" s="324" t="str">
        <f>'ОНЦ '!C56</f>
        <v>Сеть электроснабжения 0,4 кВ - АВБбШв-4х185 – 80 м.п</v>
      </c>
      <c r="D24" s="111" t="str">
        <f>'ОНЦ '!N56</f>
        <v>м</v>
      </c>
      <c r="E24" s="828">
        <f>'ОНЦ '!O56</f>
        <v>80</v>
      </c>
      <c r="F24" s="125">
        <f>'ОНЦ '!K56</f>
        <v>109.71756789000604</v>
      </c>
      <c r="G24" s="289">
        <f t="shared" si="1"/>
        <v>1.3714695986250756</v>
      </c>
      <c r="H24" s="455"/>
    </row>
    <row r="25" spans="1:8" s="124" customFormat="1" ht="30">
      <c r="A25" s="324">
        <f>'ОНЦ '!A57</f>
        <v>7</v>
      </c>
      <c r="B25" s="324" t="str">
        <f>'ОНЦ '!B57</f>
        <v>НЦС 12-03-002-01</v>
      </c>
      <c r="C25" s="324" t="str">
        <f>'ОНЦ '!C57</f>
        <v>Кабельные линии наружного освещения 0,4 кВ - ВБШв 5х4 – 3000 м.п.</v>
      </c>
      <c r="D25" s="111" t="str">
        <f>'ОНЦ '!N57</f>
        <v>м</v>
      </c>
      <c r="E25" s="828">
        <f>'ОНЦ '!O57</f>
        <v>3000</v>
      </c>
      <c r="F25" s="125">
        <f>'ОНЦ '!K57</f>
        <v>5523.7986242365541</v>
      </c>
      <c r="G25" s="289">
        <f t="shared" si="1"/>
        <v>1.8412662080788513</v>
      </c>
      <c r="H25" s="455"/>
    </row>
    <row r="26" spans="1:8" s="124" customFormat="1">
      <c r="A26" s="324"/>
      <c r="B26" s="17"/>
      <c r="C26" s="481" t="s">
        <v>169</v>
      </c>
      <c r="D26" s="111"/>
      <c r="E26" s="112"/>
      <c r="F26" s="158">
        <f>SUM(F20:F25)</f>
        <v>7666.3956675204599</v>
      </c>
      <c r="G26" s="289"/>
      <c r="H26" s="455"/>
    </row>
    <row r="27" spans="1:8" s="124" customFormat="1" ht="31.5">
      <c r="A27" s="324"/>
      <c r="B27" s="481" t="s">
        <v>170</v>
      </c>
      <c r="C27" s="481" t="s">
        <v>171</v>
      </c>
      <c r="D27" s="111"/>
      <c r="E27" s="112"/>
      <c r="F27" s="125"/>
      <c r="G27" s="289"/>
      <c r="H27" s="455"/>
    </row>
    <row r="28" spans="1:8" s="124" customFormat="1">
      <c r="A28" s="324">
        <f>'ОНЦ '!A63</f>
        <v>8</v>
      </c>
      <c r="B28" s="324" t="str">
        <f>'ОНЦ '!B63</f>
        <v>НЦС 11-01-013-06</v>
      </c>
      <c r="C28" s="324" t="str">
        <f>'ОНЦ '!C63</f>
        <v>Сети связи - 150 м.п.</v>
      </c>
      <c r="D28" s="111" t="str">
        <f>'ОНЦ '!N63</f>
        <v>м</v>
      </c>
      <c r="E28" s="172">
        <f>'ОНЦ '!O63</f>
        <v>150</v>
      </c>
      <c r="F28" s="125">
        <f>'ОНЦ '!K63</f>
        <v>57.155439630015543</v>
      </c>
      <c r="G28" s="289">
        <f>F28/E28</f>
        <v>0.38103626420010361</v>
      </c>
      <c r="H28" s="455"/>
    </row>
    <row r="29" spans="1:8" s="124" customFormat="1">
      <c r="A29" s="324"/>
      <c r="B29" s="17"/>
      <c r="C29" s="481" t="s">
        <v>172</v>
      </c>
      <c r="D29" s="111"/>
      <c r="E29" s="825"/>
      <c r="F29" s="158">
        <f>F28</f>
        <v>57.155439630015543</v>
      </c>
      <c r="G29" s="289"/>
      <c r="H29" s="455"/>
    </row>
    <row r="30" spans="1:8" s="124" customFormat="1" ht="63">
      <c r="A30" s="324"/>
      <c r="B30" s="481" t="s">
        <v>173</v>
      </c>
      <c r="C30" s="481" t="s">
        <v>174</v>
      </c>
      <c r="D30" s="111"/>
      <c r="E30" s="825"/>
      <c r="F30" s="125"/>
      <c r="G30" s="289"/>
      <c r="H30" s="455"/>
    </row>
    <row r="31" spans="1:8" s="124" customFormat="1">
      <c r="A31" s="324">
        <f>'ОНЦ '!A69</f>
        <v>9</v>
      </c>
      <c r="B31" s="324" t="str">
        <f>'ОНЦ '!B69</f>
        <v>КП</v>
      </c>
      <c r="C31" s="324" t="str">
        <f>'ОНЦ '!C69</f>
        <v>КОС – 6,4 м3/сут.</v>
      </c>
      <c r="D31" s="111" t="str">
        <f>'ОНЦ '!N69</f>
        <v>м3/сут</v>
      </c>
      <c r="E31" s="113">
        <f>'ОНЦ '!O69</f>
        <v>6.4</v>
      </c>
      <c r="F31" s="125">
        <f>'ОНЦ '!K69</f>
        <v>842.28115084072033</v>
      </c>
      <c r="G31" s="289">
        <f t="shared" ref="G31:G35" si="2">F31/E31</f>
        <v>131.60642981886255</v>
      </c>
      <c r="H31" s="455"/>
    </row>
    <row r="32" spans="1:8" s="124" customFormat="1" ht="30">
      <c r="A32" s="324">
        <f>'ОНЦ '!A70</f>
        <v>10</v>
      </c>
      <c r="B32" s="324" t="str">
        <f>'ОНЦ '!B70</f>
        <v>НЦС 14-0б-015-02</v>
      </c>
      <c r="C32" s="324" t="str">
        <f>'ОНЦ '!C70</f>
        <v>Водоснабжения ПЭ100-RC по ГОСТ 18599-2001 диаметром 110 мм – 150 м.п.</v>
      </c>
      <c r="D32" s="111" t="str">
        <f>'ОНЦ '!N70</f>
        <v>п.м.</v>
      </c>
      <c r="E32" s="172">
        <f>'ОНЦ '!O70</f>
        <v>150</v>
      </c>
      <c r="F32" s="125">
        <f>'ОНЦ '!K70</f>
        <v>1741.0723113616327</v>
      </c>
      <c r="G32" s="289">
        <f t="shared" si="2"/>
        <v>11.607148742410885</v>
      </c>
      <c r="H32" s="455"/>
    </row>
    <row r="33" spans="1:24" s="124" customFormat="1" ht="30">
      <c r="A33" s="324">
        <f>'ОНЦ '!A71</f>
        <v>11</v>
      </c>
      <c r="B33" s="324" t="str">
        <f>'ОНЦ '!B71</f>
        <v>НЦС 14-07-003-18</v>
      </c>
      <c r="C33" s="324" t="str">
        <f>'ОНЦ '!C71</f>
        <v>Ливневой канализации диаметром от 200 до 800 мм - 250 м.п.</v>
      </c>
      <c r="D33" s="111" t="str">
        <f>'ОНЦ '!N71</f>
        <v>п.м.</v>
      </c>
      <c r="E33" s="172">
        <f>'ОНЦ '!O71</f>
        <v>250</v>
      </c>
      <c r="F33" s="125">
        <f>'ОНЦ '!K71</f>
        <v>2892.9960062593918</v>
      </c>
      <c r="G33" s="289">
        <f t="shared" si="2"/>
        <v>11.571984025037567</v>
      </c>
      <c r="H33" s="455"/>
    </row>
    <row r="34" spans="1:24" s="124" customFormat="1" ht="30">
      <c r="A34" s="324">
        <f>'ОНЦ '!A72</f>
        <v>12</v>
      </c>
      <c r="B34" s="324" t="str">
        <f>'ОНЦ '!B72</f>
        <v>НЦС 14-07-003-02</v>
      </c>
      <c r="C34" s="324" t="str">
        <f>'ОНЦ '!C72</f>
        <v>Хозяйственно-бытовой канализации диаметром от 110 до 285 мм – 150 м.п.</v>
      </c>
      <c r="D34" s="111" t="str">
        <f>'ОНЦ '!N72</f>
        <v>п.м.</v>
      </c>
      <c r="E34" s="172">
        <f>'ОНЦ '!O72</f>
        <v>150</v>
      </c>
      <c r="F34" s="125">
        <f>'ОНЦ '!K72</f>
        <v>792.8512365256405</v>
      </c>
      <c r="G34" s="289">
        <f t="shared" si="2"/>
        <v>5.285674910170937</v>
      </c>
      <c r="H34" s="455"/>
    </row>
    <row r="35" spans="1:24" s="124" customFormat="1" ht="30">
      <c r="A35" s="324">
        <f>'ОНЦ '!A73</f>
        <v>13</v>
      </c>
      <c r="B35" s="324" t="str">
        <f>'ОНЦ '!B73</f>
        <v>НЦС 13-02-003-06</v>
      </c>
      <c r="C35" s="324" t="str">
        <f>'ОНЦ '!C73</f>
        <v>Теплоснабжение, в 2-х трубном исполнении, диаметры от Ду80-300 мм – 80 м.п.</v>
      </c>
      <c r="D35" s="111" t="str">
        <f>'ОНЦ '!N73</f>
        <v>п.м.</v>
      </c>
      <c r="E35" s="172">
        <f>'ОНЦ '!O73</f>
        <v>80</v>
      </c>
      <c r="F35" s="125">
        <f>'ОНЦ '!K73</f>
        <v>2652.9364991377474</v>
      </c>
      <c r="G35" s="289">
        <f t="shared" si="2"/>
        <v>33.161706239221843</v>
      </c>
      <c r="H35" s="455"/>
    </row>
    <row r="36" spans="1:24" s="124" customFormat="1" ht="30" hidden="1">
      <c r="A36" s="324">
        <f>'ОНЦ '!A74</f>
        <v>6</v>
      </c>
      <c r="B36" s="324" t="str">
        <f>'ОНЦ '!B74</f>
        <v>Расчет</v>
      </c>
      <c r="C36" s="324" t="str">
        <f>'ОНЦ '!C74</f>
        <v>Инженерные сети (энергоснабжение, связь, водоснабжение, водоотведение)</v>
      </c>
      <c r="D36" s="111" t="str">
        <f>'ОНЦ '!N74</f>
        <v>м2</v>
      </c>
      <c r="E36" s="111">
        <f>'ОНЦ '!O74</f>
        <v>132303.35</v>
      </c>
      <c r="F36" s="125">
        <f>'ОНЦ '!K74</f>
        <v>0</v>
      </c>
      <c r="G36" s="289">
        <f t="shared" ref="G36" si="3">F36/E36</f>
        <v>0</v>
      </c>
      <c r="H36" s="455"/>
    </row>
    <row r="37" spans="1:24" s="124" customFormat="1">
      <c r="A37" s="324"/>
      <c r="B37" s="17"/>
      <c r="C37" s="481" t="s">
        <v>175</v>
      </c>
      <c r="D37" s="111"/>
      <c r="E37" s="112"/>
      <c r="F37" s="158">
        <f>SUM(F31:F35)</f>
        <v>8922.1372041251325</v>
      </c>
      <c r="G37" s="289"/>
      <c r="H37" s="455"/>
    </row>
    <row r="38" spans="1:24" s="124" customFormat="1" ht="31.5">
      <c r="A38" s="290"/>
      <c r="B38" s="481" t="s">
        <v>176</v>
      </c>
      <c r="C38" s="481" t="s">
        <v>177</v>
      </c>
      <c r="D38" s="111"/>
      <c r="E38" s="126"/>
      <c r="F38" s="127"/>
      <c r="G38" s="315"/>
      <c r="H38" s="455"/>
    </row>
    <row r="39" spans="1:24" s="124" customFormat="1" hidden="1">
      <c r="A39" s="290">
        <v>17</v>
      </c>
      <c r="B39" s="454" t="e">
        <f>'ОНЦ '!#REF!</f>
        <v>#REF!</v>
      </c>
      <c r="C39" s="291" t="e">
        <f>'ОНЦ '!#REF!</f>
        <v>#REF!</v>
      </c>
      <c r="D39" s="111" t="e">
        <f>'ОНЦ '!#REF!</f>
        <v>#REF!</v>
      </c>
      <c r="E39" s="126" t="e">
        <f>'ОНЦ '!#REF!</f>
        <v>#REF!</v>
      </c>
      <c r="F39" s="127" t="e">
        <f>'ОНЦ '!#REF!</f>
        <v>#REF!</v>
      </c>
      <c r="G39" s="289" t="e">
        <f>F39/E39</f>
        <v>#REF!</v>
      </c>
      <c r="H39" s="455"/>
    </row>
    <row r="40" spans="1:24" s="124" customFormat="1">
      <c r="A40" s="324">
        <f>'ОНЦ '!A81</f>
        <v>14</v>
      </c>
      <c r="B40" s="324" t="str">
        <f>'ОНЦ '!B81</f>
        <v>НЦС l6-06-002-02</v>
      </c>
      <c r="C40" s="324" t="str">
        <f>'ОНЦ '!C81</f>
        <v>Асфальтированные проезды 0,2 Га</v>
      </c>
      <c r="D40" s="111" t="str">
        <f>'ОНЦ '!N81</f>
        <v>м2</v>
      </c>
      <c r="E40" s="172">
        <f>'ОНЦ '!O81</f>
        <v>2000</v>
      </c>
      <c r="F40" s="125">
        <f>'ОНЦ '!K81</f>
        <v>5865.2266792727814</v>
      </c>
      <c r="G40" s="289">
        <f t="shared" ref="G40" si="4">F40/E40</f>
        <v>2.9326133396363909</v>
      </c>
      <c r="H40" s="455"/>
    </row>
    <row r="41" spans="1:24" s="124" customFormat="1">
      <c r="A41" s="324">
        <f>'ОНЦ '!A82</f>
        <v>15</v>
      </c>
      <c r="B41" s="324" t="str">
        <f>'ОНЦ '!B82</f>
        <v>НЦС 16-06-002­07</v>
      </c>
      <c r="C41" s="324" t="str">
        <f>'ОНЦ '!C82</f>
        <v>Тротуары с плиточным покрытием 0,1 Га</v>
      </c>
      <c r="D41" s="111" t="str">
        <f>'ОНЦ '!N82</f>
        <v>м2</v>
      </c>
      <c r="E41" s="172">
        <f>'ОНЦ '!O82</f>
        <v>1000</v>
      </c>
      <c r="F41" s="125">
        <f>'ОНЦ '!K82</f>
        <v>2324.4845350355208</v>
      </c>
      <c r="G41" s="289">
        <f t="shared" ref="G41:G44" si="5">F41/E41</f>
        <v>2.3244845350355208</v>
      </c>
      <c r="H41" s="455"/>
    </row>
    <row r="42" spans="1:24" s="124" customFormat="1">
      <c r="A42" s="324">
        <f>'ОНЦ '!A83</f>
        <v>16</v>
      </c>
      <c r="B42" s="324" t="str">
        <f>'ОНЦ '!B83</f>
        <v>НЦС 17-02-004-03</v>
      </c>
      <c r="C42" s="324" t="str">
        <f>'ОНЦ '!C83</f>
        <v>Озеленение 0,35 Га</v>
      </c>
      <c r="D42" s="111" t="str">
        <f>'ОНЦ '!N83</f>
        <v>м2</v>
      </c>
      <c r="E42" s="172">
        <f>'ОНЦ '!O83</f>
        <v>3500</v>
      </c>
      <c r="F42" s="125">
        <f>'ОНЦ '!K83</f>
        <v>5449.9837400771967</v>
      </c>
      <c r="G42" s="289">
        <f t="shared" si="5"/>
        <v>1.5571382114506276</v>
      </c>
      <c r="H42" s="455"/>
    </row>
    <row r="43" spans="1:24" s="124" customFormat="1">
      <c r="A43" s="324">
        <f>'ОНЦ '!A84</f>
        <v>17</v>
      </c>
      <c r="B43" s="324" t="str">
        <f>'ОНЦ '!B84</f>
        <v>НЦС 16-05-004-01</v>
      </c>
      <c r="C43" s="324" t="str">
        <f>'ОНЦ '!C84</f>
        <v>Ограждение территории L= 350 п.м</v>
      </c>
      <c r="D43" s="111" t="str">
        <f>'ОНЦ '!N84</f>
        <v>м</v>
      </c>
      <c r="E43" s="172">
        <f>'ОНЦ '!O84</f>
        <v>350</v>
      </c>
      <c r="F43" s="125">
        <f>'ОНЦ '!K84</f>
        <v>1779.9788685364049</v>
      </c>
      <c r="G43" s="289">
        <f t="shared" si="5"/>
        <v>5.0856539101040141</v>
      </c>
      <c r="H43" s="455"/>
    </row>
    <row r="44" spans="1:24" s="124" customFormat="1">
      <c r="A44" s="324">
        <f>'ОНЦ '!A85</f>
        <v>18</v>
      </c>
      <c r="B44" s="324" t="str">
        <f>'ОНЦ '!B85</f>
        <v>НЦС 16-04-001-01</v>
      </c>
      <c r="C44" s="324" t="str">
        <f>'ОНЦ '!C85</f>
        <v>Малые архитектурные формы 0,1 Га</v>
      </c>
      <c r="D44" s="111" t="str">
        <f>'ОНЦ '!N85</f>
        <v>м2</v>
      </c>
      <c r="E44" s="172">
        <f>'ОНЦ '!O85</f>
        <v>1000</v>
      </c>
      <c r="F44" s="125">
        <f>'ОНЦ '!K85</f>
        <v>1216.8050619890764</v>
      </c>
      <c r="G44" s="289">
        <f t="shared" si="5"/>
        <v>1.2168050619890765</v>
      </c>
      <c r="H44" s="455"/>
    </row>
    <row r="45" spans="1:24" s="124" customFormat="1">
      <c r="A45" s="290"/>
      <c r="B45" s="17"/>
      <c r="C45" s="481" t="s">
        <v>178</v>
      </c>
      <c r="D45" s="111"/>
      <c r="E45" s="126"/>
      <c r="F45" s="173">
        <f>SUM(F40:F44)</f>
        <v>16636.478884910983</v>
      </c>
      <c r="G45" s="315"/>
      <c r="H45" s="455"/>
    </row>
    <row r="46" spans="1:24" s="124" customFormat="1">
      <c r="A46" s="290"/>
      <c r="B46" s="17"/>
      <c r="C46" s="481" t="s">
        <v>133</v>
      </c>
      <c r="D46" s="111"/>
      <c r="E46" s="126"/>
      <c r="F46" s="158">
        <f>F15+F18+F26+F29+F37+F45+F12</f>
        <v>98893.736177939689</v>
      </c>
      <c r="G46" s="315"/>
      <c r="H46" s="455"/>
      <c r="X46" s="312"/>
    </row>
    <row r="47" spans="1:24" s="124" customFormat="1">
      <c r="A47" s="324">
        <v>6</v>
      </c>
      <c r="B47" s="17"/>
      <c r="C47" s="17" t="s">
        <v>152</v>
      </c>
      <c r="D47" s="174"/>
      <c r="E47" s="172"/>
      <c r="F47" s="175">
        <f>'ОНЦ '!K100+'ОНЦ '!K101+'ОНЦ '!K102+'ОНЦ '!K103+'ОНЦ '!K104</f>
        <v>4083.1907707951968</v>
      </c>
      <c r="G47" s="289"/>
      <c r="H47" s="455"/>
    </row>
    <row r="48" spans="1:24" s="124" customFormat="1">
      <c r="A48" s="290">
        <f>A47+1</f>
        <v>7</v>
      </c>
      <c r="B48" s="17"/>
      <c r="C48" s="17" t="s">
        <v>31</v>
      </c>
      <c r="D48" s="176"/>
      <c r="E48" s="176"/>
      <c r="F48" s="114">
        <f>'ОНЦ '!K111+'ОНЦ '!K112+'ОНЦ '!K113+'ОНЦ '!K110</f>
        <v>10951.6400598</v>
      </c>
      <c r="G48" s="289"/>
      <c r="H48" s="459" t="s">
        <v>199</v>
      </c>
      <c r="I48" s="460"/>
      <c r="J48" s="460"/>
      <c r="K48" s="460"/>
      <c r="L48" s="460"/>
      <c r="M48" s="460"/>
      <c r="N48" s="460"/>
      <c r="O48" s="460"/>
      <c r="P48" s="460"/>
      <c r="Q48" s="460"/>
      <c r="R48" s="460"/>
      <c r="S48" s="460"/>
      <c r="T48" s="460"/>
      <c r="U48" s="461">
        <f>F48*100/F51</f>
        <v>9.5953791868107423</v>
      </c>
      <c r="V48" s="487">
        <f>F48+F50</f>
        <v>11157.59391369747</v>
      </c>
      <c r="W48" s="440"/>
    </row>
    <row r="49" spans="1:24" s="124" customFormat="1">
      <c r="A49" s="290">
        <f>A48+1</f>
        <v>8</v>
      </c>
      <c r="B49" s="17"/>
      <c r="C49" s="17" t="s">
        <v>153</v>
      </c>
      <c r="D49" s="176"/>
      <c r="E49" s="176"/>
      <c r="F49" s="114">
        <v>0</v>
      </c>
      <c r="G49" s="289"/>
      <c r="H49" s="455"/>
    </row>
    <row r="50" spans="1:24" s="124" customFormat="1">
      <c r="A50" s="290">
        <f>A49+1</f>
        <v>9</v>
      </c>
      <c r="B50" s="17"/>
      <c r="C50" s="17" t="s">
        <v>135</v>
      </c>
      <c r="D50" s="113"/>
      <c r="E50" s="113"/>
      <c r="F50" s="114">
        <f>'ОНЦ '!K114</f>
        <v>205.95385389746977</v>
      </c>
      <c r="G50" s="289"/>
      <c r="H50" s="455"/>
    </row>
    <row r="51" spans="1:24" s="124" customFormat="1">
      <c r="A51" s="290"/>
      <c r="B51" s="481"/>
      <c r="C51" s="481" t="s">
        <v>100</v>
      </c>
      <c r="D51" s="111"/>
      <c r="E51" s="324"/>
      <c r="F51" s="292">
        <f>F46+F47+F48+F49+F50</f>
        <v>114134.52086243236</v>
      </c>
      <c r="G51" s="315"/>
      <c r="H51" s="457"/>
      <c r="U51" s="177">
        <f>'ОНЦ '!I125</f>
        <v>114134.52086243234</v>
      </c>
      <c r="V51" s="312">
        <f>U51-F48</f>
        <v>103182.88080263234</v>
      </c>
      <c r="W51" s="312"/>
      <c r="X51" s="312"/>
    </row>
    <row r="52" spans="1:24" s="124" customFormat="1" ht="21">
      <c r="A52" s="171"/>
      <c r="B52" s="178"/>
      <c r="C52" s="178"/>
      <c r="D52" s="171"/>
      <c r="E52" s="179"/>
      <c r="F52" s="171"/>
      <c r="G52" s="316"/>
      <c r="H52" s="458"/>
    </row>
    <row r="53" spans="1:24" s="124" customFormat="1" ht="15" customHeight="1">
      <c r="A53" s="912"/>
      <c r="B53" s="912"/>
      <c r="C53" s="912"/>
      <c r="D53" s="912"/>
      <c r="E53" s="912"/>
      <c r="F53" s="912"/>
      <c r="G53" s="912"/>
      <c r="H53" s="455"/>
    </row>
    <row r="54" spans="1:24" s="171" customFormat="1" ht="24" customHeight="1">
      <c r="A54" s="912"/>
      <c r="B54" s="912"/>
      <c r="C54" s="912"/>
      <c r="D54" s="912"/>
      <c r="E54" s="912"/>
      <c r="F54" s="912"/>
      <c r="G54" s="912"/>
      <c r="H54" s="455"/>
      <c r="I54" s="180"/>
    </row>
    <row r="55" spans="1:24" s="171" customFormat="1">
      <c r="A55" s="181"/>
      <c r="B55" s="178"/>
      <c r="C55" s="182"/>
      <c r="D55" s="183"/>
      <c r="E55" s="184"/>
      <c r="F55" s="185"/>
      <c r="G55" s="317"/>
      <c r="H55" s="455"/>
      <c r="I55" s="180"/>
      <c r="U55" s="462"/>
      <c r="V55" s="462"/>
    </row>
    <row r="56" spans="1:24" s="171" customFormat="1">
      <c r="A56" s="181"/>
      <c r="B56" s="186" t="s">
        <v>43</v>
      </c>
      <c r="C56" s="478"/>
      <c r="D56" s="116"/>
      <c r="E56" s="129"/>
      <c r="F56" s="117"/>
      <c r="G56" s="317"/>
      <c r="H56" s="455"/>
      <c r="I56" s="180"/>
    </row>
    <row r="57" spans="1:24" s="171" customFormat="1">
      <c r="A57" s="181"/>
      <c r="B57" s="178"/>
      <c r="C57" s="182"/>
      <c r="D57" s="183"/>
      <c r="E57" s="184"/>
      <c r="F57" s="185"/>
      <c r="G57" s="317"/>
      <c r="H57" s="455"/>
      <c r="I57" s="180"/>
    </row>
    <row r="58" spans="1:24" s="171" customFormat="1" ht="43.15" customHeight="1">
      <c r="A58" s="181"/>
      <c r="B58" s="186" t="s">
        <v>50</v>
      </c>
      <c r="C58" s="479"/>
      <c r="D58" s="115"/>
      <c r="E58" s="187"/>
      <c r="F58" s="913"/>
      <c r="G58" s="913"/>
      <c r="H58" s="455"/>
      <c r="I58" s="180"/>
    </row>
    <row r="59" spans="1:24" s="171" customFormat="1" ht="37.15" customHeight="1">
      <c r="A59" s="181"/>
      <c r="B59" s="188"/>
      <c r="C59" s="189"/>
      <c r="D59" s="183"/>
      <c r="E59" s="184"/>
      <c r="F59" s="185"/>
      <c r="G59" s="317"/>
      <c r="H59" s="455"/>
      <c r="I59" s="180"/>
    </row>
    <row r="60" spans="1:24" ht="21">
      <c r="A60" s="190"/>
      <c r="B60" s="191"/>
      <c r="C60" s="191"/>
      <c r="D60" s="190"/>
      <c r="E60" s="192"/>
      <c r="F60" s="190"/>
      <c r="G60" s="318"/>
      <c r="H60" s="458"/>
      <c r="I60" s="193"/>
      <c r="J60" s="193"/>
      <c r="K60" s="193"/>
      <c r="L60" s="193"/>
      <c r="M60" s="193"/>
      <c r="N60" s="193"/>
      <c r="O60" s="193"/>
      <c r="P60" s="193"/>
      <c r="Q60" s="193"/>
    </row>
    <row r="62" spans="1:24" ht="21">
      <c r="A62" s="193"/>
      <c r="B62" s="194"/>
      <c r="C62" s="194"/>
      <c r="D62" s="193"/>
      <c r="E62" s="192"/>
      <c r="F62" s="193"/>
      <c r="G62" s="319"/>
      <c r="H62" s="458"/>
      <c r="I62" s="193"/>
      <c r="J62" s="193"/>
      <c r="K62" s="193"/>
      <c r="L62" s="193"/>
      <c r="M62" s="193"/>
      <c r="N62" s="193"/>
      <c r="O62" s="193"/>
      <c r="P62" s="193"/>
      <c r="Q62" s="193"/>
    </row>
    <row r="63" spans="1:24">
      <c r="N63" s="196" t="e">
        <f>D61+#REF!+D54+D50+D45+D27</f>
        <v>#REF!</v>
      </c>
      <c r="O63" s="196" t="e">
        <f>E61+#REF!+#REF!+E50+E45+E27</f>
        <v>#REF!</v>
      </c>
      <c r="P63" s="196" t="e">
        <f>F61+#REF!+#REF!+F50+F46+F27</f>
        <v>#REF!</v>
      </c>
      <c r="Q63" s="196" t="e">
        <f>G61+#REF!+E54+G50+G45+G27</f>
        <v>#REF!</v>
      </c>
    </row>
    <row r="66" spans="1:17" ht="21">
      <c r="A66" s="193"/>
      <c r="B66" s="194"/>
      <c r="C66" s="194"/>
      <c r="D66" s="193"/>
      <c r="E66" s="192"/>
      <c r="F66" s="193"/>
      <c r="G66" s="319"/>
      <c r="H66" s="458"/>
      <c r="I66" s="193"/>
      <c r="J66" s="193"/>
      <c r="K66" s="193"/>
      <c r="L66" s="193"/>
      <c r="M66" s="193"/>
      <c r="N66" s="193"/>
      <c r="O66" s="193"/>
      <c r="P66" s="193"/>
      <c r="Q66" s="193"/>
    </row>
    <row r="68" spans="1:17" ht="21">
      <c r="A68" s="193"/>
      <c r="B68" s="194"/>
      <c r="C68" s="194"/>
      <c r="D68" s="193"/>
      <c r="E68" s="192"/>
      <c r="F68" s="193"/>
      <c r="G68" s="319"/>
      <c r="H68" s="458"/>
      <c r="I68" s="193"/>
      <c r="J68" s="193"/>
      <c r="K68" s="193"/>
      <c r="L68" s="193"/>
      <c r="M68" s="193"/>
      <c r="N68" s="193"/>
      <c r="O68" s="193"/>
      <c r="P68" s="193"/>
      <c r="Q68" s="193"/>
    </row>
    <row r="69" spans="1:17">
      <c r="I69" s="196"/>
    </row>
    <row r="70" spans="1:17">
      <c r="I70" s="169">
        <f>D83*6.43</f>
        <v>0</v>
      </c>
      <c r="J70" s="169">
        <f>E83*6.43</f>
        <v>0</v>
      </c>
      <c r="K70" s="169">
        <f>(F83+G72)*3.38</f>
        <v>0</v>
      </c>
      <c r="L70" s="169">
        <f>G68*8.88</f>
        <v>0</v>
      </c>
      <c r="M70" s="169">
        <f>I70+J70+K70+L70</f>
        <v>0</v>
      </c>
    </row>
    <row r="71" spans="1:17">
      <c r="M71" s="169">
        <f>M70*1.18</f>
        <v>0</v>
      </c>
    </row>
    <row r="79" spans="1:17" s="118" customFormat="1">
      <c r="A79" s="168"/>
      <c r="B79" s="166"/>
      <c r="C79" s="166"/>
      <c r="D79" s="168"/>
      <c r="E79" s="195"/>
      <c r="F79" s="168"/>
      <c r="G79" s="320"/>
      <c r="H79" s="455"/>
    </row>
    <row r="81" spans="1:8" ht="21">
      <c r="A81" s="193"/>
      <c r="B81" s="194"/>
      <c r="C81" s="194"/>
      <c r="D81" s="193"/>
      <c r="E81" s="192"/>
      <c r="F81" s="193"/>
      <c r="G81" s="319"/>
      <c r="H81" s="458"/>
    </row>
    <row r="83" spans="1:8" ht="21">
      <c r="A83" s="193"/>
      <c r="B83" s="194"/>
      <c r="C83" s="194"/>
      <c r="D83" s="193"/>
      <c r="E83" s="192"/>
      <c r="F83" s="193"/>
      <c r="G83" s="319"/>
      <c r="H83" s="458"/>
    </row>
    <row r="110" spans="1:8" s="118" customFormat="1">
      <c r="A110" s="168"/>
      <c r="B110" s="166"/>
      <c r="C110" s="166"/>
      <c r="D110" s="168"/>
      <c r="E110" s="195"/>
      <c r="F110" s="168"/>
      <c r="G110" s="320"/>
      <c r="H110" s="455"/>
    </row>
    <row r="111" spans="1:8" s="118" customFormat="1">
      <c r="A111" s="168"/>
      <c r="B111" s="166"/>
      <c r="C111" s="166"/>
      <c r="D111" s="168"/>
      <c r="E111" s="195"/>
      <c r="F111" s="168"/>
      <c r="G111" s="320"/>
      <c r="H111" s="455"/>
    </row>
    <row r="112" spans="1:8" s="118" customFormat="1">
      <c r="A112" s="168"/>
      <c r="B112" s="166"/>
      <c r="C112" s="166"/>
      <c r="D112" s="168"/>
      <c r="E112" s="195"/>
      <c r="F112" s="168"/>
      <c r="G112" s="320"/>
      <c r="H112" s="455"/>
    </row>
    <row r="113" spans="1:21" s="118" customFormat="1">
      <c r="A113" s="168"/>
      <c r="B113" s="166"/>
      <c r="C113" s="166"/>
      <c r="D113" s="168"/>
      <c r="E113" s="195"/>
      <c r="F113" s="168"/>
      <c r="G113" s="320"/>
      <c r="H113" s="455"/>
    </row>
    <row r="114" spans="1:21" s="118" customFormat="1">
      <c r="A114" s="168"/>
      <c r="B114" s="166"/>
      <c r="C114" s="166"/>
      <c r="D114" s="168"/>
      <c r="E114" s="195"/>
      <c r="F114" s="168"/>
      <c r="G114" s="320"/>
      <c r="H114" s="455"/>
    </row>
    <row r="115" spans="1:21" s="118" customFormat="1">
      <c r="A115" s="168"/>
      <c r="B115" s="166"/>
      <c r="C115" s="166"/>
      <c r="D115" s="168"/>
      <c r="E115" s="195"/>
      <c r="F115" s="168"/>
      <c r="G115" s="320"/>
      <c r="H115" s="455"/>
    </row>
    <row r="116" spans="1:21" s="118" customFormat="1">
      <c r="A116" s="168"/>
      <c r="B116" s="166"/>
      <c r="C116" s="166"/>
      <c r="D116" s="168"/>
      <c r="E116" s="195"/>
      <c r="F116" s="168"/>
      <c r="G116" s="320"/>
      <c r="H116" s="455"/>
    </row>
    <row r="117" spans="1:21" s="118" customFormat="1">
      <c r="A117" s="168"/>
      <c r="B117" s="166"/>
      <c r="C117" s="166"/>
      <c r="D117" s="168"/>
      <c r="E117" s="195"/>
      <c r="F117" s="168"/>
      <c r="G117" s="320"/>
      <c r="H117" s="455"/>
    </row>
    <row r="118" spans="1:21" s="197" customFormat="1">
      <c r="A118" s="168"/>
      <c r="B118" s="166"/>
      <c r="C118" s="166"/>
      <c r="D118" s="168"/>
      <c r="E118" s="195"/>
      <c r="F118" s="168"/>
      <c r="G118" s="320"/>
      <c r="H118" s="455"/>
      <c r="K118" s="118"/>
    </row>
    <row r="119" spans="1:21" s="197" customFormat="1">
      <c r="A119" s="168"/>
      <c r="B119" s="166"/>
      <c r="C119" s="166"/>
      <c r="D119" s="168"/>
      <c r="E119" s="195"/>
      <c r="F119" s="168"/>
      <c r="G119" s="320"/>
      <c r="H119" s="455"/>
      <c r="K119" s="118"/>
    </row>
    <row r="120" spans="1:21" s="118" customFormat="1">
      <c r="A120" s="168"/>
      <c r="B120" s="166"/>
      <c r="C120" s="166"/>
      <c r="D120" s="168"/>
      <c r="E120" s="195"/>
      <c r="F120" s="168"/>
      <c r="G120" s="320"/>
      <c r="H120" s="455"/>
    </row>
    <row r="121" spans="1:21" s="118" customFormat="1">
      <c r="A121" s="168"/>
      <c r="B121" s="166"/>
      <c r="C121" s="166"/>
      <c r="D121" s="168"/>
      <c r="E121" s="195"/>
      <c r="F121" s="168"/>
      <c r="G121" s="320"/>
      <c r="H121" s="455"/>
    </row>
    <row r="122" spans="1:21" s="118" customFormat="1">
      <c r="A122" s="168"/>
      <c r="B122" s="166"/>
      <c r="C122" s="166"/>
      <c r="D122" s="168"/>
      <c r="E122" s="195"/>
      <c r="F122" s="168"/>
      <c r="G122" s="320"/>
      <c r="H122" s="455"/>
    </row>
    <row r="123" spans="1:21" s="198" customFormat="1">
      <c r="A123" s="168"/>
      <c r="B123" s="166"/>
      <c r="C123" s="166"/>
      <c r="D123" s="168"/>
      <c r="E123" s="195"/>
      <c r="F123" s="168"/>
      <c r="G123" s="320"/>
      <c r="H123" s="455"/>
      <c r="J123" s="119"/>
    </row>
    <row r="127" spans="1:21" ht="27.75" customHeight="1"/>
    <row r="128" spans="1:21" s="200" customFormat="1">
      <c r="A128" s="168"/>
      <c r="B128" s="166"/>
      <c r="C128" s="166"/>
      <c r="D128" s="168"/>
      <c r="E128" s="195"/>
      <c r="F128" s="168"/>
      <c r="G128" s="320"/>
      <c r="H128" s="455"/>
      <c r="I128" s="199"/>
      <c r="J128" s="199"/>
      <c r="K128" s="199"/>
      <c r="L128" s="120"/>
      <c r="M128" s="120"/>
      <c r="N128" s="120"/>
      <c r="O128" s="120"/>
      <c r="P128" s="120"/>
      <c r="Q128" s="120"/>
      <c r="R128" s="120"/>
      <c r="S128" s="120"/>
      <c r="T128" s="120"/>
      <c r="U128" s="120"/>
    </row>
    <row r="129" spans="1:42">
      <c r="I129" s="201"/>
      <c r="J129" s="201"/>
      <c r="K129" s="20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</row>
    <row r="130" spans="1:42">
      <c r="I130" s="201"/>
      <c r="J130" s="201"/>
      <c r="K130" s="20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</row>
    <row r="131" spans="1:42">
      <c r="I131" s="201"/>
      <c r="J131" s="201"/>
      <c r="K131" s="20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</row>
    <row r="132" spans="1:42">
      <c r="I132" s="201"/>
      <c r="J132" s="201"/>
      <c r="K132" s="20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</row>
    <row r="133" spans="1:42" s="122" customFormat="1" ht="12" customHeight="1">
      <c r="A133" s="168"/>
      <c r="B133" s="166"/>
      <c r="C133" s="166"/>
      <c r="D133" s="168"/>
      <c r="E133" s="195"/>
      <c r="F133" s="168"/>
      <c r="G133" s="320"/>
      <c r="H133" s="455"/>
      <c r="I133" s="201"/>
      <c r="J133" s="201"/>
      <c r="K133" s="20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69"/>
      <c r="W133" s="169"/>
      <c r="X133" s="169"/>
      <c r="Y133" s="169"/>
      <c r="Z133" s="169"/>
      <c r="AA133" s="169"/>
      <c r="AB133" s="169"/>
      <c r="AC133" s="169"/>
      <c r="AD133" s="169"/>
      <c r="AE133" s="169"/>
      <c r="AF133" s="169"/>
      <c r="AG133" s="169"/>
      <c r="AH133" s="169"/>
      <c r="AI133" s="169"/>
      <c r="AJ133" s="169"/>
      <c r="AK133" s="169"/>
      <c r="AL133" s="169"/>
      <c r="AM133" s="169"/>
      <c r="AN133" s="169"/>
      <c r="AO133" s="169"/>
      <c r="AP133" s="169"/>
    </row>
    <row r="134" spans="1:42">
      <c r="I134" s="201"/>
      <c r="J134" s="201"/>
      <c r="K134" s="201"/>
      <c r="L134" s="201"/>
      <c r="M134" s="121"/>
      <c r="N134" s="121"/>
      <c r="O134" s="121"/>
      <c r="P134" s="121"/>
      <c r="Q134" s="121"/>
      <c r="R134" s="121"/>
      <c r="S134" s="121"/>
      <c r="T134" s="121"/>
      <c r="U134" s="121"/>
    </row>
    <row r="135" spans="1:42">
      <c r="I135" s="201"/>
      <c r="J135" s="201"/>
      <c r="K135" s="201"/>
      <c r="L135" s="201"/>
      <c r="M135" s="121"/>
      <c r="N135" s="121"/>
      <c r="O135" s="121"/>
      <c r="P135" s="121"/>
      <c r="Q135" s="121"/>
      <c r="R135" s="121"/>
      <c r="S135" s="121"/>
      <c r="T135" s="121"/>
      <c r="U135" s="121"/>
    </row>
    <row r="136" spans="1:42">
      <c r="I136" s="201"/>
      <c r="J136" s="201"/>
      <c r="K136" s="201"/>
      <c r="L136" s="201"/>
      <c r="M136" s="121"/>
      <c r="N136" s="121"/>
      <c r="O136" s="121"/>
      <c r="P136" s="121"/>
      <c r="Q136" s="121"/>
      <c r="R136" s="121"/>
      <c r="S136" s="121"/>
      <c r="T136" s="121"/>
      <c r="U136" s="121"/>
    </row>
    <row r="137" spans="1:42">
      <c r="I137" s="201"/>
      <c r="J137" s="201"/>
      <c r="K137" s="201"/>
      <c r="L137" s="201"/>
      <c r="M137" s="121"/>
      <c r="N137" s="121"/>
      <c r="O137" s="121"/>
      <c r="P137" s="121"/>
      <c r="Q137" s="121"/>
      <c r="R137" s="121"/>
      <c r="S137" s="121"/>
      <c r="T137" s="121"/>
      <c r="U137" s="121"/>
    </row>
    <row r="138" spans="1:42">
      <c r="I138" s="201"/>
      <c r="J138" s="123"/>
      <c r="K138" s="201"/>
      <c r="L138" s="201"/>
      <c r="M138" s="121"/>
      <c r="N138" s="121"/>
      <c r="O138" s="121"/>
      <c r="P138" s="121"/>
      <c r="Q138" s="121"/>
      <c r="R138" s="121"/>
      <c r="S138" s="121"/>
      <c r="T138" s="121"/>
      <c r="U138" s="121"/>
    </row>
    <row r="139" spans="1:42">
      <c r="I139" s="201"/>
      <c r="J139" s="123"/>
      <c r="K139" s="201"/>
      <c r="L139" s="201"/>
      <c r="M139" s="121"/>
      <c r="N139" s="121"/>
      <c r="O139" s="121"/>
      <c r="P139" s="121"/>
      <c r="Q139" s="121"/>
      <c r="R139" s="121"/>
      <c r="S139" s="121"/>
      <c r="T139" s="121"/>
      <c r="U139" s="121"/>
    </row>
    <row r="140" spans="1:42">
      <c r="I140" s="201"/>
      <c r="J140" s="123"/>
      <c r="K140" s="201"/>
      <c r="L140" s="201"/>
      <c r="M140" s="121"/>
      <c r="N140" s="121"/>
      <c r="O140" s="121"/>
      <c r="P140" s="121"/>
      <c r="Q140" s="121"/>
      <c r="R140" s="121"/>
      <c r="S140" s="121"/>
      <c r="T140" s="121"/>
      <c r="U140" s="121"/>
    </row>
    <row r="141" spans="1:42">
      <c r="I141" s="193"/>
      <c r="J141" s="193"/>
      <c r="K141" s="193"/>
      <c r="L141" s="193"/>
    </row>
  </sheetData>
  <customSheetViews>
    <customSheetView guid="{52F9EEBC-0989-48EE-9FB8-EB1DB80B5A07}" scale="60" showPageBreaks="1" printArea="1" hiddenColumns="1" view="pageBreakPreview" topLeftCell="A41">
      <selection activeCell="D5" sqref="D5"/>
      <rowBreaks count="1" manualBreakCount="1">
        <brk id="31" max="6" man="1"/>
      </rowBreaks>
      <pageMargins left="0.70866141732283472" right="0.11811023622047245" top="0.74803149606299213" bottom="0.74803149606299213" header="0.31496062992125984" footer="0.31496062992125984"/>
      <printOptions horizontalCentered="1"/>
      <pageSetup paperSize="9" scale="58" orientation="portrait" r:id="rId1"/>
    </customSheetView>
  </customSheetViews>
  <mergeCells count="12">
    <mergeCell ref="G7:G9"/>
    <mergeCell ref="A53:G54"/>
    <mergeCell ref="F58:G58"/>
    <mergeCell ref="A1:G1"/>
    <mergeCell ref="A2:G2"/>
    <mergeCell ref="A3:G3"/>
    <mergeCell ref="A7:A9"/>
    <mergeCell ref="B7:B9"/>
    <mergeCell ref="C7:C9"/>
    <mergeCell ref="D7:D9"/>
    <mergeCell ref="E7:E9"/>
    <mergeCell ref="F7:F9"/>
  </mergeCells>
  <printOptions horizontalCentered="1"/>
  <pageMargins left="0.36" right="0.23622047244094491" top="0.35" bottom="0.48" header="0.31496062992125984" footer="0.31496062992125984"/>
  <pageSetup paperSize="9" scale="54" fitToHeight="2" orientation="portrait" r:id="rId2"/>
  <headerFooter>
    <oddFooter>Страница  &amp;P из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Button 1">
              <controlPr defaultSize="0" print="0" autoFill="0" autoPict="0">
                <anchor moveWithCells="1" sizeWithCells="1">
                  <from>
                    <xdr:col>20</xdr:col>
                    <xdr:colOff>19050</xdr:colOff>
                    <xdr:row>108</xdr:row>
                    <xdr:rowOff>114300</xdr:rowOff>
                  </from>
                  <to>
                    <xdr:col>20</xdr:col>
                    <xdr:colOff>19050</xdr:colOff>
                    <xdr:row>112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opLeftCell="A10" workbookViewId="0">
      <selection activeCell="A26" sqref="A26:L26"/>
    </sheetView>
  </sheetViews>
  <sheetFormatPr defaultRowHeight="15"/>
  <cols>
    <col min="1" max="1" width="4" style="1016" customWidth="1"/>
    <col min="2" max="2" width="0.7109375" style="1016" customWidth="1"/>
    <col min="3" max="3" width="25.28515625" style="1016" customWidth="1"/>
    <col min="4" max="4" width="17.28515625" style="1016" customWidth="1"/>
    <col min="5" max="5" width="6.85546875" style="1016" customWidth="1"/>
    <col min="6" max="6" width="9.7109375" style="1016" customWidth="1"/>
    <col min="7" max="7" width="3" style="1016" customWidth="1"/>
    <col min="8" max="8" width="7.42578125" style="1016" customWidth="1"/>
    <col min="9" max="9" width="1.7109375" style="1016" customWidth="1"/>
    <col min="10" max="10" width="10.140625" style="1016" customWidth="1"/>
    <col min="11" max="11" width="1.7109375" style="1016" customWidth="1"/>
    <col min="12" max="12" width="12.7109375" style="1016" customWidth="1"/>
    <col min="13" max="15" width="13.28515625" style="1016" bestFit="1" customWidth="1"/>
    <col min="16" max="256" width="9.140625" style="1016"/>
    <col min="257" max="257" width="4" style="1016" customWidth="1"/>
    <col min="258" max="258" width="0.7109375" style="1016" customWidth="1"/>
    <col min="259" max="259" width="25.28515625" style="1016" customWidth="1"/>
    <col min="260" max="260" width="17.28515625" style="1016" customWidth="1"/>
    <col min="261" max="261" width="6.85546875" style="1016" customWidth="1"/>
    <col min="262" max="262" width="9.7109375" style="1016" customWidth="1"/>
    <col min="263" max="263" width="3" style="1016" customWidth="1"/>
    <col min="264" max="264" width="7.42578125" style="1016" customWidth="1"/>
    <col min="265" max="265" width="1.7109375" style="1016" customWidth="1"/>
    <col min="266" max="266" width="10.140625" style="1016" customWidth="1"/>
    <col min="267" max="267" width="1.7109375" style="1016" customWidth="1"/>
    <col min="268" max="268" width="12.7109375" style="1016" customWidth="1"/>
    <col min="269" max="271" width="13.28515625" style="1016" bestFit="1" customWidth="1"/>
    <col min="272" max="512" width="9.140625" style="1016"/>
    <col min="513" max="513" width="4" style="1016" customWidth="1"/>
    <col min="514" max="514" width="0.7109375" style="1016" customWidth="1"/>
    <col min="515" max="515" width="25.28515625" style="1016" customWidth="1"/>
    <col min="516" max="516" width="17.28515625" style="1016" customWidth="1"/>
    <col min="517" max="517" width="6.85546875" style="1016" customWidth="1"/>
    <col min="518" max="518" width="9.7109375" style="1016" customWidth="1"/>
    <col min="519" max="519" width="3" style="1016" customWidth="1"/>
    <col min="520" max="520" width="7.42578125" style="1016" customWidth="1"/>
    <col min="521" max="521" width="1.7109375" style="1016" customWidth="1"/>
    <col min="522" max="522" width="10.140625" style="1016" customWidth="1"/>
    <col min="523" max="523" width="1.7109375" style="1016" customWidth="1"/>
    <col min="524" max="524" width="12.7109375" style="1016" customWidth="1"/>
    <col min="525" max="527" width="13.28515625" style="1016" bestFit="1" customWidth="1"/>
    <col min="528" max="768" width="9.140625" style="1016"/>
    <col min="769" max="769" width="4" style="1016" customWidth="1"/>
    <col min="770" max="770" width="0.7109375" style="1016" customWidth="1"/>
    <col min="771" max="771" width="25.28515625" style="1016" customWidth="1"/>
    <col min="772" max="772" width="17.28515625" style="1016" customWidth="1"/>
    <col min="773" max="773" width="6.85546875" style="1016" customWidth="1"/>
    <col min="774" max="774" width="9.7109375" style="1016" customWidth="1"/>
    <col min="775" max="775" width="3" style="1016" customWidth="1"/>
    <col min="776" max="776" width="7.42578125" style="1016" customWidth="1"/>
    <col min="777" max="777" width="1.7109375" style="1016" customWidth="1"/>
    <col min="778" max="778" width="10.140625" style="1016" customWidth="1"/>
    <col min="779" max="779" width="1.7109375" style="1016" customWidth="1"/>
    <col min="780" max="780" width="12.7109375" style="1016" customWidth="1"/>
    <col min="781" max="783" width="13.28515625" style="1016" bestFit="1" customWidth="1"/>
    <col min="784" max="1024" width="9.140625" style="1016"/>
    <col min="1025" max="1025" width="4" style="1016" customWidth="1"/>
    <col min="1026" max="1026" width="0.7109375" style="1016" customWidth="1"/>
    <col min="1027" max="1027" width="25.28515625" style="1016" customWidth="1"/>
    <col min="1028" max="1028" width="17.28515625" style="1016" customWidth="1"/>
    <col min="1029" max="1029" width="6.85546875" style="1016" customWidth="1"/>
    <col min="1030" max="1030" width="9.7109375" style="1016" customWidth="1"/>
    <col min="1031" max="1031" width="3" style="1016" customWidth="1"/>
    <col min="1032" max="1032" width="7.42578125" style="1016" customWidth="1"/>
    <col min="1033" max="1033" width="1.7109375" style="1016" customWidth="1"/>
    <col min="1034" max="1034" width="10.140625" style="1016" customWidth="1"/>
    <col min="1035" max="1035" width="1.7109375" style="1016" customWidth="1"/>
    <col min="1036" max="1036" width="12.7109375" style="1016" customWidth="1"/>
    <col min="1037" max="1039" width="13.28515625" style="1016" bestFit="1" customWidth="1"/>
    <col min="1040" max="1280" width="9.140625" style="1016"/>
    <col min="1281" max="1281" width="4" style="1016" customWidth="1"/>
    <col min="1282" max="1282" width="0.7109375" style="1016" customWidth="1"/>
    <col min="1283" max="1283" width="25.28515625" style="1016" customWidth="1"/>
    <col min="1284" max="1284" width="17.28515625" style="1016" customWidth="1"/>
    <col min="1285" max="1285" width="6.85546875" style="1016" customWidth="1"/>
    <col min="1286" max="1286" width="9.7109375" style="1016" customWidth="1"/>
    <col min="1287" max="1287" width="3" style="1016" customWidth="1"/>
    <col min="1288" max="1288" width="7.42578125" style="1016" customWidth="1"/>
    <col min="1289" max="1289" width="1.7109375" style="1016" customWidth="1"/>
    <col min="1290" max="1290" width="10.140625" style="1016" customWidth="1"/>
    <col min="1291" max="1291" width="1.7109375" style="1016" customWidth="1"/>
    <col min="1292" max="1292" width="12.7109375" style="1016" customWidth="1"/>
    <col min="1293" max="1295" width="13.28515625" style="1016" bestFit="1" customWidth="1"/>
    <col min="1296" max="1536" width="9.140625" style="1016"/>
    <col min="1537" max="1537" width="4" style="1016" customWidth="1"/>
    <col min="1538" max="1538" width="0.7109375" style="1016" customWidth="1"/>
    <col min="1539" max="1539" width="25.28515625" style="1016" customWidth="1"/>
    <col min="1540" max="1540" width="17.28515625" style="1016" customWidth="1"/>
    <col min="1541" max="1541" width="6.85546875" style="1016" customWidth="1"/>
    <col min="1542" max="1542" width="9.7109375" style="1016" customWidth="1"/>
    <col min="1543" max="1543" width="3" style="1016" customWidth="1"/>
    <col min="1544" max="1544" width="7.42578125" style="1016" customWidth="1"/>
    <col min="1545" max="1545" width="1.7109375" style="1016" customWidth="1"/>
    <col min="1546" max="1546" width="10.140625" style="1016" customWidth="1"/>
    <col min="1547" max="1547" width="1.7109375" style="1016" customWidth="1"/>
    <col min="1548" max="1548" width="12.7109375" style="1016" customWidth="1"/>
    <col min="1549" max="1551" width="13.28515625" style="1016" bestFit="1" customWidth="1"/>
    <col min="1552" max="1792" width="9.140625" style="1016"/>
    <col min="1793" max="1793" width="4" style="1016" customWidth="1"/>
    <col min="1794" max="1794" width="0.7109375" style="1016" customWidth="1"/>
    <col min="1795" max="1795" width="25.28515625" style="1016" customWidth="1"/>
    <col min="1796" max="1796" width="17.28515625" style="1016" customWidth="1"/>
    <col min="1797" max="1797" width="6.85546875" style="1016" customWidth="1"/>
    <col min="1798" max="1798" width="9.7109375" style="1016" customWidth="1"/>
    <col min="1799" max="1799" width="3" style="1016" customWidth="1"/>
    <col min="1800" max="1800" width="7.42578125" style="1016" customWidth="1"/>
    <col min="1801" max="1801" width="1.7109375" style="1016" customWidth="1"/>
    <col min="1802" max="1802" width="10.140625" style="1016" customWidth="1"/>
    <col min="1803" max="1803" width="1.7109375" style="1016" customWidth="1"/>
    <col min="1804" max="1804" width="12.7109375" style="1016" customWidth="1"/>
    <col min="1805" max="1807" width="13.28515625" style="1016" bestFit="1" customWidth="1"/>
    <col min="1808" max="2048" width="9.140625" style="1016"/>
    <col min="2049" max="2049" width="4" style="1016" customWidth="1"/>
    <col min="2050" max="2050" width="0.7109375" style="1016" customWidth="1"/>
    <col min="2051" max="2051" width="25.28515625" style="1016" customWidth="1"/>
    <col min="2052" max="2052" width="17.28515625" style="1016" customWidth="1"/>
    <col min="2053" max="2053" width="6.85546875" style="1016" customWidth="1"/>
    <col min="2054" max="2054" width="9.7109375" style="1016" customWidth="1"/>
    <col min="2055" max="2055" width="3" style="1016" customWidth="1"/>
    <col min="2056" max="2056" width="7.42578125" style="1016" customWidth="1"/>
    <col min="2057" max="2057" width="1.7109375" style="1016" customWidth="1"/>
    <col min="2058" max="2058" width="10.140625" style="1016" customWidth="1"/>
    <col min="2059" max="2059" width="1.7109375" style="1016" customWidth="1"/>
    <col min="2060" max="2060" width="12.7109375" style="1016" customWidth="1"/>
    <col min="2061" max="2063" width="13.28515625" style="1016" bestFit="1" customWidth="1"/>
    <col min="2064" max="2304" width="9.140625" style="1016"/>
    <col min="2305" max="2305" width="4" style="1016" customWidth="1"/>
    <col min="2306" max="2306" width="0.7109375" style="1016" customWidth="1"/>
    <col min="2307" max="2307" width="25.28515625" style="1016" customWidth="1"/>
    <col min="2308" max="2308" width="17.28515625" style="1016" customWidth="1"/>
    <col min="2309" max="2309" width="6.85546875" style="1016" customWidth="1"/>
    <col min="2310" max="2310" width="9.7109375" style="1016" customWidth="1"/>
    <col min="2311" max="2311" width="3" style="1016" customWidth="1"/>
    <col min="2312" max="2312" width="7.42578125" style="1016" customWidth="1"/>
    <col min="2313" max="2313" width="1.7109375" style="1016" customWidth="1"/>
    <col min="2314" max="2314" width="10.140625" style="1016" customWidth="1"/>
    <col min="2315" max="2315" width="1.7109375" style="1016" customWidth="1"/>
    <col min="2316" max="2316" width="12.7109375" style="1016" customWidth="1"/>
    <col min="2317" max="2319" width="13.28515625" style="1016" bestFit="1" customWidth="1"/>
    <col min="2320" max="2560" width="9.140625" style="1016"/>
    <col min="2561" max="2561" width="4" style="1016" customWidth="1"/>
    <col min="2562" max="2562" width="0.7109375" style="1016" customWidth="1"/>
    <col min="2563" max="2563" width="25.28515625" style="1016" customWidth="1"/>
    <col min="2564" max="2564" width="17.28515625" style="1016" customWidth="1"/>
    <col min="2565" max="2565" width="6.85546875" style="1016" customWidth="1"/>
    <col min="2566" max="2566" width="9.7109375" style="1016" customWidth="1"/>
    <col min="2567" max="2567" width="3" style="1016" customWidth="1"/>
    <col min="2568" max="2568" width="7.42578125" style="1016" customWidth="1"/>
    <col min="2569" max="2569" width="1.7109375" style="1016" customWidth="1"/>
    <col min="2570" max="2570" width="10.140625" style="1016" customWidth="1"/>
    <col min="2571" max="2571" width="1.7109375" style="1016" customWidth="1"/>
    <col min="2572" max="2572" width="12.7109375" style="1016" customWidth="1"/>
    <col min="2573" max="2575" width="13.28515625" style="1016" bestFit="1" customWidth="1"/>
    <col min="2576" max="2816" width="9.140625" style="1016"/>
    <col min="2817" max="2817" width="4" style="1016" customWidth="1"/>
    <col min="2818" max="2818" width="0.7109375" style="1016" customWidth="1"/>
    <col min="2819" max="2819" width="25.28515625" style="1016" customWidth="1"/>
    <col min="2820" max="2820" width="17.28515625" style="1016" customWidth="1"/>
    <col min="2821" max="2821" width="6.85546875" style="1016" customWidth="1"/>
    <col min="2822" max="2822" width="9.7109375" style="1016" customWidth="1"/>
    <col min="2823" max="2823" width="3" style="1016" customWidth="1"/>
    <col min="2824" max="2824" width="7.42578125" style="1016" customWidth="1"/>
    <col min="2825" max="2825" width="1.7109375" style="1016" customWidth="1"/>
    <col min="2826" max="2826" width="10.140625" style="1016" customWidth="1"/>
    <col min="2827" max="2827" width="1.7109375" style="1016" customWidth="1"/>
    <col min="2828" max="2828" width="12.7109375" style="1016" customWidth="1"/>
    <col min="2829" max="2831" width="13.28515625" style="1016" bestFit="1" customWidth="1"/>
    <col min="2832" max="3072" width="9.140625" style="1016"/>
    <col min="3073" max="3073" width="4" style="1016" customWidth="1"/>
    <col min="3074" max="3074" width="0.7109375" style="1016" customWidth="1"/>
    <col min="3075" max="3075" width="25.28515625" style="1016" customWidth="1"/>
    <col min="3076" max="3076" width="17.28515625" style="1016" customWidth="1"/>
    <col min="3077" max="3077" width="6.85546875" style="1016" customWidth="1"/>
    <col min="3078" max="3078" width="9.7109375" style="1016" customWidth="1"/>
    <col min="3079" max="3079" width="3" style="1016" customWidth="1"/>
    <col min="3080" max="3080" width="7.42578125" style="1016" customWidth="1"/>
    <col min="3081" max="3081" width="1.7109375" style="1016" customWidth="1"/>
    <col min="3082" max="3082" width="10.140625" style="1016" customWidth="1"/>
    <col min="3083" max="3083" width="1.7109375" style="1016" customWidth="1"/>
    <col min="3084" max="3084" width="12.7109375" style="1016" customWidth="1"/>
    <col min="3085" max="3087" width="13.28515625" style="1016" bestFit="1" customWidth="1"/>
    <col min="3088" max="3328" width="9.140625" style="1016"/>
    <col min="3329" max="3329" width="4" style="1016" customWidth="1"/>
    <col min="3330" max="3330" width="0.7109375" style="1016" customWidth="1"/>
    <col min="3331" max="3331" width="25.28515625" style="1016" customWidth="1"/>
    <col min="3332" max="3332" width="17.28515625" style="1016" customWidth="1"/>
    <col min="3333" max="3333" width="6.85546875" style="1016" customWidth="1"/>
    <col min="3334" max="3334" width="9.7109375" style="1016" customWidth="1"/>
    <col min="3335" max="3335" width="3" style="1016" customWidth="1"/>
    <col min="3336" max="3336" width="7.42578125" style="1016" customWidth="1"/>
    <col min="3337" max="3337" width="1.7109375" style="1016" customWidth="1"/>
    <col min="3338" max="3338" width="10.140625" style="1016" customWidth="1"/>
    <col min="3339" max="3339" width="1.7109375" style="1016" customWidth="1"/>
    <col min="3340" max="3340" width="12.7109375" style="1016" customWidth="1"/>
    <col min="3341" max="3343" width="13.28515625" style="1016" bestFit="1" customWidth="1"/>
    <col min="3344" max="3584" width="9.140625" style="1016"/>
    <col min="3585" max="3585" width="4" style="1016" customWidth="1"/>
    <col min="3586" max="3586" width="0.7109375" style="1016" customWidth="1"/>
    <col min="3587" max="3587" width="25.28515625" style="1016" customWidth="1"/>
    <col min="3588" max="3588" width="17.28515625" style="1016" customWidth="1"/>
    <col min="3589" max="3589" width="6.85546875" style="1016" customWidth="1"/>
    <col min="3590" max="3590" width="9.7109375" style="1016" customWidth="1"/>
    <col min="3591" max="3591" width="3" style="1016" customWidth="1"/>
    <col min="3592" max="3592" width="7.42578125" style="1016" customWidth="1"/>
    <col min="3593" max="3593" width="1.7109375" style="1016" customWidth="1"/>
    <col min="3594" max="3594" width="10.140625" style="1016" customWidth="1"/>
    <col min="3595" max="3595" width="1.7109375" style="1016" customWidth="1"/>
    <col min="3596" max="3596" width="12.7109375" style="1016" customWidth="1"/>
    <col min="3597" max="3599" width="13.28515625" style="1016" bestFit="1" customWidth="1"/>
    <col min="3600" max="3840" width="9.140625" style="1016"/>
    <col min="3841" max="3841" width="4" style="1016" customWidth="1"/>
    <col min="3842" max="3842" width="0.7109375" style="1016" customWidth="1"/>
    <col min="3843" max="3843" width="25.28515625" style="1016" customWidth="1"/>
    <col min="3844" max="3844" width="17.28515625" style="1016" customWidth="1"/>
    <col min="3845" max="3845" width="6.85546875" style="1016" customWidth="1"/>
    <col min="3846" max="3846" width="9.7109375" style="1016" customWidth="1"/>
    <col min="3847" max="3847" width="3" style="1016" customWidth="1"/>
    <col min="3848" max="3848" width="7.42578125" style="1016" customWidth="1"/>
    <col min="3849" max="3849" width="1.7109375" style="1016" customWidth="1"/>
    <col min="3850" max="3850" width="10.140625" style="1016" customWidth="1"/>
    <col min="3851" max="3851" width="1.7109375" style="1016" customWidth="1"/>
    <col min="3852" max="3852" width="12.7109375" style="1016" customWidth="1"/>
    <col min="3853" max="3855" width="13.28515625" style="1016" bestFit="1" customWidth="1"/>
    <col min="3856" max="4096" width="9.140625" style="1016"/>
    <col min="4097" max="4097" width="4" style="1016" customWidth="1"/>
    <col min="4098" max="4098" width="0.7109375" style="1016" customWidth="1"/>
    <col min="4099" max="4099" width="25.28515625" style="1016" customWidth="1"/>
    <col min="4100" max="4100" width="17.28515625" style="1016" customWidth="1"/>
    <col min="4101" max="4101" width="6.85546875" style="1016" customWidth="1"/>
    <col min="4102" max="4102" width="9.7109375" style="1016" customWidth="1"/>
    <col min="4103" max="4103" width="3" style="1016" customWidth="1"/>
    <col min="4104" max="4104" width="7.42578125" style="1016" customWidth="1"/>
    <col min="4105" max="4105" width="1.7109375" style="1016" customWidth="1"/>
    <col min="4106" max="4106" width="10.140625" style="1016" customWidth="1"/>
    <col min="4107" max="4107" width="1.7109375" style="1016" customWidth="1"/>
    <col min="4108" max="4108" width="12.7109375" style="1016" customWidth="1"/>
    <col min="4109" max="4111" width="13.28515625" style="1016" bestFit="1" customWidth="1"/>
    <col min="4112" max="4352" width="9.140625" style="1016"/>
    <col min="4353" max="4353" width="4" style="1016" customWidth="1"/>
    <col min="4354" max="4354" width="0.7109375" style="1016" customWidth="1"/>
    <col min="4355" max="4355" width="25.28515625" style="1016" customWidth="1"/>
    <col min="4356" max="4356" width="17.28515625" style="1016" customWidth="1"/>
    <col min="4357" max="4357" width="6.85546875" style="1016" customWidth="1"/>
    <col min="4358" max="4358" width="9.7109375" style="1016" customWidth="1"/>
    <col min="4359" max="4359" width="3" style="1016" customWidth="1"/>
    <col min="4360" max="4360" width="7.42578125" style="1016" customWidth="1"/>
    <col min="4361" max="4361" width="1.7109375" style="1016" customWidth="1"/>
    <col min="4362" max="4362" width="10.140625" style="1016" customWidth="1"/>
    <col min="4363" max="4363" width="1.7109375" style="1016" customWidth="1"/>
    <col min="4364" max="4364" width="12.7109375" style="1016" customWidth="1"/>
    <col min="4365" max="4367" width="13.28515625" style="1016" bestFit="1" customWidth="1"/>
    <col min="4368" max="4608" width="9.140625" style="1016"/>
    <col min="4609" max="4609" width="4" style="1016" customWidth="1"/>
    <col min="4610" max="4610" width="0.7109375" style="1016" customWidth="1"/>
    <col min="4611" max="4611" width="25.28515625" style="1016" customWidth="1"/>
    <col min="4612" max="4612" width="17.28515625" style="1016" customWidth="1"/>
    <col min="4613" max="4613" width="6.85546875" style="1016" customWidth="1"/>
    <col min="4614" max="4614" width="9.7109375" style="1016" customWidth="1"/>
    <col min="4615" max="4615" width="3" style="1016" customWidth="1"/>
    <col min="4616" max="4616" width="7.42578125" style="1016" customWidth="1"/>
    <col min="4617" max="4617" width="1.7109375" style="1016" customWidth="1"/>
    <col min="4618" max="4618" width="10.140625" style="1016" customWidth="1"/>
    <col min="4619" max="4619" width="1.7109375" style="1016" customWidth="1"/>
    <col min="4620" max="4620" width="12.7109375" style="1016" customWidth="1"/>
    <col min="4621" max="4623" width="13.28515625" style="1016" bestFit="1" customWidth="1"/>
    <col min="4624" max="4864" width="9.140625" style="1016"/>
    <col min="4865" max="4865" width="4" style="1016" customWidth="1"/>
    <col min="4866" max="4866" width="0.7109375" style="1016" customWidth="1"/>
    <col min="4867" max="4867" width="25.28515625" style="1016" customWidth="1"/>
    <col min="4868" max="4868" width="17.28515625" style="1016" customWidth="1"/>
    <col min="4869" max="4869" width="6.85546875" style="1016" customWidth="1"/>
    <col min="4870" max="4870" width="9.7109375" style="1016" customWidth="1"/>
    <col min="4871" max="4871" width="3" style="1016" customWidth="1"/>
    <col min="4872" max="4872" width="7.42578125" style="1016" customWidth="1"/>
    <col min="4873" max="4873" width="1.7109375" style="1016" customWidth="1"/>
    <col min="4874" max="4874" width="10.140625" style="1016" customWidth="1"/>
    <col min="4875" max="4875" width="1.7109375" style="1016" customWidth="1"/>
    <col min="4876" max="4876" width="12.7109375" style="1016" customWidth="1"/>
    <col min="4877" max="4879" width="13.28515625" style="1016" bestFit="1" customWidth="1"/>
    <col min="4880" max="5120" width="9.140625" style="1016"/>
    <col min="5121" max="5121" width="4" style="1016" customWidth="1"/>
    <col min="5122" max="5122" width="0.7109375" style="1016" customWidth="1"/>
    <col min="5123" max="5123" width="25.28515625" style="1016" customWidth="1"/>
    <col min="5124" max="5124" width="17.28515625" style="1016" customWidth="1"/>
    <col min="5125" max="5125" width="6.85546875" style="1016" customWidth="1"/>
    <col min="5126" max="5126" width="9.7109375" style="1016" customWidth="1"/>
    <col min="5127" max="5127" width="3" style="1016" customWidth="1"/>
    <col min="5128" max="5128" width="7.42578125" style="1016" customWidth="1"/>
    <col min="5129" max="5129" width="1.7109375" style="1016" customWidth="1"/>
    <col min="5130" max="5130" width="10.140625" style="1016" customWidth="1"/>
    <col min="5131" max="5131" width="1.7109375" style="1016" customWidth="1"/>
    <col min="5132" max="5132" width="12.7109375" style="1016" customWidth="1"/>
    <col min="5133" max="5135" width="13.28515625" style="1016" bestFit="1" customWidth="1"/>
    <col min="5136" max="5376" width="9.140625" style="1016"/>
    <col min="5377" max="5377" width="4" style="1016" customWidth="1"/>
    <col min="5378" max="5378" width="0.7109375" style="1016" customWidth="1"/>
    <col min="5379" max="5379" width="25.28515625" style="1016" customWidth="1"/>
    <col min="5380" max="5380" width="17.28515625" style="1016" customWidth="1"/>
    <col min="5381" max="5381" width="6.85546875" style="1016" customWidth="1"/>
    <col min="5382" max="5382" width="9.7109375" style="1016" customWidth="1"/>
    <col min="5383" max="5383" width="3" style="1016" customWidth="1"/>
    <col min="5384" max="5384" width="7.42578125" style="1016" customWidth="1"/>
    <col min="5385" max="5385" width="1.7109375" style="1016" customWidth="1"/>
    <col min="5386" max="5386" width="10.140625" style="1016" customWidth="1"/>
    <col min="5387" max="5387" width="1.7109375" style="1016" customWidth="1"/>
    <col min="5388" max="5388" width="12.7109375" style="1016" customWidth="1"/>
    <col min="5389" max="5391" width="13.28515625" style="1016" bestFit="1" customWidth="1"/>
    <col min="5392" max="5632" width="9.140625" style="1016"/>
    <col min="5633" max="5633" width="4" style="1016" customWidth="1"/>
    <col min="5634" max="5634" width="0.7109375" style="1016" customWidth="1"/>
    <col min="5635" max="5635" width="25.28515625" style="1016" customWidth="1"/>
    <col min="5636" max="5636" width="17.28515625" style="1016" customWidth="1"/>
    <col min="5637" max="5637" width="6.85546875" style="1016" customWidth="1"/>
    <col min="5638" max="5638" width="9.7109375" style="1016" customWidth="1"/>
    <col min="5639" max="5639" width="3" style="1016" customWidth="1"/>
    <col min="5640" max="5640" width="7.42578125" style="1016" customWidth="1"/>
    <col min="5641" max="5641" width="1.7109375" style="1016" customWidth="1"/>
    <col min="5642" max="5642" width="10.140625" style="1016" customWidth="1"/>
    <col min="5643" max="5643" width="1.7109375" style="1016" customWidth="1"/>
    <col min="5644" max="5644" width="12.7109375" style="1016" customWidth="1"/>
    <col min="5645" max="5647" width="13.28515625" style="1016" bestFit="1" customWidth="1"/>
    <col min="5648" max="5888" width="9.140625" style="1016"/>
    <col min="5889" max="5889" width="4" style="1016" customWidth="1"/>
    <col min="5890" max="5890" width="0.7109375" style="1016" customWidth="1"/>
    <col min="5891" max="5891" width="25.28515625" style="1016" customWidth="1"/>
    <col min="5892" max="5892" width="17.28515625" style="1016" customWidth="1"/>
    <col min="5893" max="5893" width="6.85546875" style="1016" customWidth="1"/>
    <col min="5894" max="5894" width="9.7109375" style="1016" customWidth="1"/>
    <col min="5895" max="5895" width="3" style="1016" customWidth="1"/>
    <col min="5896" max="5896" width="7.42578125" style="1016" customWidth="1"/>
    <col min="5897" max="5897" width="1.7109375" style="1016" customWidth="1"/>
    <col min="5898" max="5898" width="10.140625" style="1016" customWidth="1"/>
    <col min="5899" max="5899" width="1.7109375" style="1016" customWidth="1"/>
    <col min="5900" max="5900" width="12.7109375" style="1016" customWidth="1"/>
    <col min="5901" max="5903" width="13.28515625" style="1016" bestFit="1" customWidth="1"/>
    <col min="5904" max="6144" width="9.140625" style="1016"/>
    <col min="6145" max="6145" width="4" style="1016" customWidth="1"/>
    <col min="6146" max="6146" width="0.7109375" style="1016" customWidth="1"/>
    <col min="6147" max="6147" width="25.28515625" style="1016" customWidth="1"/>
    <col min="6148" max="6148" width="17.28515625" style="1016" customWidth="1"/>
    <col min="6149" max="6149" width="6.85546875" style="1016" customWidth="1"/>
    <col min="6150" max="6150" width="9.7109375" style="1016" customWidth="1"/>
    <col min="6151" max="6151" width="3" style="1016" customWidth="1"/>
    <col min="6152" max="6152" width="7.42578125" style="1016" customWidth="1"/>
    <col min="6153" max="6153" width="1.7109375" style="1016" customWidth="1"/>
    <col min="6154" max="6154" width="10.140625" style="1016" customWidth="1"/>
    <col min="6155" max="6155" width="1.7109375" style="1016" customWidth="1"/>
    <col min="6156" max="6156" width="12.7109375" style="1016" customWidth="1"/>
    <col min="6157" max="6159" width="13.28515625" style="1016" bestFit="1" customWidth="1"/>
    <col min="6160" max="6400" width="9.140625" style="1016"/>
    <col min="6401" max="6401" width="4" style="1016" customWidth="1"/>
    <col min="6402" max="6402" width="0.7109375" style="1016" customWidth="1"/>
    <col min="6403" max="6403" width="25.28515625" style="1016" customWidth="1"/>
    <col min="6404" max="6404" width="17.28515625" style="1016" customWidth="1"/>
    <col min="6405" max="6405" width="6.85546875" style="1016" customWidth="1"/>
    <col min="6406" max="6406" width="9.7109375" style="1016" customWidth="1"/>
    <col min="6407" max="6407" width="3" style="1016" customWidth="1"/>
    <col min="6408" max="6408" width="7.42578125" style="1016" customWidth="1"/>
    <col min="6409" max="6409" width="1.7109375" style="1016" customWidth="1"/>
    <col min="6410" max="6410" width="10.140625" style="1016" customWidth="1"/>
    <col min="6411" max="6411" width="1.7109375" style="1016" customWidth="1"/>
    <col min="6412" max="6412" width="12.7109375" style="1016" customWidth="1"/>
    <col min="6413" max="6415" width="13.28515625" style="1016" bestFit="1" customWidth="1"/>
    <col min="6416" max="6656" width="9.140625" style="1016"/>
    <col min="6657" max="6657" width="4" style="1016" customWidth="1"/>
    <col min="6658" max="6658" width="0.7109375" style="1016" customWidth="1"/>
    <col min="6659" max="6659" width="25.28515625" style="1016" customWidth="1"/>
    <col min="6660" max="6660" width="17.28515625" style="1016" customWidth="1"/>
    <col min="6661" max="6661" width="6.85546875" style="1016" customWidth="1"/>
    <col min="6662" max="6662" width="9.7109375" style="1016" customWidth="1"/>
    <col min="6663" max="6663" width="3" style="1016" customWidth="1"/>
    <col min="6664" max="6664" width="7.42578125" style="1016" customWidth="1"/>
    <col min="6665" max="6665" width="1.7109375" style="1016" customWidth="1"/>
    <col min="6666" max="6666" width="10.140625" style="1016" customWidth="1"/>
    <col min="6667" max="6667" width="1.7109375" style="1016" customWidth="1"/>
    <col min="6668" max="6668" width="12.7109375" style="1016" customWidth="1"/>
    <col min="6669" max="6671" width="13.28515625" style="1016" bestFit="1" customWidth="1"/>
    <col min="6672" max="6912" width="9.140625" style="1016"/>
    <col min="6913" max="6913" width="4" style="1016" customWidth="1"/>
    <col min="6914" max="6914" width="0.7109375" style="1016" customWidth="1"/>
    <col min="6915" max="6915" width="25.28515625" style="1016" customWidth="1"/>
    <col min="6916" max="6916" width="17.28515625" style="1016" customWidth="1"/>
    <col min="6917" max="6917" width="6.85546875" style="1016" customWidth="1"/>
    <col min="6918" max="6918" width="9.7109375" style="1016" customWidth="1"/>
    <col min="6919" max="6919" width="3" style="1016" customWidth="1"/>
    <col min="6920" max="6920" width="7.42578125" style="1016" customWidth="1"/>
    <col min="6921" max="6921" width="1.7109375" style="1016" customWidth="1"/>
    <col min="6922" max="6922" width="10.140625" style="1016" customWidth="1"/>
    <col min="6923" max="6923" width="1.7109375" style="1016" customWidth="1"/>
    <col min="6924" max="6924" width="12.7109375" style="1016" customWidth="1"/>
    <col min="6925" max="6927" width="13.28515625" style="1016" bestFit="1" customWidth="1"/>
    <col min="6928" max="7168" width="9.140625" style="1016"/>
    <col min="7169" max="7169" width="4" style="1016" customWidth="1"/>
    <col min="7170" max="7170" width="0.7109375" style="1016" customWidth="1"/>
    <col min="7171" max="7171" width="25.28515625" style="1016" customWidth="1"/>
    <col min="7172" max="7172" width="17.28515625" style="1016" customWidth="1"/>
    <col min="7173" max="7173" width="6.85546875" style="1016" customWidth="1"/>
    <col min="7174" max="7174" width="9.7109375" style="1016" customWidth="1"/>
    <col min="7175" max="7175" width="3" style="1016" customWidth="1"/>
    <col min="7176" max="7176" width="7.42578125" style="1016" customWidth="1"/>
    <col min="7177" max="7177" width="1.7109375" style="1016" customWidth="1"/>
    <col min="7178" max="7178" width="10.140625" style="1016" customWidth="1"/>
    <col min="7179" max="7179" width="1.7109375" style="1016" customWidth="1"/>
    <col min="7180" max="7180" width="12.7109375" style="1016" customWidth="1"/>
    <col min="7181" max="7183" width="13.28515625" style="1016" bestFit="1" customWidth="1"/>
    <col min="7184" max="7424" width="9.140625" style="1016"/>
    <col min="7425" max="7425" width="4" style="1016" customWidth="1"/>
    <col min="7426" max="7426" width="0.7109375" style="1016" customWidth="1"/>
    <col min="7427" max="7427" width="25.28515625" style="1016" customWidth="1"/>
    <col min="7428" max="7428" width="17.28515625" style="1016" customWidth="1"/>
    <col min="7429" max="7429" width="6.85546875" style="1016" customWidth="1"/>
    <col min="7430" max="7430" width="9.7109375" style="1016" customWidth="1"/>
    <col min="7431" max="7431" width="3" style="1016" customWidth="1"/>
    <col min="7432" max="7432" width="7.42578125" style="1016" customWidth="1"/>
    <col min="7433" max="7433" width="1.7109375" style="1016" customWidth="1"/>
    <col min="7434" max="7434" width="10.140625" style="1016" customWidth="1"/>
    <col min="7435" max="7435" width="1.7109375" style="1016" customWidth="1"/>
    <col min="7436" max="7436" width="12.7109375" style="1016" customWidth="1"/>
    <col min="7437" max="7439" width="13.28515625" style="1016" bestFit="1" customWidth="1"/>
    <col min="7440" max="7680" width="9.140625" style="1016"/>
    <col min="7681" max="7681" width="4" style="1016" customWidth="1"/>
    <col min="7682" max="7682" width="0.7109375" style="1016" customWidth="1"/>
    <col min="7683" max="7683" width="25.28515625" style="1016" customWidth="1"/>
    <col min="7684" max="7684" width="17.28515625" style="1016" customWidth="1"/>
    <col min="7685" max="7685" width="6.85546875" style="1016" customWidth="1"/>
    <col min="7686" max="7686" width="9.7109375" style="1016" customWidth="1"/>
    <col min="7687" max="7687" width="3" style="1016" customWidth="1"/>
    <col min="7688" max="7688" width="7.42578125" style="1016" customWidth="1"/>
    <col min="7689" max="7689" width="1.7109375" style="1016" customWidth="1"/>
    <col min="7690" max="7690" width="10.140625" style="1016" customWidth="1"/>
    <col min="7691" max="7691" width="1.7109375" style="1016" customWidth="1"/>
    <col min="7692" max="7692" width="12.7109375" style="1016" customWidth="1"/>
    <col min="7693" max="7695" width="13.28515625" style="1016" bestFit="1" customWidth="1"/>
    <col min="7696" max="7936" width="9.140625" style="1016"/>
    <col min="7937" max="7937" width="4" style="1016" customWidth="1"/>
    <col min="7938" max="7938" width="0.7109375" style="1016" customWidth="1"/>
    <col min="7939" max="7939" width="25.28515625" style="1016" customWidth="1"/>
    <col min="7940" max="7940" width="17.28515625" style="1016" customWidth="1"/>
    <col min="7941" max="7941" width="6.85546875" style="1016" customWidth="1"/>
    <col min="7942" max="7942" width="9.7109375" style="1016" customWidth="1"/>
    <col min="7943" max="7943" width="3" style="1016" customWidth="1"/>
    <col min="7944" max="7944" width="7.42578125" style="1016" customWidth="1"/>
    <col min="7945" max="7945" width="1.7109375" style="1016" customWidth="1"/>
    <col min="7946" max="7946" width="10.140625" style="1016" customWidth="1"/>
    <col min="7947" max="7947" width="1.7109375" style="1016" customWidth="1"/>
    <col min="7948" max="7948" width="12.7109375" style="1016" customWidth="1"/>
    <col min="7949" max="7951" width="13.28515625" style="1016" bestFit="1" customWidth="1"/>
    <col min="7952" max="8192" width="9.140625" style="1016"/>
    <col min="8193" max="8193" width="4" style="1016" customWidth="1"/>
    <col min="8194" max="8194" width="0.7109375" style="1016" customWidth="1"/>
    <col min="8195" max="8195" width="25.28515625" style="1016" customWidth="1"/>
    <col min="8196" max="8196" width="17.28515625" style="1016" customWidth="1"/>
    <col min="8197" max="8197" width="6.85546875" style="1016" customWidth="1"/>
    <col min="8198" max="8198" width="9.7109375" style="1016" customWidth="1"/>
    <col min="8199" max="8199" width="3" style="1016" customWidth="1"/>
    <col min="8200" max="8200" width="7.42578125" style="1016" customWidth="1"/>
    <col min="8201" max="8201" width="1.7109375" style="1016" customWidth="1"/>
    <col min="8202" max="8202" width="10.140625" style="1016" customWidth="1"/>
    <col min="8203" max="8203" width="1.7109375" style="1016" customWidth="1"/>
    <col min="8204" max="8204" width="12.7109375" style="1016" customWidth="1"/>
    <col min="8205" max="8207" width="13.28515625" style="1016" bestFit="1" customWidth="1"/>
    <col min="8208" max="8448" width="9.140625" style="1016"/>
    <col min="8449" max="8449" width="4" style="1016" customWidth="1"/>
    <col min="8450" max="8450" width="0.7109375" style="1016" customWidth="1"/>
    <col min="8451" max="8451" width="25.28515625" style="1016" customWidth="1"/>
    <col min="8452" max="8452" width="17.28515625" style="1016" customWidth="1"/>
    <col min="8453" max="8453" width="6.85546875" style="1016" customWidth="1"/>
    <col min="8454" max="8454" width="9.7109375" style="1016" customWidth="1"/>
    <col min="8455" max="8455" width="3" style="1016" customWidth="1"/>
    <col min="8456" max="8456" width="7.42578125" style="1016" customWidth="1"/>
    <col min="8457" max="8457" width="1.7109375" style="1016" customWidth="1"/>
    <col min="8458" max="8458" width="10.140625" style="1016" customWidth="1"/>
    <col min="8459" max="8459" width="1.7109375" style="1016" customWidth="1"/>
    <col min="8460" max="8460" width="12.7109375" style="1016" customWidth="1"/>
    <col min="8461" max="8463" width="13.28515625" style="1016" bestFit="1" customWidth="1"/>
    <col min="8464" max="8704" width="9.140625" style="1016"/>
    <col min="8705" max="8705" width="4" style="1016" customWidth="1"/>
    <col min="8706" max="8706" width="0.7109375" style="1016" customWidth="1"/>
    <col min="8707" max="8707" width="25.28515625" style="1016" customWidth="1"/>
    <col min="8708" max="8708" width="17.28515625" style="1016" customWidth="1"/>
    <col min="8709" max="8709" width="6.85546875" style="1016" customWidth="1"/>
    <col min="8710" max="8710" width="9.7109375" style="1016" customWidth="1"/>
    <col min="8711" max="8711" width="3" style="1016" customWidth="1"/>
    <col min="8712" max="8712" width="7.42578125" style="1016" customWidth="1"/>
    <col min="8713" max="8713" width="1.7109375" style="1016" customWidth="1"/>
    <col min="8714" max="8714" width="10.140625" style="1016" customWidth="1"/>
    <col min="8715" max="8715" width="1.7109375" style="1016" customWidth="1"/>
    <col min="8716" max="8716" width="12.7109375" style="1016" customWidth="1"/>
    <col min="8717" max="8719" width="13.28515625" style="1016" bestFit="1" customWidth="1"/>
    <col min="8720" max="8960" width="9.140625" style="1016"/>
    <col min="8961" max="8961" width="4" style="1016" customWidth="1"/>
    <col min="8962" max="8962" width="0.7109375" style="1016" customWidth="1"/>
    <col min="8963" max="8963" width="25.28515625" style="1016" customWidth="1"/>
    <col min="8964" max="8964" width="17.28515625" style="1016" customWidth="1"/>
    <col min="8965" max="8965" width="6.85546875" style="1016" customWidth="1"/>
    <col min="8966" max="8966" width="9.7109375" style="1016" customWidth="1"/>
    <col min="8967" max="8967" width="3" style="1016" customWidth="1"/>
    <col min="8968" max="8968" width="7.42578125" style="1016" customWidth="1"/>
    <col min="8969" max="8969" width="1.7109375" style="1016" customWidth="1"/>
    <col min="8970" max="8970" width="10.140625" style="1016" customWidth="1"/>
    <col min="8971" max="8971" width="1.7109375" style="1016" customWidth="1"/>
    <col min="8972" max="8972" width="12.7109375" style="1016" customWidth="1"/>
    <col min="8973" max="8975" width="13.28515625" style="1016" bestFit="1" customWidth="1"/>
    <col min="8976" max="9216" width="9.140625" style="1016"/>
    <col min="9217" max="9217" width="4" style="1016" customWidth="1"/>
    <col min="9218" max="9218" width="0.7109375" style="1016" customWidth="1"/>
    <col min="9219" max="9219" width="25.28515625" style="1016" customWidth="1"/>
    <col min="9220" max="9220" width="17.28515625" style="1016" customWidth="1"/>
    <col min="9221" max="9221" width="6.85546875" style="1016" customWidth="1"/>
    <col min="9222" max="9222" width="9.7109375" style="1016" customWidth="1"/>
    <col min="9223" max="9223" width="3" style="1016" customWidth="1"/>
    <col min="9224" max="9224" width="7.42578125" style="1016" customWidth="1"/>
    <col min="9225" max="9225" width="1.7109375" style="1016" customWidth="1"/>
    <col min="9226" max="9226" width="10.140625" style="1016" customWidth="1"/>
    <col min="9227" max="9227" width="1.7109375" style="1016" customWidth="1"/>
    <col min="9228" max="9228" width="12.7109375" style="1016" customWidth="1"/>
    <col min="9229" max="9231" width="13.28515625" style="1016" bestFit="1" customWidth="1"/>
    <col min="9232" max="9472" width="9.140625" style="1016"/>
    <col min="9473" max="9473" width="4" style="1016" customWidth="1"/>
    <col min="9474" max="9474" width="0.7109375" style="1016" customWidth="1"/>
    <col min="9475" max="9475" width="25.28515625" style="1016" customWidth="1"/>
    <col min="9476" max="9476" width="17.28515625" style="1016" customWidth="1"/>
    <col min="9477" max="9477" width="6.85546875" style="1016" customWidth="1"/>
    <col min="9478" max="9478" width="9.7109375" style="1016" customWidth="1"/>
    <col min="9479" max="9479" width="3" style="1016" customWidth="1"/>
    <col min="9480" max="9480" width="7.42578125" style="1016" customWidth="1"/>
    <col min="9481" max="9481" width="1.7109375" style="1016" customWidth="1"/>
    <col min="9482" max="9482" width="10.140625" style="1016" customWidth="1"/>
    <col min="9483" max="9483" width="1.7109375" style="1016" customWidth="1"/>
    <col min="9484" max="9484" width="12.7109375" style="1016" customWidth="1"/>
    <col min="9485" max="9487" width="13.28515625" style="1016" bestFit="1" customWidth="1"/>
    <col min="9488" max="9728" width="9.140625" style="1016"/>
    <col min="9729" max="9729" width="4" style="1016" customWidth="1"/>
    <col min="9730" max="9730" width="0.7109375" style="1016" customWidth="1"/>
    <col min="9731" max="9731" width="25.28515625" style="1016" customWidth="1"/>
    <col min="9732" max="9732" width="17.28515625" style="1016" customWidth="1"/>
    <col min="9733" max="9733" width="6.85546875" style="1016" customWidth="1"/>
    <col min="9734" max="9734" width="9.7109375" style="1016" customWidth="1"/>
    <col min="9735" max="9735" width="3" style="1016" customWidth="1"/>
    <col min="9736" max="9736" width="7.42578125" style="1016" customWidth="1"/>
    <col min="9737" max="9737" width="1.7109375" style="1016" customWidth="1"/>
    <col min="9738" max="9738" width="10.140625" style="1016" customWidth="1"/>
    <col min="9739" max="9739" width="1.7109375" style="1016" customWidth="1"/>
    <col min="9740" max="9740" width="12.7109375" style="1016" customWidth="1"/>
    <col min="9741" max="9743" width="13.28515625" style="1016" bestFit="1" customWidth="1"/>
    <col min="9744" max="9984" width="9.140625" style="1016"/>
    <col min="9985" max="9985" width="4" style="1016" customWidth="1"/>
    <col min="9986" max="9986" width="0.7109375" style="1016" customWidth="1"/>
    <col min="9987" max="9987" width="25.28515625" style="1016" customWidth="1"/>
    <col min="9988" max="9988" width="17.28515625" style="1016" customWidth="1"/>
    <col min="9989" max="9989" width="6.85546875" style="1016" customWidth="1"/>
    <col min="9990" max="9990" width="9.7109375" style="1016" customWidth="1"/>
    <col min="9991" max="9991" width="3" style="1016" customWidth="1"/>
    <col min="9992" max="9992" width="7.42578125" style="1016" customWidth="1"/>
    <col min="9993" max="9993" width="1.7109375" style="1016" customWidth="1"/>
    <col min="9994" max="9994" width="10.140625" style="1016" customWidth="1"/>
    <col min="9995" max="9995" width="1.7109375" style="1016" customWidth="1"/>
    <col min="9996" max="9996" width="12.7109375" style="1016" customWidth="1"/>
    <col min="9997" max="9999" width="13.28515625" style="1016" bestFit="1" customWidth="1"/>
    <col min="10000" max="10240" width="9.140625" style="1016"/>
    <col min="10241" max="10241" width="4" style="1016" customWidth="1"/>
    <col min="10242" max="10242" width="0.7109375" style="1016" customWidth="1"/>
    <col min="10243" max="10243" width="25.28515625" style="1016" customWidth="1"/>
    <col min="10244" max="10244" width="17.28515625" style="1016" customWidth="1"/>
    <col min="10245" max="10245" width="6.85546875" style="1016" customWidth="1"/>
    <col min="10246" max="10246" width="9.7109375" style="1016" customWidth="1"/>
    <col min="10247" max="10247" width="3" style="1016" customWidth="1"/>
    <col min="10248" max="10248" width="7.42578125" style="1016" customWidth="1"/>
    <col min="10249" max="10249" width="1.7109375" style="1016" customWidth="1"/>
    <col min="10250" max="10250" width="10.140625" style="1016" customWidth="1"/>
    <col min="10251" max="10251" width="1.7109375" style="1016" customWidth="1"/>
    <col min="10252" max="10252" width="12.7109375" style="1016" customWidth="1"/>
    <col min="10253" max="10255" width="13.28515625" style="1016" bestFit="1" customWidth="1"/>
    <col min="10256" max="10496" width="9.140625" style="1016"/>
    <col min="10497" max="10497" width="4" style="1016" customWidth="1"/>
    <col min="10498" max="10498" width="0.7109375" style="1016" customWidth="1"/>
    <col min="10499" max="10499" width="25.28515625" style="1016" customWidth="1"/>
    <col min="10500" max="10500" width="17.28515625" style="1016" customWidth="1"/>
    <col min="10501" max="10501" width="6.85546875" style="1016" customWidth="1"/>
    <col min="10502" max="10502" width="9.7109375" style="1016" customWidth="1"/>
    <col min="10503" max="10503" width="3" style="1016" customWidth="1"/>
    <col min="10504" max="10504" width="7.42578125" style="1016" customWidth="1"/>
    <col min="10505" max="10505" width="1.7109375" style="1016" customWidth="1"/>
    <col min="10506" max="10506" width="10.140625" style="1016" customWidth="1"/>
    <col min="10507" max="10507" width="1.7109375" style="1016" customWidth="1"/>
    <col min="10508" max="10508" width="12.7109375" style="1016" customWidth="1"/>
    <col min="10509" max="10511" width="13.28515625" style="1016" bestFit="1" customWidth="1"/>
    <col min="10512" max="10752" width="9.140625" style="1016"/>
    <col min="10753" max="10753" width="4" style="1016" customWidth="1"/>
    <col min="10754" max="10754" width="0.7109375" style="1016" customWidth="1"/>
    <col min="10755" max="10755" width="25.28515625" style="1016" customWidth="1"/>
    <col min="10756" max="10756" width="17.28515625" style="1016" customWidth="1"/>
    <col min="10757" max="10757" width="6.85546875" style="1016" customWidth="1"/>
    <col min="10758" max="10758" width="9.7109375" style="1016" customWidth="1"/>
    <col min="10759" max="10759" width="3" style="1016" customWidth="1"/>
    <col min="10760" max="10760" width="7.42578125" style="1016" customWidth="1"/>
    <col min="10761" max="10761" width="1.7109375" style="1016" customWidth="1"/>
    <col min="10762" max="10762" width="10.140625" style="1016" customWidth="1"/>
    <col min="10763" max="10763" width="1.7109375" style="1016" customWidth="1"/>
    <col min="10764" max="10764" width="12.7109375" style="1016" customWidth="1"/>
    <col min="10765" max="10767" width="13.28515625" style="1016" bestFit="1" customWidth="1"/>
    <col min="10768" max="11008" width="9.140625" style="1016"/>
    <col min="11009" max="11009" width="4" style="1016" customWidth="1"/>
    <col min="11010" max="11010" width="0.7109375" style="1016" customWidth="1"/>
    <col min="11011" max="11011" width="25.28515625" style="1016" customWidth="1"/>
    <col min="11012" max="11012" width="17.28515625" style="1016" customWidth="1"/>
    <col min="11013" max="11013" width="6.85546875" style="1016" customWidth="1"/>
    <col min="11014" max="11014" width="9.7109375" style="1016" customWidth="1"/>
    <col min="11015" max="11015" width="3" style="1016" customWidth="1"/>
    <col min="11016" max="11016" width="7.42578125" style="1016" customWidth="1"/>
    <col min="11017" max="11017" width="1.7109375" style="1016" customWidth="1"/>
    <col min="11018" max="11018" width="10.140625" style="1016" customWidth="1"/>
    <col min="11019" max="11019" width="1.7109375" style="1016" customWidth="1"/>
    <col min="11020" max="11020" width="12.7109375" style="1016" customWidth="1"/>
    <col min="11021" max="11023" width="13.28515625" style="1016" bestFit="1" customWidth="1"/>
    <col min="11024" max="11264" width="9.140625" style="1016"/>
    <col min="11265" max="11265" width="4" style="1016" customWidth="1"/>
    <col min="11266" max="11266" width="0.7109375" style="1016" customWidth="1"/>
    <col min="11267" max="11267" width="25.28515625" style="1016" customWidth="1"/>
    <col min="11268" max="11268" width="17.28515625" style="1016" customWidth="1"/>
    <col min="11269" max="11269" width="6.85546875" style="1016" customWidth="1"/>
    <col min="11270" max="11270" width="9.7109375" style="1016" customWidth="1"/>
    <col min="11271" max="11271" width="3" style="1016" customWidth="1"/>
    <col min="11272" max="11272" width="7.42578125" style="1016" customWidth="1"/>
    <col min="11273" max="11273" width="1.7109375" style="1016" customWidth="1"/>
    <col min="11274" max="11274" width="10.140625" style="1016" customWidth="1"/>
    <col min="11275" max="11275" width="1.7109375" style="1016" customWidth="1"/>
    <col min="11276" max="11276" width="12.7109375" style="1016" customWidth="1"/>
    <col min="11277" max="11279" width="13.28515625" style="1016" bestFit="1" customWidth="1"/>
    <col min="11280" max="11520" width="9.140625" style="1016"/>
    <col min="11521" max="11521" width="4" style="1016" customWidth="1"/>
    <col min="11522" max="11522" width="0.7109375" style="1016" customWidth="1"/>
    <col min="11523" max="11523" width="25.28515625" style="1016" customWidth="1"/>
    <col min="11524" max="11524" width="17.28515625" style="1016" customWidth="1"/>
    <col min="11525" max="11525" width="6.85546875" style="1016" customWidth="1"/>
    <col min="11526" max="11526" width="9.7109375" style="1016" customWidth="1"/>
    <col min="11527" max="11527" width="3" style="1016" customWidth="1"/>
    <col min="11528" max="11528" width="7.42578125" style="1016" customWidth="1"/>
    <col min="11529" max="11529" width="1.7109375" style="1016" customWidth="1"/>
    <col min="11530" max="11530" width="10.140625" style="1016" customWidth="1"/>
    <col min="11531" max="11531" width="1.7109375" style="1016" customWidth="1"/>
    <col min="11532" max="11532" width="12.7109375" style="1016" customWidth="1"/>
    <col min="11533" max="11535" width="13.28515625" style="1016" bestFit="1" customWidth="1"/>
    <col min="11536" max="11776" width="9.140625" style="1016"/>
    <col min="11777" max="11777" width="4" style="1016" customWidth="1"/>
    <col min="11778" max="11778" width="0.7109375" style="1016" customWidth="1"/>
    <col min="11779" max="11779" width="25.28515625" style="1016" customWidth="1"/>
    <col min="11780" max="11780" width="17.28515625" style="1016" customWidth="1"/>
    <col min="11781" max="11781" width="6.85546875" style="1016" customWidth="1"/>
    <col min="11782" max="11782" width="9.7109375" style="1016" customWidth="1"/>
    <col min="11783" max="11783" width="3" style="1016" customWidth="1"/>
    <col min="11784" max="11784" width="7.42578125" style="1016" customWidth="1"/>
    <col min="11785" max="11785" width="1.7109375" style="1016" customWidth="1"/>
    <col min="11786" max="11786" width="10.140625" style="1016" customWidth="1"/>
    <col min="11787" max="11787" width="1.7109375" style="1016" customWidth="1"/>
    <col min="11788" max="11788" width="12.7109375" style="1016" customWidth="1"/>
    <col min="11789" max="11791" width="13.28515625" style="1016" bestFit="1" customWidth="1"/>
    <col min="11792" max="12032" width="9.140625" style="1016"/>
    <col min="12033" max="12033" width="4" style="1016" customWidth="1"/>
    <col min="12034" max="12034" width="0.7109375" style="1016" customWidth="1"/>
    <col min="12035" max="12035" width="25.28515625" style="1016" customWidth="1"/>
    <col min="12036" max="12036" width="17.28515625" style="1016" customWidth="1"/>
    <col min="12037" max="12037" width="6.85546875" style="1016" customWidth="1"/>
    <col min="12038" max="12038" width="9.7109375" style="1016" customWidth="1"/>
    <col min="12039" max="12039" width="3" style="1016" customWidth="1"/>
    <col min="12040" max="12040" width="7.42578125" style="1016" customWidth="1"/>
    <col min="12041" max="12041" width="1.7109375" style="1016" customWidth="1"/>
    <col min="12042" max="12042" width="10.140625" style="1016" customWidth="1"/>
    <col min="12043" max="12043" width="1.7109375" style="1016" customWidth="1"/>
    <col min="12044" max="12044" width="12.7109375" style="1016" customWidth="1"/>
    <col min="12045" max="12047" width="13.28515625" style="1016" bestFit="1" customWidth="1"/>
    <col min="12048" max="12288" width="9.140625" style="1016"/>
    <col min="12289" max="12289" width="4" style="1016" customWidth="1"/>
    <col min="12290" max="12290" width="0.7109375" style="1016" customWidth="1"/>
    <col min="12291" max="12291" width="25.28515625" style="1016" customWidth="1"/>
    <col min="12292" max="12292" width="17.28515625" style="1016" customWidth="1"/>
    <col min="12293" max="12293" width="6.85546875" style="1016" customWidth="1"/>
    <col min="12294" max="12294" width="9.7109375" style="1016" customWidth="1"/>
    <col min="12295" max="12295" width="3" style="1016" customWidth="1"/>
    <col min="12296" max="12296" width="7.42578125" style="1016" customWidth="1"/>
    <col min="12297" max="12297" width="1.7109375" style="1016" customWidth="1"/>
    <col min="12298" max="12298" width="10.140625" style="1016" customWidth="1"/>
    <col min="12299" max="12299" width="1.7109375" style="1016" customWidth="1"/>
    <col min="12300" max="12300" width="12.7109375" style="1016" customWidth="1"/>
    <col min="12301" max="12303" width="13.28515625" style="1016" bestFit="1" customWidth="1"/>
    <col min="12304" max="12544" width="9.140625" style="1016"/>
    <col min="12545" max="12545" width="4" style="1016" customWidth="1"/>
    <col min="12546" max="12546" width="0.7109375" style="1016" customWidth="1"/>
    <col min="12547" max="12547" width="25.28515625" style="1016" customWidth="1"/>
    <col min="12548" max="12548" width="17.28515625" style="1016" customWidth="1"/>
    <col min="12549" max="12549" width="6.85546875" style="1016" customWidth="1"/>
    <col min="12550" max="12550" width="9.7109375" style="1016" customWidth="1"/>
    <col min="12551" max="12551" width="3" style="1016" customWidth="1"/>
    <col min="12552" max="12552" width="7.42578125" style="1016" customWidth="1"/>
    <col min="12553" max="12553" width="1.7109375" style="1016" customWidth="1"/>
    <col min="12554" max="12554" width="10.140625" style="1016" customWidth="1"/>
    <col min="12555" max="12555" width="1.7109375" style="1016" customWidth="1"/>
    <col min="12556" max="12556" width="12.7109375" style="1016" customWidth="1"/>
    <col min="12557" max="12559" width="13.28515625" style="1016" bestFit="1" customWidth="1"/>
    <col min="12560" max="12800" width="9.140625" style="1016"/>
    <col min="12801" max="12801" width="4" style="1016" customWidth="1"/>
    <col min="12802" max="12802" width="0.7109375" style="1016" customWidth="1"/>
    <col min="12803" max="12803" width="25.28515625" style="1016" customWidth="1"/>
    <col min="12804" max="12804" width="17.28515625" style="1016" customWidth="1"/>
    <col min="12805" max="12805" width="6.85546875" style="1016" customWidth="1"/>
    <col min="12806" max="12806" width="9.7109375" style="1016" customWidth="1"/>
    <col min="12807" max="12807" width="3" style="1016" customWidth="1"/>
    <col min="12808" max="12808" width="7.42578125" style="1016" customWidth="1"/>
    <col min="12809" max="12809" width="1.7109375" style="1016" customWidth="1"/>
    <col min="12810" max="12810" width="10.140625" style="1016" customWidth="1"/>
    <col min="12811" max="12811" width="1.7109375" style="1016" customWidth="1"/>
    <col min="12812" max="12812" width="12.7109375" style="1016" customWidth="1"/>
    <col min="12813" max="12815" width="13.28515625" style="1016" bestFit="1" customWidth="1"/>
    <col min="12816" max="13056" width="9.140625" style="1016"/>
    <col min="13057" max="13057" width="4" style="1016" customWidth="1"/>
    <col min="13058" max="13058" width="0.7109375" style="1016" customWidth="1"/>
    <col min="13059" max="13059" width="25.28515625" style="1016" customWidth="1"/>
    <col min="13060" max="13060" width="17.28515625" style="1016" customWidth="1"/>
    <col min="13061" max="13061" width="6.85546875" style="1016" customWidth="1"/>
    <col min="13062" max="13062" width="9.7109375" style="1016" customWidth="1"/>
    <col min="13063" max="13063" width="3" style="1016" customWidth="1"/>
    <col min="13064" max="13064" width="7.42578125" style="1016" customWidth="1"/>
    <col min="13065" max="13065" width="1.7109375" style="1016" customWidth="1"/>
    <col min="13066" max="13066" width="10.140625" style="1016" customWidth="1"/>
    <col min="13067" max="13067" width="1.7109375" style="1016" customWidth="1"/>
    <col min="13068" max="13068" width="12.7109375" style="1016" customWidth="1"/>
    <col min="13069" max="13071" width="13.28515625" style="1016" bestFit="1" customWidth="1"/>
    <col min="13072" max="13312" width="9.140625" style="1016"/>
    <col min="13313" max="13313" width="4" style="1016" customWidth="1"/>
    <col min="13314" max="13314" width="0.7109375" style="1016" customWidth="1"/>
    <col min="13315" max="13315" width="25.28515625" style="1016" customWidth="1"/>
    <col min="13316" max="13316" width="17.28515625" style="1016" customWidth="1"/>
    <col min="13317" max="13317" width="6.85546875" style="1016" customWidth="1"/>
    <col min="13318" max="13318" width="9.7109375" style="1016" customWidth="1"/>
    <col min="13319" max="13319" width="3" style="1016" customWidth="1"/>
    <col min="13320" max="13320" width="7.42578125" style="1016" customWidth="1"/>
    <col min="13321" max="13321" width="1.7109375" style="1016" customWidth="1"/>
    <col min="13322" max="13322" width="10.140625" style="1016" customWidth="1"/>
    <col min="13323" max="13323" width="1.7109375" style="1016" customWidth="1"/>
    <col min="13324" max="13324" width="12.7109375" style="1016" customWidth="1"/>
    <col min="13325" max="13327" width="13.28515625" style="1016" bestFit="1" customWidth="1"/>
    <col min="13328" max="13568" width="9.140625" style="1016"/>
    <col min="13569" max="13569" width="4" style="1016" customWidth="1"/>
    <col min="13570" max="13570" width="0.7109375" style="1016" customWidth="1"/>
    <col min="13571" max="13571" width="25.28515625" style="1016" customWidth="1"/>
    <col min="13572" max="13572" width="17.28515625" style="1016" customWidth="1"/>
    <col min="13573" max="13573" width="6.85546875" style="1016" customWidth="1"/>
    <col min="13574" max="13574" width="9.7109375" style="1016" customWidth="1"/>
    <col min="13575" max="13575" width="3" style="1016" customWidth="1"/>
    <col min="13576" max="13576" width="7.42578125" style="1016" customWidth="1"/>
    <col min="13577" max="13577" width="1.7109375" style="1016" customWidth="1"/>
    <col min="13578" max="13578" width="10.140625" style="1016" customWidth="1"/>
    <col min="13579" max="13579" width="1.7109375" style="1016" customWidth="1"/>
    <col min="13580" max="13580" width="12.7109375" style="1016" customWidth="1"/>
    <col min="13581" max="13583" width="13.28515625" style="1016" bestFit="1" customWidth="1"/>
    <col min="13584" max="13824" width="9.140625" style="1016"/>
    <col min="13825" max="13825" width="4" style="1016" customWidth="1"/>
    <col min="13826" max="13826" width="0.7109375" style="1016" customWidth="1"/>
    <col min="13827" max="13827" width="25.28515625" style="1016" customWidth="1"/>
    <col min="13828" max="13828" width="17.28515625" style="1016" customWidth="1"/>
    <col min="13829" max="13829" width="6.85546875" style="1016" customWidth="1"/>
    <col min="13830" max="13830" width="9.7109375" style="1016" customWidth="1"/>
    <col min="13831" max="13831" width="3" style="1016" customWidth="1"/>
    <col min="13832" max="13832" width="7.42578125" style="1016" customWidth="1"/>
    <col min="13833" max="13833" width="1.7109375" style="1016" customWidth="1"/>
    <col min="13834" max="13834" width="10.140625" style="1016" customWidth="1"/>
    <col min="13835" max="13835" width="1.7109375" style="1016" customWidth="1"/>
    <col min="13836" max="13836" width="12.7109375" style="1016" customWidth="1"/>
    <col min="13837" max="13839" width="13.28515625" style="1016" bestFit="1" customWidth="1"/>
    <col min="13840" max="14080" width="9.140625" style="1016"/>
    <col min="14081" max="14081" width="4" style="1016" customWidth="1"/>
    <col min="14082" max="14082" width="0.7109375" style="1016" customWidth="1"/>
    <col min="14083" max="14083" width="25.28515625" style="1016" customWidth="1"/>
    <col min="14084" max="14084" width="17.28515625" style="1016" customWidth="1"/>
    <col min="14085" max="14085" width="6.85546875" style="1016" customWidth="1"/>
    <col min="14086" max="14086" width="9.7109375" style="1016" customWidth="1"/>
    <col min="14087" max="14087" width="3" style="1016" customWidth="1"/>
    <col min="14088" max="14088" width="7.42578125" style="1016" customWidth="1"/>
    <col min="14089" max="14089" width="1.7109375" style="1016" customWidth="1"/>
    <col min="14090" max="14090" width="10.140625" style="1016" customWidth="1"/>
    <col min="14091" max="14091" width="1.7109375" style="1016" customWidth="1"/>
    <col min="14092" max="14092" width="12.7109375" style="1016" customWidth="1"/>
    <col min="14093" max="14095" width="13.28515625" style="1016" bestFit="1" customWidth="1"/>
    <col min="14096" max="14336" width="9.140625" style="1016"/>
    <col min="14337" max="14337" width="4" style="1016" customWidth="1"/>
    <col min="14338" max="14338" width="0.7109375" style="1016" customWidth="1"/>
    <col min="14339" max="14339" width="25.28515625" style="1016" customWidth="1"/>
    <col min="14340" max="14340" width="17.28515625" style="1016" customWidth="1"/>
    <col min="14341" max="14341" width="6.85546875" style="1016" customWidth="1"/>
    <col min="14342" max="14342" width="9.7109375" style="1016" customWidth="1"/>
    <col min="14343" max="14343" width="3" style="1016" customWidth="1"/>
    <col min="14344" max="14344" width="7.42578125" style="1016" customWidth="1"/>
    <col min="14345" max="14345" width="1.7109375" style="1016" customWidth="1"/>
    <col min="14346" max="14346" width="10.140625" style="1016" customWidth="1"/>
    <col min="14347" max="14347" width="1.7109375" style="1016" customWidth="1"/>
    <col min="14348" max="14348" width="12.7109375" style="1016" customWidth="1"/>
    <col min="14349" max="14351" width="13.28515625" style="1016" bestFit="1" customWidth="1"/>
    <col min="14352" max="14592" width="9.140625" style="1016"/>
    <col min="14593" max="14593" width="4" style="1016" customWidth="1"/>
    <col min="14594" max="14594" width="0.7109375" style="1016" customWidth="1"/>
    <col min="14595" max="14595" width="25.28515625" style="1016" customWidth="1"/>
    <col min="14596" max="14596" width="17.28515625" style="1016" customWidth="1"/>
    <col min="14597" max="14597" width="6.85546875" style="1016" customWidth="1"/>
    <col min="14598" max="14598" width="9.7109375" style="1016" customWidth="1"/>
    <col min="14599" max="14599" width="3" style="1016" customWidth="1"/>
    <col min="14600" max="14600" width="7.42578125" style="1016" customWidth="1"/>
    <col min="14601" max="14601" width="1.7109375" style="1016" customWidth="1"/>
    <col min="14602" max="14602" width="10.140625" style="1016" customWidth="1"/>
    <col min="14603" max="14603" width="1.7109375" style="1016" customWidth="1"/>
    <col min="14604" max="14604" width="12.7109375" style="1016" customWidth="1"/>
    <col min="14605" max="14607" width="13.28515625" style="1016" bestFit="1" customWidth="1"/>
    <col min="14608" max="14848" width="9.140625" style="1016"/>
    <col min="14849" max="14849" width="4" style="1016" customWidth="1"/>
    <col min="14850" max="14850" width="0.7109375" style="1016" customWidth="1"/>
    <col min="14851" max="14851" width="25.28515625" style="1016" customWidth="1"/>
    <col min="14852" max="14852" width="17.28515625" style="1016" customWidth="1"/>
    <col min="14853" max="14853" width="6.85546875" style="1016" customWidth="1"/>
    <col min="14854" max="14854" width="9.7109375" style="1016" customWidth="1"/>
    <col min="14855" max="14855" width="3" style="1016" customWidth="1"/>
    <col min="14856" max="14856" width="7.42578125" style="1016" customWidth="1"/>
    <col min="14857" max="14857" width="1.7109375" style="1016" customWidth="1"/>
    <col min="14858" max="14858" width="10.140625" style="1016" customWidth="1"/>
    <col min="14859" max="14859" width="1.7109375" style="1016" customWidth="1"/>
    <col min="14860" max="14860" width="12.7109375" style="1016" customWidth="1"/>
    <col min="14861" max="14863" width="13.28515625" style="1016" bestFit="1" customWidth="1"/>
    <col min="14864" max="15104" width="9.140625" style="1016"/>
    <col min="15105" max="15105" width="4" style="1016" customWidth="1"/>
    <col min="15106" max="15106" width="0.7109375" style="1016" customWidth="1"/>
    <col min="15107" max="15107" width="25.28515625" style="1016" customWidth="1"/>
    <col min="15108" max="15108" width="17.28515625" style="1016" customWidth="1"/>
    <col min="15109" max="15109" width="6.85546875" style="1016" customWidth="1"/>
    <col min="15110" max="15110" width="9.7109375" style="1016" customWidth="1"/>
    <col min="15111" max="15111" width="3" style="1016" customWidth="1"/>
    <col min="15112" max="15112" width="7.42578125" style="1016" customWidth="1"/>
    <col min="15113" max="15113" width="1.7109375" style="1016" customWidth="1"/>
    <col min="15114" max="15114" width="10.140625" style="1016" customWidth="1"/>
    <col min="15115" max="15115" width="1.7109375" style="1016" customWidth="1"/>
    <col min="15116" max="15116" width="12.7109375" style="1016" customWidth="1"/>
    <col min="15117" max="15119" width="13.28515625" style="1016" bestFit="1" customWidth="1"/>
    <col min="15120" max="15360" width="9.140625" style="1016"/>
    <col min="15361" max="15361" width="4" style="1016" customWidth="1"/>
    <col min="15362" max="15362" width="0.7109375" style="1016" customWidth="1"/>
    <col min="15363" max="15363" width="25.28515625" style="1016" customWidth="1"/>
    <col min="15364" max="15364" width="17.28515625" style="1016" customWidth="1"/>
    <col min="15365" max="15365" width="6.85546875" style="1016" customWidth="1"/>
    <col min="15366" max="15366" width="9.7109375" style="1016" customWidth="1"/>
    <col min="15367" max="15367" width="3" style="1016" customWidth="1"/>
    <col min="15368" max="15368" width="7.42578125" style="1016" customWidth="1"/>
    <col min="15369" max="15369" width="1.7109375" style="1016" customWidth="1"/>
    <col min="15370" max="15370" width="10.140625" style="1016" customWidth="1"/>
    <col min="15371" max="15371" width="1.7109375" style="1016" customWidth="1"/>
    <col min="15372" max="15372" width="12.7109375" style="1016" customWidth="1"/>
    <col min="15373" max="15375" width="13.28515625" style="1016" bestFit="1" customWidth="1"/>
    <col min="15376" max="15616" width="9.140625" style="1016"/>
    <col min="15617" max="15617" width="4" style="1016" customWidth="1"/>
    <col min="15618" max="15618" width="0.7109375" style="1016" customWidth="1"/>
    <col min="15619" max="15619" width="25.28515625" style="1016" customWidth="1"/>
    <col min="15620" max="15620" width="17.28515625" style="1016" customWidth="1"/>
    <col min="15621" max="15621" width="6.85546875" style="1016" customWidth="1"/>
    <col min="15622" max="15622" width="9.7109375" style="1016" customWidth="1"/>
    <col min="15623" max="15623" width="3" style="1016" customWidth="1"/>
    <col min="15624" max="15624" width="7.42578125" style="1016" customWidth="1"/>
    <col min="15625" max="15625" width="1.7109375" style="1016" customWidth="1"/>
    <col min="15626" max="15626" width="10.140625" style="1016" customWidth="1"/>
    <col min="15627" max="15627" width="1.7109375" style="1016" customWidth="1"/>
    <col min="15628" max="15628" width="12.7109375" style="1016" customWidth="1"/>
    <col min="15629" max="15631" width="13.28515625" style="1016" bestFit="1" customWidth="1"/>
    <col min="15632" max="15872" width="9.140625" style="1016"/>
    <col min="15873" max="15873" width="4" style="1016" customWidth="1"/>
    <col min="15874" max="15874" width="0.7109375" style="1016" customWidth="1"/>
    <col min="15875" max="15875" width="25.28515625" style="1016" customWidth="1"/>
    <col min="15876" max="15876" width="17.28515625" style="1016" customWidth="1"/>
    <col min="15877" max="15877" width="6.85546875" style="1016" customWidth="1"/>
    <col min="15878" max="15878" width="9.7109375" style="1016" customWidth="1"/>
    <col min="15879" max="15879" width="3" style="1016" customWidth="1"/>
    <col min="15880" max="15880" width="7.42578125" style="1016" customWidth="1"/>
    <col min="15881" max="15881" width="1.7109375" style="1016" customWidth="1"/>
    <col min="15882" max="15882" width="10.140625" style="1016" customWidth="1"/>
    <col min="15883" max="15883" width="1.7109375" style="1016" customWidth="1"/>
    <col min="15884" max="15884" width="12.7109375" style="1016" customWidth="1"/>
    <col min="15885" max="15887" width="13.28515625" style="1016" bestFit="1" customWidth="1"/>
    <col min="15888" max="16128" width="9.140625" style="1016"/>
    <col min="16129" max="16129" width="4" style="1016" customWidth="1"/>
    <col min="16130" max="16130" width="0.7109375" style="1016" customWidth="1"/>
    <col min="16131" max="16131" width="25.28515625" style="1016" customWidth="1"/>
    <col min="16132" max="16132" width="17.28515625" style="1016" customWidth="1"/>
    <col min="16133" max="16133" width="6.85546875" style="1016" customWidth="1"/>
    <col min="16134" max="16134" width="9.7109375" style="1016" customWidth="1"/>
    <col min="16135" max="16135" width="3" style="1016" customWidth="1"/>
    <col min="16136" max="16136" width="7.42578125" style="1016" customWidth="1"/>
    <col min="16137" max="16137" width="1.7109375" style="1016" customWidth="1"/>
    <col min="16138" max="16138" width="10.140625" style="1016" customWidth="1"/>
    <col min="16139" max="16139" width="1.7109375" style="1016" customWidth="1"/>
    <col min="16140" max="16140" width="12.7109375" style="1016" customWidth="1"/>
    <col min="16141" max="16143" width="13.28515625" style="1016" bestFit="1" customWidth="1"/>
    <col min="16144" max="16384" width="9.140625" style="1016"/>
  </cols>
  <sheetData>
    <row r="1" spans="1:12" ht="17.45" customHeight="1">
      <c r="A1" s="1013" t="s">
        <v>533</v>
      </c>
      <c r="B1" s="1014"/>
      <c r="C1" s="1014"/>
      <c r="D1" s="1014"/>
      <c r="E1" s="1014"/>
      <c r="F1" s="1014"/>
      <c r="G1" s="1014"/>
      <c r="H1" s="1015" t="s">
        <v>534</v>
      </c>
      <c r="I1" s="1014"/>
      <c r="J1" s="1014"/>
      <c r="K1" s="1014"/>
      <c r="L1" s="1014"/>
    </row>
    <row r="2" spans="1:12" ht="26.45" customHeight="1"/>
    <row r="3" spans="1:12" ht="18.95" customHeight="1">
      <c r="A3" s="1017" t="s">
        <v>535</v>
      </c>
      <c r="B3" s="1014"/>
      <c r="C3" s="1014"/>
      <c r="D3" s="1014"/>
      <c r="E3" s="1014"/>
      <c r="F3" s="1014"/>
      <c r="G3" s="1014"/>
      <c r="H3" s="1014"/>
      <c r="I3" s="1014"/>
      <c r="J3" s="1014"/>
      <c r="K3" s="1014"/>
      <c r="L3" s="1014"/>
    </row>
    <row r="4" spans="1:12" ht="35.25" customHeight="1">
      <c r="A4" s="1018" t="s">
        <v>536</v>
      </c>
      <c r="B4" s="1014"/>
      <c r="C4" s="1014"/>
      <c r="D4" s="1014"/>
      <c r="E4" s="1014"/>
      <c r="F4" s="1014"/>
      <c r="G4" s="1014"/>
      <c r="H4" s="1014"/>
      <c r="I4" s="1014"/>
      <c r="J4" s="1014"/>
      <c r="K4" s="1014"/>
      <c r="L4" s="1014"/>
    </row>
    <row r="5" spans="1:12" ht="17.45" customHeight="1">
      <c r="A5" s="1019" t="s">
        <v>537</v>
      </c>
      <c r="B5" s="1014"/>
      <c r="C5" s="1014"/>
      <c r="D5" s="1020" t="s">
        <v>538</v>
      </c>
      <c r="E5" s="1014"/>
      <c r="F5" s="1014"/>
      <c r="G5" s="1014"/>
      <c r="H5" s="1014"/>
      <c r="I5" s="1014"/>
      <c r="J5" s="1014"/>
      <c r="K5" s="1014"/>
      <c r="L5" s="1014"/>
    </row>
    <row r="6" spans="1:12" ht="17.45" customHeight="1">
      <c r="A6" s="1019" t="s">
        <v>539</v>
      </c>
      <c r="B6" s="1014"/>
      <c r="C6" s="1014"/>
      <c r="D6" s="1020" t="s">
        <v>540</v>
      </c>
      <c r="E6" s="1014"/>
      <c r="F6" s="1014"/>
      <c r="G6" s="1014"/>
      <c r="H6" s="1014"/>
      <c r="I6" s="1014"/>
      <c r="J6" s="1014"/>
      <c r="K6" s="1014"/>
      <c r="L6" s="1014"/>
    </row>
    <row r="7" spans="1:12" ht="42.6" customHeight="1">
      <c r="A7" s="1019" t="s">
        <v>541</v>
      </c>
      <c r="B7" s="1014"/>
      <c r="C7" s="1014"/>
      <c r="D7" s="1020" t="s">
        <v>542</v>
      </c>
      <c r="E7" s="1014"/>
      <c r="F7" s="1014"/>
      <c r="G7" s="1014"/>
      <c r="H7" s="1014"/>
      <c r="I7" s="1014"/>
      <c r="J7" s="1014"/>
      <c r="K7" s="1014"/>
      <c r="L7" s="1014"/>
    </row>
    <row r="8" spans="1:12" ht="29.85" customHeight="1">
      <c r="A8" s="1019" t="s">
        <v>543</v>
      </c>
      <c r="B8" s="1014"/>
      <c r="C8" s="1014"/>
      <c r="D8" s="1020" t="s">
        <v>544</v>
      </c>
      <c r="E8" s="1014"/>
      <c r="F8" s="1014"/>
      <c r="G8" s="1014"/>
      <c r="H8" s="1014"/>
      <c r="I8" s="1014"/>
      <c r="J8" s="1014"/>
      <c r="K8" s="1014"/>
      <c r="L8" s="1014"/>
    </row>
    <row r="9" spans="1:12" ht="25.7" customHeight="1"/>
    <row r="10" spans="1:12" ht="20.100000000000001" customHeight="1">
      <c r="A10" s="1021" t="s">
        <v>545</v>
      </c>
      <c r="B10" s="1022" t="s">
        <v>546</v>
      </c>
      <c r="C10" s="1023"/>
      <c r="D10" s="1023"/>
      <c r="E10" s="1024"/>
      <c r="F10" s="1021" t="s">
        <v>547</v>
      </c>
      <c r="G10" s="1025" t="s">
        <v>548</v>
      </c>
      <c r="H10" s="1026"/>
      <c r="I10" s="1026"/>
      <c r="J10" s="1026"/>
      <c r="K10" s="1026"/>
      <c r="L10" s="1027"/>
    </row>
    <row r="11" spans="1:12" ht="35.450000000000003" customHeight="1">
      <c r="A11" s="1028"/>
      <c r="B11" s="1029"/>
      <c r="C11" s="1030"/>
      <c r="D11" s="1030"/>
      <c r="E11" s="1031"/>
      <c r="F11" s="1028"/>
      <c r="G11" s="1025" t="s">
        <v>549</v>
      </c>
      <c r="H11" s="1026"/>
      <c r="I11" s="1027"/>
      <c r="J11" s="1025" t="s">
        <v>550</v>
      </c>
      <c r="K11" s="1027"/>
      <c r="L11" s="1032" t="s">
        <v>387</v>
      </c>
    </row>
    <row r="12" spans="1:12" ht="17.45" customHeight="1">
      <c r="A12" s="1033" t="s">
        <v>279</v>
      </c>
      <c r="B12" s="1034" t="s">
        <v>551</v>
      </c>
      <c r="C12" s="1026"/>
      <c r="D12" s="1026"/>
      <c r="E12" s="1027"/>
      <c r="F12" s="1035" t="s">
        <v>279</v>
      </c>
      <c r="G12" s="1036">
        <v>176819.45</v>
      </c>
      <c r="H12" s="1037"/>
      <c r="I12" s="1038"/>
      <c r="J12" s="1036">
        <v>0</v>
      </c>
      <c r="K12" s="1038"/>
      <c r="L12" s="1039">
        <v>176819.45</v>
      </c>
    </row>
    <row r="13" spans="1:12" ht="17.45" customHeight="1">
      <c r="A13" s="1033" t="s">
        <v>295</v>
      </c>
      <c r="B13" s="1034" t="s">
        <v>552</v>
      </c>
      <c r="C13" s="1026"/>
      <c r="D13" s="1026"/>
      <c r="E13" s="1027"/>
      <c r="F13" s="1035" t="s">
        <v>295</v>
      </c>
      <c r="G13" s="1036">
        <v>864494.94</v>
      </c>
      <c r="H13" s="1037"/>
      <c r="I13" s="1038"/>
      <c r="J13" s="1036">
        <v>0</v>
      </c>
      <c r="K13" s="1038"/>
      <c r="L13" s="1039">
        <v>864494.94</v>
      </c>
    </row>
    <row r="14" spans="1:12" ht="17.45" customHeight="1">
      <c r="A14" s="1033" t="s">
        <v>298</v>
      </c>
      <c r="B14" s="1034" t="s">
        <v>553</v>
      </c>
      <c r="C14" s="1026"/>
      <c r="D14" s="1026"/>
      <c r="E14" s="1027"/>
      <c r="F14" s="1035" t="s">
        <v>298</v>
      </c>
      <c r="G14" s="1036">
        <v>342511.76</v>
      </c>
      <c r="H14" s="1037"/>
      <c r="I14" s="1038"/>
      <c r="J14" s="1036">
        <v>0</v>
      </c>
      <c r="K14" s="1038"/>
      <c r="L14" s="1039">
        <v>342511.76</v>
      </c>
    </row>
    <row r="15" spans="1:12" ht="17.45" customHeight="1">
      <c r="A15" s="1033" t="s">
        <v>302</v>
      </c>
      <c r="B15" s="1034" t="s">
        <v>554</v>
      </c>
      <c r="C15" s="1026"/>
      <c r="D15" s="1026"/>
      <c r="E15" s="1027"/>
      <c r="F15" s="1035" t="s">
        <v>555</v>
      </c>
      <c r="G15" s="1036">
        <v>0</v>
      </c>
      <c r="H15" s="1037"/>
      <c r="I15" s="1038"/>
      <c r="J15" s="1036">
        <v>3797313.61</v>
      </c>
      <c r="K15" s="1038"/>
      <c r="L15" s="1039">
        <v>3797313.61</v>
      </c>
    </row>
    <row r="16" spans="1:12" ht="17.45" customHeight="1">
      <c r="A16" s="1033" t="s">
        <v>306</v>
      </c>
      <c r="B16" s="1034" t="s">
        <v>556</v>
      </c>
      <c r="C16" s="1026"/>
      <c r="D16" s="1026"/>
      <c r="E16" s="1027"/>
      <c r="F16" s="1035" t="s">
        <v>557</v>
      </c>
      <c r="G16" s="1036">
        <v>0</v>
      </c>
      <c r="H16" s="1037"/>
      <c r="I16" s="1038"/>
      <c r="J16" s="1036">
        <v>3693265.06</v>
      </c>
      <c r="K16" s="1038"/>
      <c r="L16" s="1039">
        <v>3693265.06</v>
      </c>
    </row>
    <row r="17" spans="1:15" ht="17.45" customHeight="1">
      <c r="A17" s="1033" t="s">
        <v>311</v>
      </c>
      <c r="B17" s="1034" t="s">
        <v>558</v>
      </c>
      <c r="C17" s="1026"/>
      <c r="D17" s="1026"/>
      <c r="E17" s="1027"/>
      <c r="F17" s="1035" t="s">
        <v>318</v>
      </c>
      <c r="G17" s="1036">
        <v>0</v>
      </c>
      <c r="H17" s="1037"/>
      <c r="I17" s="1038"/>
      <c r="J17" s="1036">
        <v>161601.82999999999</v>
      </c>
      <c r="K17" s="1038"/>
      <c r="L17" s="1039">
        <v>161601.82999999999</v>
      </c>
    </row>
    <row r="18" spans="1:15" ht="17.45" customHeight="1">
      <c r="A18" s="1040" t="s">
        <v>36</v>
      </c>
      <c r="B18" s="1026"/>
      <c r="C18" s="1026"/>
      <c r="D18" s="1026"/>
      <c r="E18" s="1026"/>
      <c r="F18" s="1027"/>
      <c r="G18" s="1041">
        <v>1383826.15</v>
      </c>
      <c r="H18" s="1037"/>
      <c r="I18" s="1038"/>
      <c r="J18" s="1041">
        <v>7652180.5</v>
      </c>
      <c r="K18" s="1038"/>
      <c r="L18" s="1042">
        <v>9036006.6500000004</v>
      </c>
      <c r="M18" s="1016" t="s">
        <v>559</v>
      </c>
      <c r="N18" s="1016" t="s">
        <v>560</v>
      </c>
      <c r="O18" s="1016" t="s">
        <v>561</v>
      </c>
    </row>
    <row r="19" spans="1:15" ht="14.45" customHeight="1"/>
    <row r="20" spans="1:15" ht="14.45" customHeight="1">
      <c r="A20" s="1025" t="s">
        <v>562</v>
      </c>
      <c r="B20" s="1027"/>
      <c r="C20" s="1025" t="s">
        <v>23</v>
      </c>
      <c r="D20" s="1026"/>
      <c r="E20" s="1026"/>
      <c r="F20" s="1026"/>
      <c r="G20" s="1026"/>
      <c r="H20" s="1027"/>
      <c r="I20" s="1025" t="s">
        <v>563</v>
      </c>
      <c r="J20" s="1027"/>
      <c r="K20" s="1025" t="s">
        <v>564</v>
      </c>
      <c r="L20" s="1027"/>
    </row>
    <row r="21" spans="1:15" ht="14.45" customHeight="1">
      <c r="A21" s="1040" t="s">
        <v>279</v>
      </c>
      <c r="B21" s="1027"/>
      <c r="C21" s="1040" t="s">
        <v>565</v>
      </c>
      <c r="D21" s="1026"/>
      <c r="E21" s="1026"/>
      <c r="F21" s="1026"/>
      <c r="G21" s="1026"/>
      <c r="H21" s="1027"/>
      <c r="I21" s="1043" t="s">
        <v>252</v>
      </c>
      <c r="J21" s="1027"/>
      <c r="K21" s="1044">
        <v>9036006.6500000004</v>
      </c>
      <c r="L21" s="1038"/>
      <c r="M21" s="1045">
        <f>L12+L13+L14</f>
        <v>1383826.15</v>
      </c>
      <c r="N21" s="1045">
        <f>L15+L17</f>
        <v>3958915.44</v>
      </c>
      <c r="O21" s="1045">
        <f>L16</f>
        <v>3693265.06</v>
      </c>
    </row>
    <row r="22" spans="1:15" ht="14.45" customHeight="1">
      <c r="A22" s="1040" t="s">
        <v>295</v>
      </c>
      <c r="B22" s="1027"/>
      <c r="C22" s="1040" t="s">
        <v>566</v>
      </c>
      <c r="D22" s="1026"/>
      <c r="E22" s="1026"/>
      <c r="F22" s="1026"/>
      <c r="G22" s="1026"/>
      <c r="H22" s="1027"/>
      <c r="I22" s="1043" t="s">
        <v>567</v>
      </c>
      <c r="J22" s="1027"/>
      <c r="K22" s="1044">
        <v>1807201.33</v>
      </c>
      <c r="L22" s="1038"/>
    </row>
    <row r="23" spans="1:15" ht="14.45" customHeight="1">
      <c r="A23" s="1040" t="s">
        <v>298</v>
      </c>
      <c r="B23" s="1027"/>
      <c r="C23" s="1040" t="s">
        <v>568</v>
      </c>
      <c r="D23" s="1026"/>
      <c r="E23" s="1026"/>
      <c r="F23" s="1026"/>
      <c r="G23" s="1026"/>
      <c r="H23" s="1027"/>
      <c r="I23" s="1043" t="s">
        <v>252</v>
      </c>
      <c r="J23" s="1027"/>
      <c r="K23" s="1044">
        <v>10843207.98</v>
      </c>
      <c r="L23" s="1038"/>
    </row>
    <row r="24" spans="1:15" ht="29.25" customHeight="1"/>
    <row r="25" spans="1:15" ht="17.850000000000001" customHeight="1">
      <c r="A25" s="1020" t="s">
        <v>569</v>
      </c>
      <c r="B25" s="1014"/>
      <c r="C25" s="1014"/>
      <c r="D25" s="1014"/>
      <c r="E25" s="1014"/>
      <c r="F25" s="1014"/>
      <c r="G25" s="1014"/>
      <c r="H25" s="1014"/>
      <c r="I25" s="1014"/>
      <c r="J25" s="1014"/>
      <c r="K25" s="1014"/>
      <c r="L25" s="1014"/>
    </row>
    <row r="26" spans="1:15" ht="17.45" customHeight="1">
      <c r="A26" s="1020" t="s">
        <v>570</v>
      </c>
      <c r="B26" s="1014"/>
      <c r="C26" s="1014"/>
      <c r="D26" s="1014"/>
      <c r="E26" s="1014"/>
      <c r="F26" s="1014"/>
      <c r="G26" s="1014"/>
      <c r="H26" s="1014"/>
      <c r="I26" s="1014"/>
      <c r="J26" s="1014"/>
      <c r="K26" s="1014"/>
      <c r="L26" s="1014"/>
    </row>
    <row r="27" spans="1:15" ht="40.35" customHeight="1"/>
    <row r="28" spans="1:15" ht="42.6" customHeight="1">
      <c r="A28" s="1020" t="s">
        <v>571</v>
      </c>
      <c r="B28" s="1014"/>
      <c r="C28" s="1014"/>
      <c r="D28" s="1014"/>
    </row>
    <row r="29" spans="1:15" ht="42.6" customHeight="1">
      <c r="A29" s="1020" t="s">
        <v>572</v>
      </c>
      <c r="B29" s="1014"/>
      <c r="C29" s="1014"/>
      <c r="D29" s="1014"/>
    </row>
    <row r="30" spans="1:15" ht="17.45" customHeight="1"/>
  </sheetData>
  <mergeCells count="59">
    <mergeCell ref="A28:D28"/>
    <mergeCell ref="A29:D29"/>
    <mergeCell ref="A23:B23"/>
    <mergeCell ref="C23:H23"/>
    <mergeCell ref="I23:J23"/>
    <mergeCell ref="K23:L23"/>
    <mergeCell ref="A25:L25"/>
    <mergeCell ref="A26:L26"/>
    <mergeCell ref="A21:B21"/>
    <mergeCell ref="C21:H21"/>
    <mergeCell ref="I21:J21"/>
    <mergeCell ref="K21:L21"/>
    <mergeCell ref="A22:B22"/>
    <mergeCell ref="C22:H22"/>
    <mergeCell ref="I22:J22"/>
    <mergeCell ref="K22:L22"/>
    <mergeCell ref="A18:F18"/>
    <mergeCell ref="G18:I18"/>
    <mergeCell ref="J18:K18"/>
    <mergeCell ref="A20:B20"/>
    <mergeCell ref="C20:H20"/>
    <mergeCell ref="I20:J20"/>
    <mergeCell ref="K20:L20"/>
    <mergeCell ref="B16:E16"/>
    <mergeCell ref="G16:I16"/>
    <mergeCell ref="J16:K16"/>
    <mergeCell ref="B17:E17"/>
    <mergeCell ref="G17:I17"/>
    <mergeCell ref="J17:K17"/>
    <mergeCell ref="B14:E14"/>
    <mergeCell ref="G14:I14"/>
    <mergeCell ref="J14:K14"/>
    <mergeCell ref="B15:E15"/>
    <mergeCell ref="G15:I15"/>
    <mergeCell ref="J15:K15"/>
    <mergeCell ref="B12:E12"/>
    <mergeCell ref="G12:I12"/>
    <mergeCell ref="J12:K12"/>
    <mergeCell ref="B13:E13"/>
    <mergeCell ref="G13:I13"/>
    <mergeCell ref="J13:K13"/>
    <mergeCell ref="A10:A11"/>
    <mergeCell ref="B10:E11"/>
    <mergeCell ref="F10:F11"/>
    <mergeCell ref="G10:L10"/>
    <mergeCell ref="G11:I11"/>
    <mergeCell ref="J11:K11"/>
    <mergeCell ref="A6:C6"/>
    <mergeCell ref="D6:L6"/>
    <mergeCell ref="A7:C7"/>
    <mergeCell ref="D7:L7"/>
    <mergeCell ref="A8:C8"/>
    <mergeCell ref="D8:L8"/>
    <mergeCell ref="A1:G1"/>
    <mergeCell ref="H1:L1"/>
    <mergeCell ref="A3:L3"/>
    <mergeCell ref="A4:L4"/>
    <mergeCell ref="A5:C5"/>
    <mergeCell ref="D5:L5"/>
  </mergeCells>
  <pageMargins left="0.3611111111111111" right="0.3611111111111111" top="0.3611111111111111" bottom="0.3611111111111111" header="0.3" footer="0.3"/>
  <pageSetup paperSize="9" scale="98" fitToHeight="32767" orientation="portrait" r:id="rId1"/>
  <rowBreaks count="1" manualBreakCount="1">
    <brk id="3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F177"/>
  <sheetViews>
    <sheetView showGridLines="0" view="pageBreakPreview" topLeftCell="A57" zoomScale="60" zoomScaleNormal="69" workbookViewId="0">
      <selection activeCell="C74" sqref="C74"/>
    </sheetView>
  </sheetViews>
  <sheetFormatPr defaultColWidth="8.85546875" defaultRowHeight="12.75"/>
  <cols>
    <col min="1" max="1" width="13.28515625" style="77" customWidth="1"/>
    <col min="2" max="2" width="27.5703125" style="78" customWidth="1"/>
    <col min="3" max="3" width="52.5703125" style="79" customWidth="1"/>
    <col min="4" max="8" width="20.85546875" style="71" customWidth="1"/>
    <col min="9" max="9" width="20.85546875" style="286" customWidth="1"/>
    <col min="10" max="10" width="16.42578125" style="110" customWidth="1"/>
    <col min="11" max="12" width="8.85546875" style="110"/>
    <col min="13" max="13" width="15.28515625" style="110" customWidth="1"/>
    <col min="14" max="16384" width="8.85546875" style="110"/>
  </cols>
  <sheetData>
    <row r="1" spans="1:10" s="242" customFormat="1" ht="19.899999999999999" customHeight="1">
      <c r="A1" s="238" t="s">
        <v>208</v>
      </c>
      <c r="B1" s="16"/>
      <c r="C1" s="235"/>
      <c r="D1" s="239" t="s">
        <v>105</v>
      </c>
      <c r="E1" s="236"/>
      <c r="F1" s="236"/>
      <c r="G1" s="240" t="s">
        <v>104</v>
      </c>
      <c r="H1" s="19"/>
      <c r="I1" s="18"/>
      <c r="J1" s="241"/>
    </row>
    <row r="2" spans="1:10" s="246" customFormat="1" ht="18">
      <c r="A2" s="243"/>
      <c r="B2" s="16"/>
      <c r="C2" s="235"/>
      <c r="E2" s="236"/>
      <c r="F2" s="236"/>
      <c r="G2" s="257"/>
      <c r="H2" s="19"/>
      <c r="I2" s="18"/>
      <c r="J2" s="245"/>
    </row>
    <row r="3" spans="1:10" s="246" customFormat="1" ht="20.45" customHeight="1">
      <c r="A3" s="238" t="s">
        <v>211</v>
      </c>
      <c r="B3" s="16"/>
      <c r="C3" s="235"/>
      <c r="D3" s="239" t="s">
        <v>213</v>
      </c>
      <c r="E3" s="236"/>
      <c r="F3" s="236"/>
      <c r="G3" s="257"/>
      <c r="H3" s="19"/>
      <c r="I3" s="18"/>
      <c r="J3" s="245"/>
    </row>
    <row r="4" spans="1:10" s="248" customFormat="1" ht="21" customHeight="1">
      <c r="A4" s="238"/>
      <c r="B4" s="16"/>
      <c r="C4" s="235"/>
      <c r="D4" s="239"/>
      <c r="E4" s="236"/>
      <c r="F4" s="236"/>
      <c r="G4" s="244"/>
      <c r="H4" s="19"/>
      <c r="I4" s="18"/>
      <c r="J4" s="247"/>
    </row>
    <row r="5" spans="1:10" s="248" customFormat="1" ht="21" customHeight="1">
      <c r="A5" s="249" t="s">
        <v>209</v>
      </c>
      <c r="B5" s="250"/>
      <c r="C5" s="251" t="s">
        <v>212</v>
      </c>
      <c r="D5" s="252"/>
      <c r="E5" s="272" t="s">
        <v>214</v>
      </c>
      <c r="F5" s="268"/>
      <c r="G5" s="253"/>
      <c r="H5" s="253"/>
      <c r="I5" s="270"/>
      <c r="J5" s="247"/>
    </row>
    <row r="6" spans="1:10" s="248" customFormat="1" ht="18">
      <c r="A6" s="254"/>
      <c r="B6" s="16"/>
      <c r="C6" s="235"/>
      <c r="D6" s="254"/>
      <c r="E6" s="254"/>
      <c r="F6" s="255"/>
      <c r="G6" s="251"/>
      <c r="H6" s="251"/>
      <c r="I6" s="271"/>
      <c r="J6" s="245"/>
    </row>
    <row r="7" spans="1:10" s="248" customFormat="1" ht="29.45" customHeight="1">
      <c r="A7" s="238" t="s">
        <v>210</v>
      </c>
      <c r="B7" s="16"/>
      <c r="C7" s="235"/>
      <c r="D7" s="256" t="s">
        <v>210</v>
      </c>
      <c r="E7" s="236"/>
      <c r="F7" s="236"/>
      <c r="G7" s="256" t="s">
        <v>210</v>
      </c>
      <c r="H7" s="19"/>
      <c r="I7" s="18"/>
      <c r="J7" s="245"/>
    </row>
    <row r="8" spans="1:10" s="22" customFormat="1" ht="15">
      <c r="A8" s="20"/>
      <c r="B8" s="20"/>
      <c r="C8" s="21"/>
      <c r="E8" s="23"/>
      <c r="I8" s="276"/>
    </row>
    <row r="9" spans="1:10" s="28" customFormat="1" ht="18.75">
      <c r="A9" s="25" t="str">
        <f>'ОНЦ '!A12</f>
        <v xml:space="preserve">Начальная (макс.) цена контракта  (в текущем 1 кв.2021г) </v>
      </c>
      <c r="B9" s="26"/>
      <c r="C9" s="27"/>
      <c r="D9" s="977" t="e">
        <f>I117</f>
        <v>#REF!</v>
      </c>
      <c r="E9" s="977"/>
      <c r="F9" s="25" t="s">
        <v>69</v>
      </c>
      <c r="I9" s="277"/>
    </row>
    <row r="10" spans="1:10" s="28" customFormat="1" ht="18.75">
      <c r="A10" s="25" t="s">
        <v>17</v>
      </c>
      <c r="B10" s="29"/>
      <c r="C10" s="30"/>
      <c r="D10" s="978" t="e">
        <f>H117</f>
        <v>#REF!</v>
      </c>
      <c r="E10" s="978"/>
      <c r="F10" s="25" t="s">
        <v>69</v>
      </c>
      <c r="I10" s="277"/>
    </row>
    <row r="11" spans="1:10" s="22" customFormat="1" ht="15">
      <c r="B11" s="31"/>
      <c r="D11" s="24"/>
      <c r="E11" s="24"/>
      <c r="I11" s="276"/>
    </row>
    <row r="12" spans="1:10" s="22" customFormat="1" ht="10.5" customHeight="1">
      <c r="A12" s="32"/>
      <c r="B12" s="33"/>
      <c r="C12" s="31"/>
      <c r="I12" s="276"/>
    </row>
    <row r="13" spans="1:10" s="34" customFormat="1" ht="27" customHeight="1">
      <c r="A13" s="855" t="s">
        <v>18</v>
      </c>
      <c r="B13" s="855"/>
      <c r="C13" s="855"/>
      <c r="D13" s="855"/>
      <c r="E13" s="855"/>
      <c r="F13" s="855"/>
      <c r="G13" s="855"/>
      <c r="H13" s="855"/>
      <c r="I13" s="855"/>
    </row>
    <row r="14" spans="1:10" s="81" customFormat="1" ht="85.15" customHeight="1">
      <c r="A14" s="905" t="str">
        <f>'ОНЦ '!A18:I18</f>
        <v xml:space="preserve">на выполнение проектно-изыскательских работ и строительно-монтажных работ по объекту  «Павильон для встречи гостей у Ржевского мемориала»
</v>
      </c>
      <c r="B14" s="905"/>
      <c r="C14" s="905"/>
      <c r="D14" s="905"/>
      <c r="E14" s="905"/>
      <c r="F14" s="905"/>
      <c r="G14" s="905"/>
      <c r="H14" s="905"/>
      <c r="I14" s="905"/>
    </row>
    <row r="15" spans="1:10" s="14" customFormat="1" ht="15.75">
      <c r="A15" s="979" t="s">
        <v>19</v>
      </c>
      <c r="B15" s="979"/>
      <c r="C15" s="979"/>
      <c r="D15" s="979"/>
      <c r="E15" s="979"/>
      <c r="F15" s="979"/>
      <c r="G15" s="979"/>
      <c r="H15" s="979"/>
      <c r="I15" s="979"/>
    </row>
    <row r="16" spans="1:10" s="11" customFormat="1" ht="15.75">
      <c r="A16" s="844" t="s">
        <v>0</v>
      </c>
      <c r="B16" s="843" t="s">
        <v>5</v>
      </c>
      <c r="C16" s="844" t="s">
        <v>6</v>
      </c>
      <c r="D16" s="980" t="s">
        <v>114</v>
      </c>
      <c r="E16" s="980"/>
      <c r="F16" s="980"/>
      <c r="G16" s="980"/>
      <c r="H16" s="844" t="s">
        <v>112</v>
      </c>
      <c r="I16" s="889" t="s">
        <v>113</v>
      </c>
    </row>
    <row r="17" spans="1:9" s="11" customFormat="1" ht="15.75">
      <c r="A17" s="844"/>
      <c r="B17" s="843"/>
      <c r="C17" s="844"/>
      <c r="D17" s="844" t="s">
        <v>4</v>
      </c>
      <c r="E17" s="844" t="s">
        <v>1</v>
      </c>
      <c r="F17" s="844" t="s">
        <v>2</v>
      </c>
      <c r="G17" s="844" t="s">
        <v>3</v>
      </c>
      <c r="H17" s="844"/>
      <c r="I17" s="889"/>
    </row>
    <row r="18" spans="1:9" s="11" customFormat="1" ht="15.75">
      <c r="A18" s="844"/>
      <c r="B18" s="843"/>
      <c r="C18" s="844"/>
      <c r="D18" s="844"/>
      <c r="E18" s="844"/>
      <c r="F18" s="844"/>
      <c r="G18" s="844"/>
      <c r="H18" s="844"/>
      <c r="I18" s="889"/>
    </row>
    <row r="19" spans="1:9" s="11" customFormat="1" ht="9.75" customHeight="1">
      <c r="A19" s="844"/>
      <c r="B19" s="843"/>
      <c r="C19" s="844"/>
      <c r="D19" s="844"/>
      <c r="E19" s="844"/>
      <c r="F19" s="844"/>
      <c r="G19" s="844"/>
      <c r="H19" s="844"/>
      <c r="I19" s="889"/>
    </row>
    <row r="20" spans="1:9" s="11" customFormat="1" ht="15.75">
      <c r="A20" s="40">
        <v>1</v>
      </c>
      <c r="B20" s="82">
        <v>2</v>
      </c>
      <c r="C20" s="40">
        <v>3</v>
      </c>
      <c r="D20" s="40">
        <v>4</v>
      </c>
      <c r="E20" s="40">
        <v>5</v>
      </c>
      <c r="F20" s="40">
        <v>6</v>
      </c>
      <c r="G20" s="40">
        <v>7</v>
      </c>
      <c r="H20" s="40">
        <v>8</v>
      </c>
      <c r="I20" s="36"/>
    </row>
    <row r="21" spans="1:9" s="11" customFormat="1" ht="15.75">
      <c r="A21" s="974" t="s">
        <v>51</v>
      </c>
      <c r="B21" s="975"/>
      <c r="C21" s="976"/>
      <c r="D21" s="976"/>
      <c r="E21" s="976"/>
      <c r="F21" s="976"/>
      <c r="G21" s="852"/>
      <c r="H21" s="852"/>
      <c r="I21" s="36"/>
    </row>
    <row r="22" spans="1:9" s="11" customFormat="1" ht="15.75" hidden="1">
      <c r="A22" s="83" t="e">
        <f>'ОНЦ '!#REF!</f>
        <v>#REF!</v>
      </c>
      <c r="B22" s="84" t="e">
        <f>'ОНЦ '!#REF!</f>
        <v>#REF!</v>
      </c>
      <c r="C22" s="84" t="e">
        <f>'ОНЦ '!#REF!</f>
        <v>#REF!</v>
      </c>
      <c r="D22" s="85" t="e">
        <f>'ОНЦ '!#REF!</f>
        <v>#REF!</v>
      </c>
      <c r="E22" s="85" t="e">
        <f>'ОНЦ '!#REF!</f>
        <v>#REF!</v>
      </c>
      <c r="F22" s="85" t="e">
        <f>'ОНЦ '!#REF!</f>
        <v>#REF!</v>
      </c>
      <c r="G22" s="85" t="e">
        <f>'ОНЦ '!#REF!</f>
        <v>#REF!</v>
      </c>
      <c r="H22" s="38" t="e">
        <f>SUM(D22:G22)</f>
        <v>#REF!</v>
      </c>
      <c r="I22" s="39" t="e">
        <f>D22*$I$123+E22*$I$123+F22*$I$124+G22*$I$125</f>
        <v>#REF!</v>
      </c>
    </row>
    <row r="23" spans="1:9" s="11" customFormat="1" ht="15.75" hidden="1">
      <c r="A23" s="83" t="e">
        <f>'ОНЦ '!#REF!</f>
        <v>#REF!</v>
      </c>
      <c r="B23" s="84" t="e">
        <f>'ОНЦ '!#REF!</f>
        <v>#REF!</v>
      </c>
      <c r="C23" s="84" t="e">
        <f>'ОНЦ '!#REF!</f>
        <v>#REF!</v>
      </c>
      <c r="D23" s="85" t="e">
        <f>'ОНЦ '!#REF!</f>
        <v>#REF!</v>
      </c>
      <c r="E23" s="85" t="e">
        <f>'ОНЦ '!#REF!</f>
        <v>#REF!</v>
      </c>
      <c r="F23" s="85" t="e">
        <f>'ОНЦ '!#REF!</f>
        <v>#REF!</v>
      </c>
      <c r="G23" s="85" t="e">
        <f>'ОНЦ '!#REF!</f>
        <v>#REF!</v>
      </c>
      <c r="H23" s="38" t="e">
        <f>SUM(D23:G23)</f>
        <v>#REF!</v>
      </c>
      <c r="I23" s="39" t="e">
        <f>D23*$I$123+E23*$I$123+F23*$I$124+G23*$I$125</f>
        <v>#REF!</v>
      </c>
    </row>
    <row r="24" spans="1:9" s="11" customFormat="1" ht="15.75" hidden="1">
      <c r="A24" s="83" t="e">
        <f>'ОНЦ '!#REF!</f>
        <v>#REF!</v>
      </c>
      <c r="B24" s="84" t="e">
        <f>'ОНЦ '!#REF!</f>
        <v>#REF!</v>
      </c>
      <c r="C24" s="84" t="e">
        <f>'ОНЦ '!#REF!</f>
        <v>#REF!</v>
      </c>
      <c r="D24" s="85" t="e">
        <f>'ОНЦ '!#REF!</f>
        <v>#REF!</v>
      </c>
      <c r="E24" s="85" t="e">
        <f>'ОНЦ '!#REF!</f>
        <v>#REF!</v>
      </c>
      <c r="F24" s="85" t="e">
        <f>'ОНЦ '!#REF!</f>
        <v>#REF!</v>
      </c>
      <c r="G24" s="85" t="e">
        <f>'ОНЦ '!#REF!</f>
        <v>#REF!</v>
      </c>
      <c r="H24" s="38" t="e">
        <f>SUM(D24:G24)</f>
        <v>#REF!</v>
      </c>
      <c r="I24" s="39" t="e">
        <f>D24*$I$123+E24*$I$123+F24*$I$124+G24*$I$125</f>
        <v>#REF!</v>
      </c>
    </row>
    <row r="25" spans="1:9" s="11" customFormat="1" ht="15.75" hidden="1">
      <c r="A25" s="83" t="e">
        <f>'ОНЦ '!#REF!</f>
        <v>#REF!</v>
      </c>
      <c r="B25" s="84" t="e">
        <f>'ОНЦ '!#REF!</f>
        <v>#REF!</v>
      </c>
      <c r="C25" s="84" t="e">
        <f>'ОНЦ '!#REF!</f>
        <v>#REF!</v>
      </c>
      <c r="D25" s="85" t="e">
        <f>'ОНЦ '!#REF!</f>
        <v>#REF!</v>
      </c>
      <c r="E25" s="85" t="e">
        <f>'ОНЦ '!#REF!</f>
        <v>#REF!</v>
      </c>
      <c r="F25" s="85" t="e">
        <f>'ОНЦ '!#REF!</f>
        <v>#REF!</v>
      </c>
      <c r="G25" s="85" t="e">
        <f>'ОНЦ '!#REF!</f>
        <v>#REF!</v>
      </c>
      <c r="H25" s="38" t="e">
        <f>SUM(D25:G25)</f>
        <v>#REF!</v>
      </c>
      <c r="I25" s="39" t="e">
        <f>D25*$I$123+E25*$I$123+F25*$I$124+G25*$I$125</f>
        <v>#REF!</v>
      </c>
    </row>
    <row r="26" spans="1:9" s="11" customFormat="1" ht="15.75">
      <c r="A26" s="40" t="e">
        <f>'ОНЦ '!#REF!</f>
        <v>#REF!</v>
      </c>
      <c r="B26" s="267" t="e">
        <f>'ОНЦ '!#REF!</f>
        <v>#REF!</v>
      </c>
      <c r="C26" s="267" t="e">
        <f>'ОНЦ '!#REF!</f>
        <v>#REF!</v>
      </c>
      <c r="D26" s="140" t="e">
        <f>'ОНЦ '!#REF!</f>
        <v>#REF!</v>
      </c>
      <c r="E26" s="140" t="e">
        <f>'ОНЦ '!#REF!</f>
        <v>#REF!</v>
      </c>
      <c r="F26" s="140" t="e">
        <f>'ОНЦ '!#REF!</f>
        <v>#REF!</v>
      </c>
      <c r="G26" s="140" t="e">
        <f>'ОНЦ '!#REF!</f>
        <v>#REF!</v>
      </c>
      <c r="H26" s="140" t="e">
        <f>'ОНЦ '!#REF!</f>
        <v>#REF!</v>
      </c>
      <c r="I26" s="278" t="e">
        <f>'ОНЦ '!#REF!</f>
        <v>#REF!</v>
      </c>
    </row>
    <row r="27" spans="1:9" s="11" customFormat="1" ht="15.75">
      <c r="A27" s="40" t="e">
        <f>'ОНЦ '!#REF!</f>
        <v>#REF!</v>
      </c>
      <c r="B27" s="267" t="e">
        <f>'ОНЦ '!#REF!</f>
        <v>#REF!</v>
      </c>
      <c r="C27" s="267" t="e">
        <f>'ОНЦ '!#REF!</f>
        <v>#REF!</v>
      </c>
      <c r="D27" s="140" t="e">
        <f>'ОНЦ '!#REF!</f>
        <v>#REF!</v>
      </c>
      <c r="E27" s="140" t="e">
        <f>'ОНЦ '!#REF!</f>
        <v>#REF!</v>
      </c>
      <c r="F27" s="140" t="e">
        <f>'ОНЦ '!#REF!</f>
        <v>#REF!</v>
      </c>
      <c r="G27" s="140" t="e">
        <f>'ОНЦ '!#REF!</f>
        <v>#REF!</v>
      </c>
      <c r="H27" s="140" t="e">
        <f>'ОНЦ '!#REF!</f>
        <v>#REF!</v>
      </c>
      <c r="I27" s="278" t="e">
        <f>'ОНЦ '!#REF!</f>
        <v>#REF!</v>
      </c>
    </row>
    <row r="28" spans="1:9" s="11" customFormat="1" ht="15.75">
      <c r="A28" s="40" t="e">
        <f>'ОНЦ '!#REF!</f>
        <v>#REF!</v>
      </c>
      <c r="B28" s="267" t="e">
        <f>'ОНЦ '!#REF!</f>
        <v>#REF!</v>
      </c>
      <c r="C28" s="267" t="e">
        <f>'ОНЦ '!#REF!</f>
        <v>#REF!</v>
      </c>
      <c r="D28" s="140" t="e">
        <f>'ОНЦ '!#REF!</f>
        <v>#REF!</v>
      </c>
      <c r="E28" s="140" t="e">
        <f>'ОНЦ '!#REF!</f>
        <v>#REF!</v>
      </c>
      <c r="F28" s="140" t="e">
        <f>'ОНЦ '!#REF!</f>
        <v>#REF!</v>
      </c>
      <c r="G28" s="140" t="e">
        <f>'ОНЦ '!#REF!</f>
        <v>#REF!</v>
      </c>
      <c r="H28" s="140" t="e">
        <f>'ОНЦ '!#REF!</f>
        <v>#REF!</v>
      </c>
      <c r="I28" s="278" t="e">
        <f>'ОНЦ '!#REF!</f>
        <v>#REF!</v>
      </c>
    </row>
    <row r="29" spans="1:9" s="11" customFormat="1" ht="15.75">
      <c r="A29" s="40" t="e">
        <f>'ОНЦ '!#REF!</f>
        <v>#REF!</v>
      </c>
      <c r="B29" s="267" t="e">
        <f>'ОНЦ '!#REF!</f>
        <v>#REF!</v>
      </c>
      <c r="C29" s="267" t="e">
        <f>'ОНЦ '!#REF!</f>
        <v>#REF!</v>
      </c>
      <c r="D29" s="140" t="e">
        <f>'ОНЦ '!#REF!</f>
        <v>#REF!</v>
      </c>
      <c r="E29" s="140" t="e">
        <f>'ОНЦ '!#REF!</f>
        <v>#REF!</v>
      </c>
      <c r="F29" s="140" t="e">
        <f>'ОНЦ '!#REF!</f>
        <v>#REF!</v>
      </c>
      <c r="G29" s="140" t="e">
        <f>'ОНЦ '!#REF!</f>
        <v>#REF!</v>
      </c>
      <c r="H29" s="140" t="e">
        <f>'ОНЦ '!#REF!</f>
        <v>#REF!</v>
      </c>
      <c r="I29" s="278" t="e">
        <f>'ОНЦ '!#REF!</f>
        <v>#REF!</v>
      </c>
    </row>
    <row r="30" spans="1:9" s="11" customFormat="1" ht="15.75">
      <c r="A30" s="40" t="e">
        <f>'ОНЦ '!#REF!</f>
        <v>#REF!</v>
      </c>
      <c r="B30" s="267" t="e">
        <f>'ОНЦ '!#REF!</f>
        <v>#REF!</v>
      </c>
      <c r="C30" s="267" t="e">
        <f>'ОНЦ '!#REF!</f>
        <v>#REF!</v>
      </c>
      <c r="D30" s="140" t="e">
        <f>'ОНЦ '!#REF!</f>
        <v>#REF!</v>
      </c>
      <c r="E30" s="140" t="e">
        <f>'ОНЦ '!#REF!</f>
        <v>#REF!</v>
      </c>
      <c r="F30" s="140" t="e">
        <f>'ОНЦ '!#REF!</f>
        <v>#REF!</v>
      </c>
      <c r="G30" s="140" t="e">
        <f>'ОНЦ '!#REF!</f>
        <v>#REF!</v>
      </c>
      <c r="H30" s="140" t="e">
        <f>'ОНЦ '!#REF!</f>
        <v>#REF!</v>
      </c>
      <c r="I30" s="278" t="e">
        <f>'ОНЦ '!#REF!</f>
        <v>#REF!</v>
      </c>
    </row>
    <row r="31" spans="1:9" s="11" customFormat="1" ht="15.75" hidden="1">
      <c r="A31" s="40" t="e">
        <f>'ОНЦ '!#REF!</f>
        <v>#REF!</v>
      </c>
      <c r="B31" s="267" t="e">
        <f>'ОНЦ '!#REF!</f>
        <v>#REF!</v>
      </c>
      <c r="C31" s="267" t="e">
        <f>'ОНЦ '!#REF!</f>
        <v>#REF!</v>
      </c>
      <c r="D31" s="140" t="e">
        <f>'ОНЦ '!#REF!</f>
        <v>#REF!</v>
      </c>
      <c r="E31" s="140" t="e">
        <f>'ОНЦ '!#REF!</f>
        <v>#REF!</v>
      </c>
      <c r="F31" s="140" t="e">
        <f>'ОНЦ '!#REF!</f>
        <v>#REF!</v>
      </c>
      <c r="G31" s="140" t="e">
        <f>'ОНЦ '!#REF!</f>
        <v>#REF!</v>
      </c>
      <c r="H31" s="140" t="e">
        <f>'ОНЦ '!#REF!</f>
        <v>#REF!</v>
      </c>
      <c r="I31" s="278" t="e">
        <f>'ОНЦ '!#REF!</f>
        <v>#REF!</v>
      </c>
    </row>
    <row r="32" spans="1:9" s="11" customFormat="1" ht="15.75">
      <c r="A32" s="37"/>
      <c r="B32" s="82"/>
      <c r="C32" s="261" t="s">
        <v>52</v>
      </c>
      <c r="D32" s="63" t="e">
        <f t="shared" ref="D32:I32" si="0">SUM(D25:D31)</f>
        <v>#REF!</v>
      </c>
      <c r="E32" s="63" t="e">
        <f t="shared" si="0"/>
        <v>#REF!</v>
      </c>
      <c r="F32" s="63" t="e">
        <f t="shared" si="0"/>
        <v>#REF!</v>
      </c>
      <c r="G32" s="63" t="e">
        <f t="shared" si="0"/>
        <v>#REF!</v>
      </c>
      <c r="H32" s="63" t="e">
        <f t="shared" si="0"/>
        <v>#REF!</v>
      </c>
      <c r="I32" s="63" t="e">
        <f t="shared" si="0"/>
        <v>#REF!</v>
      </c>
    </row>
    <row r="33" spans="1:9" s="11" customFormat="1" ht="15.75">
      <c r="A33" s="40"/>
      <c r="B33" s="82"/>
      <c r="C33" s="266" t="s">
        <v>53</v>
      </c>
      <c r="D33" s="63" t="e">
        <f>D32*I123</f>
        <v>#REF!</v>
      </c>
      <c r="E33" s="63" t="e">
        <f>E32*I123</f>
        <v>#REF!</v>
      </c>
      <c r="F33" s="63">
        <f>'ОНЦ '!F33</f>
        <v>0</v>
      </c>
      <c r="G33" s="63" t="e">
        <f>G32*I126*1.25</f>
        <v>#REF!</v>
      </c>
      <c r="H33" s="63" t="e">
        <f>SUM(D33:G33)</f>
        <v>#REF!</v>
      </c>
      <c r="I33" s="63"/>
    </row>
    <row r="34" spans="1:9" s="11" customFormat="1" ht="15.75">
      <c r="A34" s="969" t="s">
        <v>56</v>
      </c>
      <c r="B34" s="970"/>
      <c r="C34" s="971"/>
      <c r="D34" s="971"/>
      <c r="E34" s="971"/>
      <c r="F34" s="971"/>
      <c r="G34" s="849"/>
      <c r="H34" s="849"/>
      <c r="I34" s="279"/>
    </row>
    <row r="35" spans="1:9" s="11" customFormat="1" ht="135.6" customHeight="1">
      <c r="A35" s="83" t="e">
        <f>'ОНЦ '!#REF!</f>
        <v>#REF!</v>
      </c>
      <c r="B35" s="84" t="e">
        <f>'ОНЦ '!#REF!</f>
        <v>#REF!</v>
      </c>
      <c r="C35" s="84" t="e">
        <f>'ОНЦ '!#REF!</f>
        <v>#REF!</v>
      </c>
      <c r="D35" s="88" t="e">
        <f>'ОНЦ '!#REF!</f>
        <v>#REF!</v>
      </c>
      <c r="E35" s="88" t="e">
        <f>'ОНЦ '!#REF!</f>
        <v>#REF!</v>
      </c>
      <c r="F35" s="88" t="e">
        <f>'ОНЦ '!#REF!</f>
        <v>#REF!</v>
      </c>
      <c r="G35" s="88" t="e">
        <f>'ОНЦ '!#REF!</f>
        <v>#REF!</v>
      </c>
      <c r="H35" s="88" t="e">
        <f>'ОНЦ '!#REF!</f>
        <v>#REF!</v>
      </c>
      <c r="I35" s="280" t="e">
        <f>'ОНЦ '!#REF!</f>
        <v>#REF!</v>
      </c>
    </row>
    <row r="36" spans="1:9" s="11" customFormat="1" ht="30.75" customHeight="1">
      <c r="A36" s="83" t="e">
        <f>'ОНЦ '!#REF!</f>
        <v>#REF!</v>
      </c>
      <c r="B36" s="84" t="e">
        <f>'ОНЦ '!#REF!</f>
        <v>#REF!</v>
      </c>
      <c r="C36" s="84" t="e">
        <f>'ОНЦ '!#REF!</f>
        <v>#REF!</v>
      </c>
      <c r="D36" s="88" t="e">
        <f>'ОНЦ '!#REF!</f>
        <v>#REF!</v>
      </c>
      <c r="E36" s="88" t="e">
        <f>'ОНЦ '!#REF!</f>
        <v>#REF!</v>
      </c>
      <c r="F36" s="88" t="e">
        <f>'ОНЦ '!#REF!</f>
        <v>#REF!</v>
      </c>
      <c r="G36" s="88" t="e">
        <f>'ОНЦ '!#REF!</f>
        <v>#REF!</v>
      </c>
      <c r="H36" s="88" t="e">
        <f>'ОНЦ '!#REF!</f>
        <v>#REF!</v>
      </c>
      <c r="I36" s="280" t="e">
        <f>'ОНЦ '!#REF!</f>
        <v>#REF!</v>
      </c>
    </row>
    <row r="37" spans="1:9" s="11" customFormat="1" ht="15.75">
      <c r="A37" s="40"/>
      <c r="B37" s="82"/>
      <c r="C37" s="258" t="s">
        <v>57</v>
      </c>
      <c r="D37" s="1" t="e">
        <f t="shared" ref="D37:I37" si="1">SUM(D35:D36)</f>
        <v>#REF!</v>
      </c>
      <c r="E37" s="1" t="e">
        <f t="shared" si="1"/>
        <v>#REF!</v>
      </c>
      <c r="F37" s="1" t="e">
        <f t="shared" si="1"/>
        <v>#REF!</v>
      </c>
      <c r="G37" s="1" t="e">
        <f t="shared" si="1"/>
        <v>#REF!</v>
      </c>
      <c r="H37" s="1" t="e">
        <f t="shared" si="1"/>
        <v>#REF!</v>
      </c>
      <c r="I37" s="1" t="e">
        <f t="shared" si="1"/>
        <v>#REF!</v>
      </c>
    </row>
    <row r="38" spans="1:9" s="43" customFormat="1" ht="15.75">
      <c r="A38" s="40"/>
      <c r="B38" s="82"/>
      <c r="C38" s="265" t="s">
        <v>58</v>
      </c>
      <c r="D38" s="48" t="e">
        <f>D37*$I$123</f>
        <v>#REF!</v>
      </c>
      <c r="E38" s="48" t="e">
        <f>E37*$I$123</f>
        <v>#REF!</v>
      </c>
      <c r="F38" s="48" t="e">
        <f>F37*$I$124</f>
        <v>#REF!</v>
      </c>
      <c r="G38" s="48" t="e">
        <f>G37*$I$125</f>
        <v>#REF!</v>
      </c>
      <c r="H38" s="48" t="e">
        <f>SUM(D38:G38)</f>
        <v>#REF!</v>
      </c>
      <c r="I38" s="48"/>
    </row>
    <row r="39" spans="1:9" s="11" customFormat="1" ht="15.75">
      <c r="A39" s="44"/>
      <c r="B39" s="45"/>
      <c r="C39" s="258" t="s">
        <v>59</v>
      </c>
      <c r="D39" s="1" t="e">
        <f t="shared" ref="D39:G40" si="2">D32+D37</f>
        <v>#REF!</v>
      </c>
      <c r="E39" s="1" t="e">
        <f t="shared" si="2"/>
        <v>#REF!</v>
      </c>
      <c r="F39" s="1" t="e">
        <f t="shared" si="2"/>
        <v>#REF!</v>
      </c>
      <c r="G39" s="1" t="e">
        <f t="shared" si="2"/>
        <v>#REF!</v>
      </c>
      <c r="H39" s="1" t="e">
        <f>SUM(D39:G39)</f>
        <v>#REF!</v>
      </c>
      <c r="I39" s="48" t="e">
        <f>I32+I37</f>
        <v>#REF!</v>
      </c>
    </row>
    <row r="40" spans="1:9" s="43" customFormat="1" ht="15.75">
      <c r="A40" s="44"/>
      <c r="B40" s="45"/>
      <c r="C40" s="265" t="s">
        <v>60</v>
      </c>
      <c r="D40" s="48" t="e">
        <f t="shared" si="2"/>
        <v>#REF!</v>
      </c>
      <c r="E40" s="48" t="e">
        <f t="shared" si="2"/>
        <v>#REF!</v>
      </c>
      <c r="F40" s="48" t="e">
        <f t="shared" si="2"/>
        <v>#REF!</v>
      </c>
      <c r="G40" s="48" t="e">
        <f t="shared" si="2"/>
        <v>#REF!</v>
      </c>
      <c r="H40" s="48" t="e">
        <f>H33+H38</f>
        <v>#REF!</v>
      </c>
      <c r="I40" s="48"/>
    </row>
    <row r="41" spans="1:9" s="43" customFormat="1" ht="15.75">
      <c r="A41" s="969" t="s">
        <v>92</v>
      </c>
      <c r="B41" s="970"/>
      <c r="C41" s="971"/>
      <c r="D41" s="971"/>
      <c r="E41" s="971"/>
      <c r="F41" s="971"/>
      <c r="G41" s="849"/>
      <c r="H41" s="849"/>
      <c r="I41" s="279"/>
    </row>
    <row r="42" spans="1:9" s="11" customFormat="1" ht="15.75" hidden="1">
      <c r="A42" s="273" t="e">
        <f>'ОНЦ '!#REF!</f>
        <v>#REF!</v>
      </c>
      <c r="B42" s="274" t="e">
        <f>'ОНЦ '!#REF!</f>
        <v>#REF!</v>
      </c>
      <c r="C42" s="275" t="e">
        <f>'ОНЦ '!#REF!</f>
        <v>#REF!</v>
      </c>
      <c r="D42" s="140" t="e">
        <f>'ОНЦ '!#REF!</f>
        <v>#REF!</v>
      </c>
      <c r="E42" s="140" t="e">
        <f>'ОНЦ '!#REF!</f>
        <v>#REF!</v>
      </c>
      <c r="F42" s="140" t="e">
        <f>'ОНЦ '!#REF!</f>
        <v>#REF!</v>
      </c>
      <c r="G42" s="140" t="e">
        <f>'ОНЦ '!#REF!</f>
        <v>#REF!</v>
      </c>
      <c r="H42" s="140" t="e">
        <f>'ОНЦ '!#REF!</f>
        <v>#REF!</v>
      </c>
      <c r="I42" s="278" t="e">
        <f>'ОНЦ '!#REF!</f>
        <v>#REF!</v>
      </c>
    </row>
    <row r="43" spans="1:9" s="43" customFormat="1" ht="15.75">
      <c r="A43" s="40"/>
      <c r="B43" s="204"/>
      <c r="C43" s="258" t="s">
        <v>83</v>
      </c>
      <c r="D43" s="1" t="e">
        <f t="shared" ref="D43:I43" si="3">SUM(D42:D42)</f>
        <v>#REF!</v>
      </c>
      <c r="E43" s="1" t="e">
        <f t="shared" si="3"/>
        <v>#REF!</v>
      </c>
      <c r="F43" s="1" t="e">
        <f t="shared" si="3"/>
        <v>#REF!</v>
      </c>
      <c r="G43" s="1" t="e">
        <f t="shared" si="3"/>
        <v>#REF!</v>
      </c>
      <c r="H43" s="1" t="e">
        <f t="shared" si="3"/>
        <v>#REF!</v>
      </c>
      <c r="I43" s="48" t="e">
        <f t="shared" si="3"/>
        <v>#REF!</v>
      </c>
    </row>
    <row r="44" spans="1:9" s="11" customFormat="1" ht="15.75">
      <c r="A44" s="40"/>
      <c r="B44" s="204"/>
      <c r="C44" s="265" t="s">
        <v>84</v>
      </c>
      <c r="D44" s="48" t="e">
        <f>D43*$I$123</f>
        <v>#REF!</v>
      </c>
      <c r="E44" s="48" t="e">
        <f>E43*$I$123</f>
        <v>#REF!</v>
      </c>
      <c r="F44" s="48" t="e">
        <f>F43*$I$124</f>
        <v>#REF!</v>
      </c>
      <c r="G44" s="48" t="e">
        <f>G43*$I$125</f>
        <v>#REF!</v>
      </c>
      <c r="H44" s="48" t="e">
        <f>SUM(D44:G44)</f>
        <v>#REF!</v>
      </c>
      <c r="I44" s="48"/>
    </row>
    <row r="45" spans="1:9" s="11" customFormat="1" ht="15.75">
      <c r="A45" s="44"/>
      <c r="B45" s="45"/>
      <c r="C45" s="258" t="s">
        <v>85</v>
      </c>
      <c r="D45" s="1" t="e">
        <f t="shared" ref="D45:G46" si="4">D43+D39</f>
        <v>#REF!</v>
      </c>
      <c r="E45" s="1" t="e">
        <f t="shared" si="4"/>
        <v>#REF!</v>
      </c>
      <c r="F45" s="1" t="e">
        <f t="shared" si="4"/>
        <v>#REF!</v>
      </c>
      <c r="G45" s="1" t="e">
        <f t="shared" si="4"/>
        <v>#REF!</v>
      </c>
      <c r="H45" s="1" t="e">
        <f>SUM(D45:G45)</f>
        <v>#REF!</v>
      </c>
      <c r="I45" s="48" t="e">
        <f>I43+I39</f>
        <v>#REF!</v>
      </c>
    </row>
    <row r="46" spans="1:9" s="11" customFormat="1" ht="15.75">
      <c r="A46" s="44"/>
      <c r="B46" s="45"/>
      <c r="C46" s="265" t="s">
        <v>86</v>
      </c>
      <c r="D46" s="48" t="e">
        <f t="shared" si="4"/>
        <v>#REF!</v>
      </c>
      <c r="E46" s="48" t="e">
        <f t="shared" si="4"/>
        <v>#REF!</v>
      </c>
      <c r="F46" s="48" t="e">
        <f t="shared" si="4"/>
        <v>#REF!</v>
      </c>
      <c r="G46" s="48" t="e">
        <f t="shared" si="4"/>
        <v>#REF!</v>
      </c>
      <c r="H46" s="48" t="e">
        <f>SUM(D46:G46)</f>
        <v>#REF!</v>
      </c>
      <c r="I46" s="48"/>
    </row>
    <row r="47" spans="1:9" s="43" customFormat="1" ht="15.75">
      <c r="A47" s="969" t="s">
        <v>87</v>
      </c>
      <c r="B47" s="970"/>
      <c r="C47" s="971"/>
      <c r="D47" s="971"/>
      <c r="E47" s="971"/>
      <c r="F47" s="971"/>
      <c r="G47" s="849"/>
      <c r="H47" s="849"/>
      <c r="I47" s="279"/>
    </row>
    <row r="48" spans="1:9" s="43" customFormat="1" ht="15.75">
      <c r="A48" s="91" t="e">
        <f>'ОНЦ '!#REF!</f>
        <v>#REF!</v>
      </c>
      <c r="B48" s="84" t="e">
        <f>'ОНЦ '!#REF!</f>
        <v>#REF!</v>
      </c>
      <c r="C48" s="84" t="e">
        <f>'ОНЦ '!#REF!</f>
        <v>#REF!</v>
      </c>
      <c r="D48" s="88" t="e">
        <f>'ОНЦ '!#REF!</f>
        <v>#REF!</v>
      </c>
      <c r="E48" s="88" t="e">
        <f>'ОНЦ '!#REF!</f>
        <v>#REF!</v>
      </c>
      <c r="F48" s="88" t="e">
        <f>'ОНЦ '!#REF!</f>
        <v>#REF!</v>
      </c>
      <c r="G48" s="88" t="e">
        <f>'ОНЦ '!#REF!</f>
        <v>#REF!</v>
      </c>
      <c r="H48" s="88" t="e">
        <f>'ОНЦ '!#REF!</f>
        <v>#REF!</v>
      </c>
      <c r="I48" s="280" t="e">
        <f>'ОНЦ '!#REF!</f>
        <v>#REF!</v>
      </c>
    </row>
    <row r="49" spans="1:10" s="43" customFormat="1" ht="15.75">
      <c r="A49" s="91" t="e">
        <f>'ОНЦ '!#REF!</f>
        <v>#REF!</v>
      </c>
      <c r="B49" s="84" t="e">
        <f>'ОНЦ '!#REF!</f>
        <v>#REF!</v>
      </c>
      <c r="C49" s="84" t="e">
        <f>'ОНЦ '!#REF!</f>
        <v>#REF!</v>
      </c>
      <c r="D49" s="88" t="e">
        <f>'ОНЦ '!#REF!</f>
        <v>#REF!</v>
      </c>
      <c r="E49" s="88" t="e">
        <f>'ОНЦ '!#REF!</f>
        <v>#REF!</v>
      </c>
      <c r="F49" s="88" t="e">
        <f>'ОНЦ '!#REF!</f>
        <v>#REF!</v>
      </c>
      <c r="G49" s="88" t="e">
        <f>'ОНЦ '!#REF!</f>
        <v>#REF!</v>
      </c>
      <c r="H49" s="88" t="e">
        <f>'ОНЦ '!#REF!</f>
        <v>#REF!</v>
      </c>
      <c r="I49" s="280" t="e">
        <f>'ОНЦ '!#REF!</f>
        <v>#REF!</v>
      </c>
    </row>
    <row r="50" spans="1:10" s="43" customFormat="1" ht="15.75">
      <c r="A50" s="40"/>
      <c r="B50" s="89"/>
      <c r="C50" s="258" t="s">
        <v>88</v>
      </c>
      <c r="D50" s="1" t="e">
        <f t="shared" ref="D50:I50" si="5">SUM(D48:D49)</f>
        <v>#REF!</v>
      </c>
      <c r="E50" s="1" t="e">
        <f t="shared" si="5"/>
        <v>#REF!</v>
      </c>
      <c r="F50" s="1" t="e">
        <f t="shared" si="5"/>
        <v>#REF!</v>
      </c>
      <c r="G50" s="1" t="e">
        <f t="shared" si="5"/>
        <v>#REF!</v>
      </c>
      <c r="H50" s="1" t="e">
        <f t="shared" si="5"/>
        <v>#REF!</v>
      </c>
      <c r="I50" s="48" t="e">
        <f t="shared" si="5"/>
        <v>#REF!</v>
      </c>
    </row>
    <row r="51" spans="1:10" s="11" customFormat="1" ht="15.75">
      <c r="A51" s="40"/>
      <c r="B51" s="89"/>
      <c r="C51" s="265" t="s">
        <v>89</v>
      </c>
      <c r="D51" s="48" t="e">
        <f>D50*$I$123</f>
        <v>#REF!</v>
      </c>
      <c r="E51" s="48" t="e">
        <f>E50*$I$123</f>
        <v>#REF!</v>
      </c>
      <c r="F51" s="48" t="e">
        <f>F50*$I$124</f>
        <v>#REF!</v>
      </c>
      <c r="G51" s="48" t="e">
        <f>G50*$I$125</f>
        <v>#REF!</v>
      </c>
      <c r="H51" s="48" t="e">
        <f>SUM(D51:G51)</f>
        <v>#REF!</v>
      </c>
      <c r="I51" s="48"/>
    </row>
    <row r="52" spans="1:10" s="11" customFormat="1" ht="15.75">
      <c r="A52" s="44"/>
      <c r="B52" s="89"/>
      <c r="C52" s="258" t="s">
        <v>90</v>
      </c>
      <c r="D52" s="1" t="e">
        <f t="shared" ref="D52:I52" si="6">D45+D50</f>
        <v>#REF!</v>
      </c>
      <c r="E52" s="1" t="e">
        <f t="shared" si="6"/>
        <v>#REF!</v>
      </c>
      <c r="F52" s="1" t="e">
        <f t="shared" si="6"/>
        <v>#REF!</v>
      </c>
      <c r="G52" s="1" t="e">
        <f t="shared" si="6"/>
        <v>#REF!</v>
      </c>
      <c r="H52" s="1" t="e">
        <f t="shared" si="6"/>
        <v>#REF!</v>
      </c>
      <c r="I52" s="48" t="e">
        <f t="shared" si="6"/>
        <v>#REF!</v>
      </c>
    </row>
    <row r="53" spans="1:10" s="11" customFormat="1" ht="15.75">
      <c r="A53" s="44"/>
      <c r="B53" s="89"/>
      <c r="C53" s="265" t="s">
        <v>91</v>
      </c>
      <c r="D53" s="48" t="e">
        <f>D46+D51</f>
        <v>#REF!</v>
      </c>
      <c r="E53" s="48" t="e">
        <f>E46+E51</f>
        <v>#REF!</v>
      </c>
      <c r="F53" s="48" t="e">
        <f>F46+F51</f>
        <v>#REF!</v>
      </c>
      <c r="G53" s="48" t="e">
        <f>G46+G51</f>
        <v>#REF!</v>
      </c>
      <c r="H53" s="48" t="e">
        <f>SUM(D53:G53)</f>
        <v>#REF!</v>
      </c>
      <c r="I53" s="48"/>
    </row>
    <row r="54" spans="1:10" s="43" customFormat="1" ht="15.75">
      <c r="A54" s="969" t="s">
        <v>75</v>
      </c>
      <c r="B54" s="972"/>
      <c r="C54" s="971"/>
      <c r="D54" s="971"/>
      <c r="E54" s="971"/>
      <c r="F54" s="971"/>
      <c r="G54" s="849"/>
      <c r="H54" s="849"/>
      <c r="I54" s="279"/>
    </row>
    <row r="55" spans="1:10" s="43" customFormat="1" ht="15.75">
      <c r="A55" s="80" t="e">
        <f>'ОНЦ '!#REF!</f>
        <v>#REF!</v>
      </c>
      <c r="B55" s="267" t="e">
        <f>'ОНЦ '!#REF!</f>
        <v>#REF!</v>
      </c>
      <c r="C55" s="49" t="e">
        <f>'ОНЦ '!#REF!</f>
        <v>#REF!</v>
      </c>
      <c r="D55" s="2"/>
      <c r="E55" s="2" t="e">
        <f>'ОНЦ '!#REF!</f>
        <v>#REF!</v>
      </c>
      <c r="F55" s="2"/>
      <c r="G55" s="2"/>
      <c r="H55" s="1" t="e">
        <f>SUM(D55:G55)</f>
        <v>#REF!</v>
      </c>
      <c r="I55" s="47" t="e">
        <f>D55*$I$123+E55*$I$123+F55*$I$124</f>
        <v>#REF!</v>
      </c>
      <c r="J55" s="41"/>
    </row>
    <row r="56" spans="1:10" s="43" customFormat="1" ht="54" hidden="1" customHeight="1">
      <c r="A56" s="80" t="e">
        <f>'ОНЦ '!#REF!</f>
        <v>#REF!</v>
      </c>
      <c r="B56" s="205" t="e">
        <f>'ОНЦ '!#REF!</f>
        <v>#REF!</v>
      </c>
      <c r="C56" s="49" t="e">
        <f>'ОНЦ '!#REF!</f>
        <v>#REF!</v>
      </c>
      <c r="D56" s="2" t="e">
        <f>'ОНЦ '!#REF!</f>
        <v>#REF!</v>
      </c>
      <c r="E56" s="2" t="e">
        <f>'ОНЦ '!#REF!</f>
        <v>#REF!</v>
      </c>
      <c r="F56" s="2" t="e">
        <f>'ОНЦ '!#REF!</f>
        <v>#REF!</v>
      </c>
      <c r="G56" s="2" t="e">
        <f>'ОНЦ '!#REF!</f>
        <v>#REF!</v>
      </c>
      <c r="H56" s="2" t="e">
        <f>'ОНЦ '!#REF!</f>
        <v>#REF!</v>
      </c>
      <c r="I56" s="63" t="e">
        <f>'ОНЦ '!#REF!</f>
        <v>#REF!</v>
      </c>
      <c r="J56" s="41"/>
    </row>
    <row r="57" spans="1:10" s="43" customFormat="1" ht="15.75">
      <c r="A57" s="40"/>
      <c r="B57" s="82"/>
      <c r="C57" s="258" t="s">
        <v>76</v>
      </c>
      <c r="D57" s="1" t="e">
        <f t="shared" ref="D57:I57" si="7">SUM(D55:D56)</f>
        <v>#REF!</v>
      </c>
      <c r="E57" s="1" t="e">
        <f t="shared" si="7"/>
        <v>#REF!</v>
      </c>
      <c r="F57" s="1" t="e">
        <f t="shared" si="7"/>
        <v>#REF!</v>
      </c>
      <c r="G57" s="1" t="e">
        <f t="shared" si="7"/>
        <v>#REF!</v>
      </c>
      <c r="H57" s="1" t="e">
        <f t="shared" si="7"/>
        <v>#REF!</v>
      </c>
      <c r="I57" s="48" t="e">
        <f t="shared" si="7"/>
        <v>#REF!</v>
      </c>
    </row>
    <row r="58" spans="1:10" s="11" customFormat="1" ht="15.75">
      <c r="A58" s="40"/>
      <c r="B58" s="82"/>
      <c r="C58" s="265" t="s">
        <v>77</v>
      </c>
      <c r="D58" s="48" t="e">
        <f>D57*$I$123</f>
        <v>#REF!</v>
      </c>
      <c r="E58" s="48" t="e">
        <f>E57*$I$123</f>
        <v>#REF!</v>
      </c>
      <c r="F58" s="48" t="e">
        <f>F57*$I$124</f>
        <v>#REF!</v>
      </c>
      <c r="G58" s="48" t="e">
        <f>G57*$I$125</f>
        <v>#REF!</v>
      </c>
      <c r="H58" s="48" t="e">
        <f>SUM(D58:G58)</f>
        <v>#REF!</v>
      </c>
      <c r="I58" s="48"/>
    </row>
    <row r="59" spans="1:10" s="11" customFormat="1" ht="15.75">
      <c r="A59" s="44"/>
      <c r="B59" s="45"/>
      <c r="C59" s="258" t="s">
        <v>78</v>
      </c>
      <c r="D59" s="1" t="e">
        <f t="shared" ref="D59:G60" si="8">D52+D57</f>
        <v>#REF!</v>
      </c>
      <c r="E59" s="1" t="e">
        <f t="shared" si="8"/>
        <v>#REF!</v>
      </c>
      <c r="F59" s="1" t="e">
        <f t="shared" si="8"/>
        <v>#REF!</v>
      </c>
      <c r="G59" s="1" t="e">
        <f t="shared" si="8"/>
        <v>#REF!</v>
      </c>
      <c r="H59" s="1" t="e">
        <f>SUM(D59:G59)</f>
        <v>#REF!</v>
      </c>
      <c r="I59" s="48" t="e">
        <f>I52+I57</f>
        <v>#REF!</v>
      </c>
    </row>
    <row r="60" spans="1:10" s="11" customFormat="1" ht="15.75">
      <c r="A60" s="44"/>
      <c r="B60" s="45"/>
      <c r="C60" s="265" t="s">
        <v>79</v>
      </c>
      <c r="D60" s="48" t="e">
        <f t="shared" si="8"/>
        <v>#REF!</v>
      </c>
      <c r="E60" s="48" t="e">
        <f t="shared" si="8"/>
        <v>#REF!</v>
      </c>
      <c r="F60" s="48" t="e">
        <f t="shared" si="8"/>
        <v>#REF!</v>
      </c>
      <c r="G60" s="48" t="e">
        <f t="shared" si="8"/>
        <v>#REF!</v>
      </c>
      <c r="H60" s="48" t="e">
        <f>SUM(D60:G60)</f>
        <v>#REF!</v>
      </c>
      <c r="I60" s="48"/>
    </row>
    <row r="61" spans="1:10" s="43" customFormat="1" ht="15.75">
      <c r="A61" s="969" t="s">
        <v>80</v>
      </c>
      <c r="B61" s="970"/>
      <c r="C61" s="971"/>
      <c r="D61" s="971"/>
      <c r="E61" s="971"/>
      <c r="F61" s="971"/>
      <c r="G61" s="849"/>
      <c r="H61" s="849"/>
      <c r="I61" s="279"/>
    </row>
    <row r="62" spans="1:10" s="43" customFormat="1" ht="46.9" customHeight="1">
      <c r="A62" s="83" t="e">
        <f>'ОНЦ '!#REF!</f>
        <v>#REF!</v>
      </c>
      <c r="B62" s="84" t="e">
        <f>'ОНЦ '!#REF!</f>
        <v>#REF!</v>
      </c>
      <c r="C62" s="84" t="e">
        <f>'ОНЦ '!#REF!</f>
        <v>#REF!</v>
      </c>
      <c r="D62" s="88" t="e">
        <f>'ОНЦ '!#REF!</f>
        <v>#REF!</v>
      </c>
      <c r="E62" s="88" t="e">
        <f>'ОНЦ '!#REF!</f>
        <v>#REF!</v>
      </c>
      <c r="F62" s="88" t="e">
        <f>'ОНЦ '!#REF!</f>
        <v>#REF!</v>
      </c>
      <c r="G62" s="88" t="e">
        <f>'ОНЦ '!#REF!</f>
        <v>#REF!</v>
      </c>
      <c r="H62" s="88" t="e">
        <f>'ОНЦ '!#REF!</f>
        <v>#REF!</v>
      </c>
      <c r="I62" s="280" t="e">
        <f>'ОНЦ '!#REF!</f>
        <v>#REF!</v>
      </c>
    </row>
    <row r="63" spans="1:10" s="43" customFormat="1" ht="46.9" customHeight="1">
      <c r="A63" s="83" t="e">
        <f>'ОНЦ '!#REF!</f>
        <v>#REF!</v>
      </c>
      <c r="B63" s="84" t="e">
        <f>'ОНЦ '!#REF!</f>
        <v>#REF!</v>
      </c>
      <c r="C63" s="84" t="e">
        <f>'ОНЦ '!#REF!</f>
        <v>#REF!</v>
      </c>
      <c r="D63" s="88" t="e">
        <f>'ОНЦ '!#REF!</f>
        <v>#REF!</v>
      </c>
      <c r="E63" s="88" t="e">
        <f>'ОНЦ '!#REF!</f>
        <v>#REF!</v>
      </c>
      <c r="F63" s="88" t="e">
        <f>'ОНЦ '!#REF!</f>
        <v>#REF!</v>
      </c>
      <c r="G63" s="88" t="e">
        <f>'ОНЦ '!#REF!</f>
        <v>#REF!</v>
      </c>
      <c r="H63" s="88" t="e">
        <f>'ОНЦ '!#REF!</f>
        <v>#REF!</v>
      </c>
      <c r="I63" s="280" t="e">
        <f>'ОНЦ '!#REF!</f>
        <v>#REF!</v>
      </c>
    </row>
    <row r="64" spans="1:10" s="43" customFormat="1" ht="46.9" customHeight="1">
      <c r="A64" s="83" t="e">
        <f>'ОНЦ '!#REF!</f>
        <v>#REF!</v>
      </c>
      <c r="B64" s="84" t="e">
        <f>'ОНЦ '!#REF!</f>
        <v>#REF!</v>
      </c>
      <c r="C64" s="84" t="e">
        <f>'ОНЦ '!#REF!</f>
        <v>#REF!</v>
      </c>
      <c r="D64" s="88" t="e">
        <f>'ОНЦ '!#REF!</f>
        <v>#REF!</v>
      </c>
      <c r="E64" s="88" t="e">
        <f>'ОНЦ '!#REF!</f>
        <v>#REF!</v>
      </c>
      <c r="F64" s="88" t="e">
        <f>'ОНЦ '!#REF!</f>
        <v>#REF!</v>
      </c>
      <c r="G64" s="88" t="e">
        <f>'ОНЦ '!#REF!</f>
        <v>#REF!</v>
      </c>
      <c r="H64" s="88" t="e">
        <f>'ОНЦ '!#REF!</f>
        <v>#REF!</v>
      </c>
      <c r="I64" s="280" t="e">
        <f>'ОНЦ '!#REF!</f>
        <v>#REF!</v>
      </c>
    </row>
    <row r="65" spans="1:10" s="43" customFormat="1" ht="46.9" customHeight="1">
      <c r="A65" s="83" t="e">
        <f>'ОНЦ '!#REF!</f>
        <v>#REF!</v>
      </c>
      <c r="B65" s="84" t="e">
        <f>'ОНЦ '!#REF!</f>
        <v>#REF!</v>
      </c>
      <c r="C65" s="84" t="e">
        <f>'ОНЦ '!#REF!</f>
        <v>#REF!</v>
      </c>
      <c r="D65" s="88" t="e">
        <f>'ОНЦ '!#REF!</f>
        <v>#REF!</v>
      </c>
      <c r="E65" s="88" t="e">
        <f>'ОНЦ '!#REF!</f>
        <v>#REF!</v>
      </c>
      <c r="F65" s="88" t="e">
        <f>'ОНЦ '!#REF!</f>
        <v>#REF!</v>
      </c>
      <c r="G65" s="88" t="e">
        <f>'ОНЦ '!#REF!</f>
        <v>#REF!</v>
      </c>
      <c r="H65" s="88" t="e">
        <f>'ОНЦ '!#REF!</f>
        <v>#REF!</v>
      </c>
      <c r="I65" s="280" t="e">
        <f>'ОНЦ '!#REF!</f>
        <v>#REF!</v>
      </c>
    </row>
    <row r="66" spans="1:10" s="43" customFormat="1" ht="46.9" customHeight="1">
      <c r="A66" s="83" t="e">
        <f>'ОНЦ '!#REF!</f>
        <v>#REF!</v>
      </c>
      <c r="B66" s="84" t="e">
        <f>'ОНЦ '!#REF!</f>
        <v>#REF!</v>
      </c>
      <c r="C66" s="84" t="e">
        <f>'ОНЦ '!#REF!</f>
        <v>#REF!</v>
      </c>
      <c r="D66" s="88" t="e">
        <f>'ОНЦ '!#REF!</f>
        <v>#REF!</v>
      </c>
      <c r="E66" s="88" t="e">
        <f>'ОНЦ '!#REF!</f>
        <v>#REF!</v>
      </c>
      <c r="F66" s="88" t="e">
        <f>'ОНЦ '!#REF!</f>
        <v>#REF!</v>
      </c>
      <c r="G66" s="88" t="e">
        <f>'ОНЦ '!#REF!</f>
        <v>#REF!</v>
      </c>
      <c r="H66" s="88" t="e">
        <f>'ОНЦ '!#REF!</f>
        <v>#REF!</v>
      </c>
      <c r="I66" s="280" t="e">
        <f>'ОНЦ '!#REF!</f>
        <v>#REF!</v>
      </c>
    </row>
    <row r="67" spans="1:10" s="43" customFormat="1" ht="15.75">
      <c r="A67" s="40"/>
      <c r="B67" s="89"/>
      <c r="C67" s="258" t="s">
        <v>54</v>
      </c>
      <c r="D67" s="1" t="e">
        <f t="shared" ref="D67:I67" si="9">SUM(D62:D66)</f>
        <v>#REF!</v>
      </c>
      <c r="E67" s="1" t="e">
        <f t="shared" si="9"/>
        <v>#REF!</v>
      </c>
      <c r="F67" s="1" t="e">
        <f t="shared" si="9"/>
        <v>#REF!</v>
      </c>
      <c r="G67" s="1" t="e">
        <f t="shared" si="9"/>
        <v>#REF!</v>
      </c>
      <c r="H67" s="1" t="e">
        <f t="shared" si="9"/>
        <v>#REF!</v>
      </c>
      <c r="I67" s="1" t="e">
        <f t="shared" si="9"/>
        <v>#REF!</v>
      </c>
      <c r="J67" s="50"/>
    </row>
    <row r="68" spans="1:10" s="11" customFormat="1" ht="15.75">
      <c r="A68" s="40"/>
      <c r="B68" s="89"/>
      <c r="C68" s="265" t="s">
        <v>55</v>
      </c>
      <c r="D68" s="48" t="e">
        <f>D67*$I$123</f>
        <v>#REF!</v>
      </c>
      <c r="E68" s="48" t="e">
        <f>E67*$I$123</f>
        <v>#REF!</v>
      </c>
      <c r="F68" s="48" t="e">
        <f>F67*$I$124</f>
        <v>#REF!</v>
      </c>
      <c r="G68" s="48" t="e">
        <f>G67*$I$125</f>
        <v>#REF!</v>
      </c>
      <c r="H68" s="48" t="e">
        <f>SUM(D68:G68)</f>
        <v>#REF!</v>
      </c>
      <c r="I68" s="48"/>
    </row>
    <row r="69" spans="1:10" s="11" customFormat="1" ht="15.75">
      <c r="A69" s="44"/>
      <c r="B69" s="89"/>
      <c r="C69" s="258" t="s">
        <v>81</v>
      </c>
      <c r="D69" s="1" t="e">
        <f t="shared" ref="D69:G70" si="10">D59+D67</f>
        <v>#REF!</v>
      </c>
      <c r="E69" s="1" t="e">
        <f t="shared" si="10"/>
        <v>#REF!</v>
      </c>
      <c r="F69" s="1" t="e">
        <f t="shared" si="10"/>
        <v>#REF!</v>
      </c>
      <c r="G69" s="1" t="e">
        <f t="shared" si="10"/>
        <v>#REF!</v>
      </c>
      <c r="H69" s="1" t="e">
        <f>SUM(D69:G69)</f>
        <v>#REF!</v>
      </c>
      <c r="I69" s="48" t="e">
        <f>I59+I67</f>
        <v>#REF!</v>
      </c>
    </row>
    <row r="70" spans="1:10" s="11" customFormat="1" ht="15.75">
      <c r="A70" s="44"/>
      <c r="B70" s="89"/>
      <c r="C70" s="265" t="s">
        <v>82</v>
      </c>
      <c r="D70" s="48" t="e">
        <f t="shared" si="10"/>
        <v>#REF!</v>
      </c>
      <c r="E70" s="48" t="e">
        <f t="shared" si="10"/>
        <v>#REF!</v>
      </c>
      <c r="F70" s="48" t="e">
        <f t="shared" si="10"/>
        <v>#REF!</v>
      </c>
      <c r="G70" s="48" t="e">
        <f t="shared" si="10"/>
        <v>#REF!</v>
      </c>
      <c r="H70" s="48" t="e">
        <f>H60+H68</f>
        <v>#REF!</v>
      </c>
      <c r="I70" s="48"/>
    </row>
    <row r="71" spans="1:10" s="43" customFormat="1" ht="15.75">
      <c r="A71" s="969" t="s">
        <v>93</v>
      </c>
      <c r="B71" s="972"/>
      <c r="C71" s="971"/>
      <c r="D71" s="971"/>
      <c r="E71" s="971"/>
      <c r="F71" s="971"/>
      <c r="G71" s="849"/>
      <c r="H71" s="849"/>
      <c r="I71" s="279"/>
    </row>
    <row r="72" spans="1:10" s="43" customFormat="1" ht="57" customHeight="1">
      <c r="A72" s="83" t="e">
        <f>'ОНЦ '!#REF!</f>
        <v>#REF!</v>
      </c>
      <c r="B72" s="206" t="e">
        <f>'ОНЦ '!#REF!</f>
        <v>#REF!</v>
      </c>
      <c r="C72" s="86" t="e">
        <f>'ОНЦ '!#REF!</f>
        <v>#REF!</v>
      </c>
      <c r="D72" s="88" t="e">
        <f>'ОНЦ '!#REF!</f>
        <v>#REF!</v>
      </c>
      <c r="E72" s="88" t="e">
        <f>'ОНЦ '!#REF!</f>
        <v>#REF!</v>
      </c>
      <c r="F72" s="88" t="e">
        <f>'ОНЦ '!#REF!</f>
        <v>#REF!</v>
      </c>
      <c r="G72" s="88" t="e">
        <f>'ОНЦ '!#REF!</f>
        <v>#REF!</v>
      </c>
      <c r="H72" s="88" t="e">
        <f>'ОНЦ '!#REF!</f>
        <v>#REF!</v>
      </c>
      <c r="I72" s="281" t="e">
        <f>D72*$I$123+E72*$I$123+F72*$I$124</f>
        <v>#REF!</v>
      </c>
    </row>
    <row r="73" spans="1:10" s="43" customFormat="1" ht="15.75">
      <c r="A73" s="40"/>
      <c r="B73" s="82"/>
      <c r="C73" s="258" t="s">
        <v>94</v>
      </c>
      <c r="D73" s="1" t="e">
        <f t="shared" ref="D73:I73" si="11">SUM(D72:D72)</f>
        <v>#REF!</v>
      </c>
      <c r="E73" s="1" t="e">
        <f t="shared" si="11"/>
        <v>#REF!</v>
      </c>
      <c r="F73" s="1" t="e">
        <f t="shared" si="11"/>
        <v>#REF!</v>
      </c>
      <c r="G73" s="1" t="e">
        <f t="shared" si="11"/>
        <v>#REF!</v>
      </c>
      <c r="H73" s="1" t="e">
        <f t="shared" si="11"/>
        <v>#REF!</v>
      </c>
      <c r="I73" s="48" t="e">
        <f t="shared" si="11"/>
        <v>#REF!</v>
      </c>
    </row>
    <row r="74" spans="1:10" s="11" customFormat="1" ht="15.75">
      <c r="A74" s="40"/>
      <c r="B74" s="82"/>
      <c r="C74" s="265" t="s">
        <v>95</v>
      </c>
      <c r="D74" s="48" t="e">
        <f>D73*$I$123</f>
        <v>#REF!</v>
      </c>
      <c r="E74" s="48" t="e">
        <f>E73*$I$123</f>
        <v>#REF!</v>
      </c>
      <c r="F74" s="48" t="e">
        <f>F73*$I$124</f>
        <v>#REF!</v>
      </c>
      <c r="G74" s="48" t="e">
        <f>G73*$I$125</f>
        <v>#REF!</v>
      </c>
      <c r="H74" s="48" t="e">
        <f>SUM(D74:G74)</f>
        <v>#REF!</v>
      </c>
      <c r="I74" s="48"/>
    </row>
    <row r="75" spans="1:10" s="11" customFormat="1" ht="15.75">
      <c r="A75" s="44"/>
      <c r="B75" s="45"/>
      <c r="C75" s="258" t="s">
        <v>96</v>
      </c>
      <c r="D75" s="1" t="e">
        <f t="shared" ref="D75:G76" si="12">D69+D73</f>
        <v>#REF!</v>
      </c>
      <c r="E75" s="1" t="e">
        <f t="shared" si="12"/>
        <v>#REF!</v>
      </c>
      <c r="F75" s="1" t="e">
        <f t="shared" si="12"/>
        <v>#REF!</v>
      </c>
      <c r="G75" s="1" t="e">
        <f t="shared" si="12"/>
        <v>#REF!</v>
      </c>
      <c r="H75" s="1" t="e">
        <f>SUM(D75:G75)</f>
        <v>#REF!</v>
      </c>
      <c r="I75" s="48" t="e">
        <f>I69+I73</f>
        <v>#REF!</v>
      </c>
    </row>
    <row r="76" spans="1:10" s="11" customFormat="1" ht="15.75">
      <c r="A76" s="44"/>
      <c r="B76" s="45"/>
      <c r="C76" s="265" t="s">
        <v>97</v>
      </c>
      <c r="D76" s="48" t="e">
        <f t="shared" si="12"/>
        <v>#REF!</v>
      </c>
      <c r="E76" s="48" t="e">
        <f t="shared" si="12"/>
        <v>#REF!</v>
      </c>
      <c r="F76" s="48" t="e">
        <f t="shared" si="12"/>
        <v>#REF!</v>
      </c>
      <c r="G76" s="48" t="e">
        <f t="shared" si="12"/>
        <v>#REF!</v>
      </c>
      <c r="H76" s="48" t="e">
        <f>H70+H74</f>
        <v>#REF!</v>
      </c>
      <c r="I76" s="48"/>
    </row>
    <row r="77" spans="1:10" s="43" customFormat="1" ht="15.75">
      <c r="A77" s="973" t="s">
        <v>7</v>
      </c>
      <c r="B77" s="848"/>
      <c r="C77" s="849"/>
      <c r="D77" s="849"/>
      <c r="E77" s="849"/>
      <c r="F77" s="849"/>
      <c r="G77" s="849"/>
      <c r="H77" s="849"/>
      <c r="I77" s="47"/>
    </row>
    <row r="78" spans="1:10" s="11" customFormat="1" ht="36" customHeight="1">
      <c r="A78" s="83">
        <f>'ОНЦ '!A92</f>
        <v>19</v>
      </c>
      <c r="B78" s="90" t="str">
        <f>'ОНЦ '!B92</f>
        <v>ГСН-81-05-01-2001, прил. 1, п.5.2.2.</v>
      </c>
      <c r="C78" s="267" t="str">
        <f>'ОНЦ '!C92</f>
        <v>Временные здания и сооружения - 2,4%*0,8</v>
      </c>
      <c r="D78" s="132">
        <f>'ОНЦ '!D92</f>
        <v>150.66805508110133</v>
      </c>
      <c r="E78" s="132">
        <f>'ОНЦ '!E92</f>
        <v>10.178576885204789</v>
      </c>
      <c r="F78" s="135"/>
      <c r="G78" s="135"/>
      <c r="H78" s="46">
        <f>SUM(D78:G78)</f>
        <v>160.84663196630612</v>
      </c>
      <c r="I78" s="130">
        <f>D78*$I$123+E78*$I$123+F78*$I$124</f>
        <v>1317.3339158040471</v>
      </c>
    </row>
    <row r="79" spans="1:10" s="11" customFormat="1" ht="15" customHeight="1">
      <c r="A79" s="269"/>
      <c r="B79" s="52"/>
      <c r="C79" s="258" t="s">
        <v>8</v>
      </c>
      <c r="D79" s="133">
        <f t="shared" ref="D79:I79" si="13">SUM(D78:D78)</f>
        <v>150.66805508110133</v>
      </c>
      <c r="E79" s="133">
        <f t="shared" si="13"/>
        <v>10.178576885204789</v>
      </c>
      <c r="F79" s="133">
        <f t="shared" si="13"/>
        <v>0</v>
      </c>
      <c r="G79" s="133">
        <f t="shared" si="13"/>
        <v>0</v>
      </c>
      <c r="H79" s="133">
        <f t="shared" si="13"/>
        <v>160.84663196630612</v>
      </c>
      <c r="I79" s="282">
        <f t="shared" si="13"/>
        <v>1317.3339158040471</v>
      </c>
    </row>
    <row r="80" spans="1:10" s="11" customFormat="1" ht="15" customHeight="1">
      <c r="A80" s="44"/>
      <c r="B80" s="45"/>
      <c r="C80" s="265" t="s">
        <v>44</v>
      </c>
      <c r="D80" s="131">
        <f>D79*$I$123</f>
        <v>1233.9713711142199</v>
      </c>
      <c r="E80" s="131">
        <f>E79*$I$123</f>
        <v>83.362544689827217</v>
      </c>
      <c r="F80" s="131">
        <f>F79*$I$124</f>
        <v>0</v>
      </c>
      <c r="G80" s="131">
        <f>G79*$I$125</f>
        <v>0</v>
      </c>
      <c r="H80" s="131">
        <f>SUM(D80:G80)</f>
        <v>1317.3339158040471</v>
      </c>
      <c r="I80" s="130"/>
    </row>
    <row r="81" spans="1:10" s="11" customFormat="1" ht="15" customHeight="1">
      <c r="A81" s="269"/>
      <c r="B81" s="52"/>
      <c r="C81" s="258" t="s">
        <v>9</v>
      </c>
      <c r="D81" s="46" t="e">
        <f t="shared" ref="D81:G82" si="14">D75+D79</f>
        <v>#REF!</v>
      </c>
      <c r="E81" s="46" t="e">
        <f t="shared" si="14"/>
        <v>#REF!</v>
      </c>
      <c r="F81" s="46" t="e">
        <f t="shared" si="14"/>
        <v>#REF!</v>
      </c>
      <c r="G81" s="46" t="e">
        <f t="shared" si="14"/>
        <v>#REF!</v>
      </c>
      <c r="H81" s="46" t="e">
        <f>SUM(D81:G81)</f>
        <v>#REF!</v>
      </c>
      <c r="I81" s="130" t="e">
        <f>I75+I79</f>
        <v>#REF!</v>
      </c>
    </row>
    <row r="82" spans="1:10" s="11" customFormat="1" ht="15" customHeight="1">
      <c r="A82" s="44"/>
      <c r="B82" s="45"/>
      <c r="C82" s="265" t="s">
        <v>45</v>
      </c>
      <c r="D82" s="131" t="e">
        <f>D76+D80</f>
        <v>#REF!</v>
      </c>
      <c r="E82" s="131" t="e">
        <f t="shared" si="14"/>
        <v>#REF!</v>
      </c>
      <c r="F82" s="131" t="e">
        <f t="shared" si="14"/>
        <v>#REF!</v>
      </c>
      <c r="G82" s="131" t="e">
        <f t="shared" si="14"/>
        <v>#REF!</v>
      </c>
      <c r="H82" s="131" t="e">
        <f>SUM(D82:G82)</f>
        <v>#REF!</v>
      </c>
      <c r="I82" s="130"/>
    </row>
    <row r="83" spans="1:10" s="11" customFormat="1" ht="19.5" customHeight="1">
      <c r="A83" s="973" t="s">
        <v>10</v>
      </c>
      <c r="B83" s="848"/>
      <c r="C83" s="849"/>
      <c r="D83" s="849"/>
      <c r="E83" s="849"/>
      <c r="F83" s="849"/>
      <c r="G83" s="849"/>
      <c r="H83" s="849"/>
      <c r="I83" s="47"/>
    </row>
    <row r="84" spans="1:10" s="11" customFormat="1" ht="29.25" customHeight="1">
      <c r="A84" s="83">
        <f>'ОНЦ '!A98</f>
        <v>20</v>
      </c>
      <c r="B84" s="87" t="str">
        <f>'ОНЦ '!B98</f>
        <v xml:space="preserve">ГСН-81-05-02-2001, таб.4, п.11.4; прил.1, п.59 </v>
      </c>
      <c r="C84" s="87" t="str">
        <f>'ОНЦ '!C98</f>
        <v>Производство работ в зимнее время - 1,5%</v>
      </c>
      <c r="D84" s="136">
        <f>'ОНЦ '!D98</f>
        <v>119.96943885832692</v>
      </c>
      <c r="E84" s="136">
        <f>'ОНЦ '!E98</f>
        <v>8.1046918448443108</v>
      </c>
      <c r="F84" s="136"/>
      <c r="G84" s="136"/>
      <c r="H84" s="51">
        <f>SUM(D84:G84)</f>
        <v>128.07413070317125</v>
      </c>
      <c r="I84" s="137">
        <f>D84*$I$123+E84*$I$123+F84*$I$124</f>
        <v>1048.9271304589724</v>
      </c>
    </row>
    <row r="85" spans="1:10" s="11" customFormat="1" ht="29.25" customHeight="1">
      <c r="A85" s="83">
        <f>'ОНЦ '!A100</f>
        <v>21</v>
      </c>
      <c r="B85" s="87" t="str">
        <f>'ОНЦ '!B100</f>
        <v>МО РФ № 156/2/3/617 от 04.03.2009 г., п.1.10</v>
      </c>
      <c r="C85" s="87" t="str">
        <f>'ОНЦ '!C100</f>
        <v>Пуско-наладочные работы 2% от МР</v>
      </c>
      <c r="D85" s="136"/>
      <c r="E85" s="136"/>
      <c r="F85" s="136"/>
      <c r="G85" s="136">
        <f>'ОНЦ '!G100</f>
        <v>10.80625579312575</v>
      </c>
      <c r="H85" s="51">
        <f>SUM(D85:G85)</f>
        <v>10.80625579312575</v>
      </c>
      <c r="I85" s="137">
        <f>G85*I128</f>
        <v>206.83173588042686</v>
      </c>
    </row>
    <row r="86" spans="1:10" s="11" customFormat="1" ht="27" customHeight="1">
      <c r="A86" s="83">
        <f>'ОНЦ '!A101</f>
        <v>22</v>
      </c>
      <c r="B86" s="87" t="str">
        <f>'ОНЦ '!B101</f>
        <v>МО РФ №156/2/3/617 от 04.03.09 п. 2.4</v>
      </c>
      <c r="C86" s="87" t="str">
        <f>'ОНЦ '!C101</f>
        <v>Тепловизионный контроль - 0,1% от СМР итога глав 1-8</v>
      </c>
      <c r="D86" s="136"/>
      <c r="E86" s="136"/>
      <c r="F86" s="136"/>
      <c r="G86" s="136">
        <f>'ОНЦ '!G101</f>
        <v>8.5382753802114166</v>
      </c>
      <c r="H86" s="51">
        <f>SUM(D86:G86)</f>
        <v>8.5382753802114166</v>
      </c>
      <c r="I86" s="137">
        <f>G86*I125</f>
        <v>102.03239079352642</v>
      </c>
    </row>
    <row r="87" spans="1:10" s="11" customFormat="1" ht="28.5" customHeight="1">
      <c r="A87" s="83">
        <f>'ОНЦ '!A102</f>
        <v>23</v>
      </c>
      <c r="B87" s="87" t="str">
        <f>'ОНЦ '!B102</f>
        <v>МО РФ № 156/2/3/617 от 04.03.2009 г., п.2.1</v>
      </c>
      <c r="C87" s="87" t="str">
        <f>'ОНЦ '!C102</f>
        <v>Затраты на ввод объекта в эксплуатацию - 0,5% от итога глав 1-8</v>
      </c>
      <c r="D87" s="136"/>
      <c r="E87" s="136"/>
      <c r="F87" s="136"/>
      <c r="G87" s="136">
        <f>'ОНЦ '!G102</f>
        <v>54.437051017870566</v>
      </c>
      <c r="H87" s="136">
        <f>'ОНЦ '!H102</f>
        <v>54.437051017870566</v>
      </c>
      <c r="I87" s="138">
        <f>'ОНЦ '!I102</f>
        <v>650.52275966355319</v>
      </c>
    </row>
    <row r="88" spans="1:10" s="11" customFormat="1" ht="15.75" hidden="1">
      <c r="A88" s="83" t="e">
        <f>'ОНЦ '!#REF!</f>
        <v>#REF!</v>
      </c>
      <c r="B88" s="87" t="e">
        <f>'ОНЦ '!#REF!</f>
        <v>#REF!</v>
      </c>
      <c r="C88" s="87" t="e">
        <f>'ОНЦ '!#REF!</f>
        <v>#REF!</v>
      </c>
      <c r="D88" s="136"/>
      <c r="E88" s="136"/>
      <c r="F88" s="136"/>
      <c r="G88" s="136" t="e">
        <f>'ОНЦ '!#REF!</f>
        <v>#REF!</v>
      </c>
      <c r="H88" s="136" t="e">
        <f>'ОНЦ '!#REF!</f>
        <v>#REF!</v>
      </c>
      <c r="I88" s="138" t="e">
        <f>'ОНЦ '!#REF!</f>
        <v>#REF!</v>
      </c>
    </row>
    <row r="89" spans="1:10" s="11" customFormat="1" ht="33.6" customHeight="1">
      <c r="A89" s="83" t="e">
        <f>'ОНЦ '!#REF!</f>
        <v>#REF!</v>
      </c>
      <c r="B89" s="87" t="e">
        <f>'ОНЦ '!#REF!</f>
        <v>#REF!</v>
      </c>
      <c r="C89" s="87" t="e">
        <f>'ОНЦ '!#REF!</f>
        <v>#REF!</v>
      </c>
      <c r="D89" s="136"/>
      <c r="E89" s="136"/>
      <c r="F89" s="136"/>
      <c r="G89" s="136" t="e">
        <f>'ОНЦ '!#REF!</f>
        <v>#REF!</v>
      </c>
      <c r="H89" s="136" t="e">
        <f>'ОНЦ '!#REF!</f>
        <v>#REF!</v>
      </c>
      <c r="I89" s="138" t="e">
        <f>'ОНЦ '!#REF!</f>
        <v>#REF!</v>
      </c>
    </row>
    <row r="90" spans="1:10" s="11" customFormat="1" ht="31.5" customHeight="1">
      <c r="A90" s="83">
        <f>'ОНЦ '!A103</f>
        <v>24</v>
      </c>
      <c r="B90" s="91" t="str">
        <f>'ОНЦ '!B103</f>
        <v xml:space="preserve">МО РФ № 156/2/3/617 от 04.03.2009 г., п.2.2 </v>
      </c>
      <c r="C90" s="86" t="str">
        <f>'ОНЦ '!C103</f>
        <v>Технологические присоединения</v>
      </c>
      <c r="D90" s="139"/>
      <c r="E90" s="139"/>
      <c r="F90" s="139"/>
      <c r="G90" s="140">
        <f>'ОНЦ '!G103</f>
        <v>201.63869426751592</v>
      </c>
      <c r="H90" s="51">
        <f>G90</f>
        <v>201.63869426751592</v>
      </c>
      <c r="I90" s="137">
        <f>H90*I125</f>
        <v>2409.5823964968149</v>
      </c>
    </row>
    <row r="91" spans="1:10" s="43" customFormat="1" ht="15.75">
      <c r="A91" s="269"/>
      <c r="B91" s="52"/>
      <c r="C91" s="258" t="s">
        <v>11</v>
      </c>
      <c r="D91" s="141">
        <f t="shared" ref="D91:I91" si="15">SUM(D84:D90)</f>
        <v>119.96943885832692</v>
      </c>
      <c r="E91" s="141">
        <f t="shared" si="15"/>
        <v>8.1046918448443108</v>
      </c>
      <c r="F91" s="141">
        <f t="shared" si="15"/>
        <v>0</v>
      </c>
      <c r="G91" s="141" t="e">
        <f t="shared" si="15"/>
        <v>#REF!</v>
      </c>
      <c r="H91" s="141" t="e">
        <f t="shared" si="15"/>
        <v>#REF!</v>
      </c>
      <c r="I91" s="141" t="e">
        <f t="shared" si="15"/>
        <v>#REF!</v>
      </c>
      <c r="J91" s="54"/>
    </row>
    <row r="92" spans="1:10" s="11" customFormat="1" ht="15.75">
      <c r="A92" s="44"/>
      <c r="B92" s="45"/>
      <c r="C92" s="265" t="s">
        <v>46</v>
      </c>
      <c r="D92" s="128">
        <f>D91*$I$123</f>
        <v>982.54970424969747</v>
      </c>
      <c r="E92" s="128">
        <f>E91*$I$123</f>
        <v>66.377426209274901</v>
      </c>
      <c r="F92" s="128">
        <f>F91*$I$124</f>
        <v>0</v>
      </c>
      <c r="G92" s="128" t="e">
        <f>I85+I86+I87+I90+I88+I89</f>
        <v>#REF!</v>
      </c>
      <c r="H92" s="128" t="e">
        <f>SUM(D92:G92)</f>
        <v>#REF!</v>
      </c>
      <c r="I92" s="137"/>
      <c r="J92" s="14"/>
    </row>
    <row r="93" spans="1:10" s="43" customFormat="1" ht="15.75">
      <c r="A93" s="269"/>
      <c r="B93" s="52"/>
      <c r="C93" s="258" t="s">
        <v>12</v>
      </c>
      <c r="D93" s="51" t="e">
        <f t="shared" ref="D93:G94" si="16">D91+D81</f>
        <v>#REF!</v>
      </c>
      <c r="E93" s="51" t="e">
        <f t="shared" si="16"/>
        <v>#REF!</v>
      </c>
      <c r="F93" s="51" t="e">
        <f t="shared" si="16"/>
        <v>#REF!</v>
      </c>
      <c r="G93" s="51" t="e">
        <f t="shared" si="16"/>
        <v>#REF!</v>
      </c>
      <c r="H93" s="51" t="e">
        <f>SUM(D93:G93)</f>
        <v>#REF!</v>
      </c>
      <c r="I93" s="137" t="e">
        <f>I91+I81</f>
        <v>#REF!</v>
      </c>
      <c r="J93" s="53"/>
    </row>
    <row r="94" spans="1:10" s="43" customFormat="1" ht="15.75">
      <c r="A94" s="44"/>
      <c r="B94" s="45"/>
      <c r="C94" s="265" t="s">
        <v>47</v>
      </c>
      <c r="D94" s="128" t="e">
        <f t="shared" si="16"/>
        <v>#REF!</v>
      </c>
      <c r="E94" s="128" t="e">
        <f t="shared" si="16"/>
        <v>#REF!</v>
      </c>
      <c r="F94" s="128" t="e">
        <f t="shared" si="16"/>
        <v>#REF!</v>
      </c>
      <c r="G94" s="128" t="e">
        <f t="shared" si="16"/>
        <v>#REF!</v>
      </c>
      <c r="H94" s="128" t="e">
        <f>SUM(D94:G94)</f>
        <v>#REF!</v>
      </c>
      <c r="I94" s="137"/>
      <c r="J94" s="54"/>
    </row>
    <row r="95" spans="1:10" s="43" customFormat="1" ht="15.75" customHeight="1">
      <c r="A95" s="973" t="s">
        <v>40</v>
      </c>
      <c r="B95" s="848"/>
      <c r="C95" s="849"/>
      <c r="D95" s="849"/>
      <c r="E95" s="849"/>
      <c r="F95" s="849"/>
      <c r="G95" s="849"/>
      <c r="H95" s="849"/>
      <c r="I95" s="47"/>
    </row>
    <row r="96" spans="1:10" s="43" customFormat="1" ht="33.75" customHeight="1">
      <c r="A96" s="92">
        <f>A90+1</f>
        <v>25</v>
      </c>
      <c r="B96" s="260" t="s">
        <v>141</v>
      </c>
      <c r="C96" s="93" t="s">
        <v>231</v>
      </c>
      <c r="D96" s="55"/>
      <c r="E96" s="55"/>
      <c r="F96" s="55"/>
      <c r="G96" s="3" t="e">
        <f>H93*1.72%</f>
        <v>#REF!</v>
      </c>
      <c r="H96" s="3" t="e">
        <f t="shared" ref="H96:H101" si="17">SUM(D96:G96)</f>
        <v>#REF!</v>
      </c>
      <c r="I96" s="4" t="e">
        <f>I93*1.28%</f>
        <v>#REF!</v>
      </c>
    </row>
    <row r="97" spans="1:10" s="43" customFormat="1" ht="30" customHeight="1">
      <c r="A97" s="92">
        <f>A96+1</f>
        <v>26</v>
      </c>
      <c r="B97" s="94" t="s">
        <v>141</v>
      </c>
      <c r="C97" s="261" t="s">
        <v>134</v>
      </c>
      <c r="D97" s="55"/>
      <c r="E97" s="55"/>
      <c r="F97" s="55"/>
      <c r="G97" s="3" t="e">
        <f>(H93+H107)*0.26%</f>
        <v>#REF!</v>
      </c>
      <c r="H97" s="3" t="e">
        <f t="shared" si="17"/>
        <v>#REF!</v>
      </c>
      <c r="I97" s="4" t="e">
        <f>(I93+I107)*0.26%</f>
        <v>#REF!</v>
      </c>
    </row>
    <row r="98" spans="1:10" s="43" customFormat="1" ht="18" customHeight="1">
      <c r="A98" s="56"/>
      <c r="B98" s="57"/>
      <c r="C98" s="261" t="s">
        <v>41</v>
      </c>
      <c r="D98" s="58"/>
      <c r="E98" s="58"/>
      <c r="F98" s="58"/>
      <c r="G98" s="58" t="e">
        <f>SUM(G96:G97)</f>
        <v>#REF!</v>
      </c>
      <c r="H98" s="3" t="e">
        <f t="shared" si="17"/>
        <v>#REF!</v>
      </c>
      <c r="I98" s="59" t="e">
        <f>SUM(I96:I97)</f>
        <v>#REF!</v>
      </c>
    </row>
    <row r="99" spans="1:10" s="43" customFormat="1" ht="18" customHeight="1">
      <c r="A99" s="60"/>
      <c r="B99" s="61"/>
      <c r="C99" s="266" t="s">
        <v>48</v>
      </c>
      <c r="D99" s="48">
        <f>D98*$I$123</f>
        <v>0</v>
      </c>
      <c r="E99" s="48">
        <f>E98*$I$123</f>
        <v>0</v>
      </c>
      <c r="F99" s="48">
        <f>F98*$I$124</f>
        <v>0</v>
      </c>
      <c r="G99" s="48" t="e">
        <f>SUM(I96:I97)</f>
        <v>#REF!</v>
      </c>
      <c r="H99" s="62" t="e">
        <f t="shared" si="17"/>
        <v>#REF!</v>
      </c>
      <c r="I99" s="59"/>
    </row>
    <row r="100" spans="1:10" s="43" customFormat="1" ht="18" customHeight="1">
      <c r="A100" s="60"/>
      <c r="B100" s="61"/>
      <c r="C100" s="261" t="s">
        <v>61</v>
      </c>
      <c r="D100" s="2" t="e">
        <f>D98+D93</f>
        <v>#REF!</v>
      </c>
      <c r="E100" s="2" t="e">
        <f t="shared" ref="D100:G101" si="18">E98+E93</f>
        <v>#REF!</v>
      </c>
      <c r="F100" s="2" t="e">
        <f t="shared" si="18"/>
        <v>#REF!</v>
      </c>
      <c r="G100" s="2" t="e">
        <f t="shared" si="18"/>
        <v>#REF!</v>
      </c>
      <c r="H100" s="3" t="e">
        <f t="shared" si="17"/>
        <v>#REF!</v>
      </c>
      <c r="I100" s="4" t="e">
        <f>I98+I93</f>
        <v>#REF!</v>
      </c>
    </row>
    <row r="101" spans="1:10" s="43" customFormat="1" ht="18" customHeight="1">
      <c r="A101" s="60"/>
      <c r="B101" s="61"/>
      <c r="C101" s="266" t="s">
        <v>62</v>
      </c>
      <c r="D101" s="63" t="e">
        <f t="shared" si="18"/>
        <v>#REF!</v>
      </c>
      <c r="E101" s="63" t="e">
        <f t="shared" si="18"/>
        <v>#REF!</v>
      </c>
      <c r="F101" s="63" t="e">
        <f t="shared" si="18"/>
        <v>#REF!</v>
      </c>
      <c r="G101" s="63" t="e">
        <f t="shared" si="18"/>
        <v>#REF!</v>
      </c>
      <c r="H101" s="62" t="e">
        <f t="shared" si="17"/>
        <v>#REF!</v>
      </c>
      <c r="I101" s="4"/>
    </row>
    <row r="102" spans="1:10" s="43" customFormat="1" ht="15.75" customHeight="1">
      <c r="A102" s="957" t="s">
        <v>63</v>
      </c>
      <c r="B102" s="851"/>
      <c r="C102" s="852"/>
      <c r="D102" s="852"/>
      <c r="E102" s="852"/>
      <c r="F102" s="852"/>
      <c r="G102" s="852"/>
      <c r="H102" s="852"/>
      <c r="I102" s="4"/>
    </row>
    <row r="103" spans="1:10" s="11" customFormat="1" ht="15.75">
      <c r="A103" s="95">
        <f>A97+1</f>
        <v>27</v>
      </c>
      <c r="B103" s="57" t="s">
        <v>115</v>
      </c>
      <c r="C103" s="261" t="str">
        <f>'ОНЦ '!C111</f>
        <v xml:space="preserve">Изыскательские работы. </v>
      </c>
      <c r="D103" s="142"/>
      <c r="E103" s="142"/>
      <c r="F103" s="142"/>
      <c r="G103" s="142">
        <f>'ОНЦ '!G111</f>
        <v>237.62383233738581</v>
      </c>
      <c r="H103" s="142">
        <f>'ОНЦ '!H111</f>
        <v>237.62383233738581</v>
      </c>
      <c r="I103" s="144">
        <f>'ОНЦ '!I111</f>
        <v>1383.8261500000001</v>
      </c>
      <c r="J103" s="96"/>
    </row>
    <row r="104" spans="1:10" s="11" customFormat="1" ht="15.75">
      <c r="A104" s="95">
        <f>A103+1</f>
        <v>28</v>
      </c>
      <c r="B104" s="57" t="s">
        <v>115</v>
      </c>
      <c r="C104" s="261" t="str">
        <f>'ОНЦ '!C112</f>
        <v xml:space="preserve">Проектная документация </v>
      </c>
      <c r="D104" s="142"/>
      <c r="E104" s="142"/>
      <c r="F104" s="142"/>
      <c r="G104" s="142">
        <f>'ОНЦ '!G112</f>
        <v>734.39728421169787</v>
      </c>
      <c r="H104" s="142">
        <f>'ОНЦ '!H112</f>
        <v>734.39728421169787</v>
      </c>
      <c r="I104" s="144">
        <f>'ОНЦ '!I112</f>
        <v>3958.9154399999998</v>
      </c>
      <c r="J104" s="96"/>
    </row>
    <row r="105" spans="1:10" s="11" customFormat="1" ht="15.75">
      <c r="A105" s="95">
        <f>A104+1</f>
        <v>29</v>
      </c>
      <c r="B105" s="57" t="s">
        <v>115</v>
      </c>
      <c r="C105" s="261" t="str">
        <f>'ОНЦ '!C113</f>
        <v xml:space="preserve">Рабочая документация </v>
      </c>
      <c r="D105" s="142"/>
      <c r="E105" s="142"/>
      <c r="F105" s="142"/>
      <c r="G105" s="142">
        <f>'ОНЦ '!G113</f>
        <v>685.11789934516855</v>
      </c>
      <c r="H105" s="142">
        <f>'ОНЦ '!H113</f>
        <v>685.11789934516855</v>
      </c>
      <c r="I105" s="144">
        <f>'ОНЦ '!I113</f>
        <v>3693.2650600000002</v>
      </c>
      <c r="J105" s="96"/>
    </row>
    <row r="106" spans="1:10" s="11" customFormat="1" ht="18.75" customHeight="1">
      <c r="A106" s="95">
        <f>A105+1</f>
        <v>30</v>
      </c>
      <c r="B106" s="12" t="s">
        <v>67</v>
      </c>
      <c r="C106" s="261" t="s">
        <v>68</v>
      </c>
      <c r="D106" s="143"/>
      <c r="E106" s="143"/>
      <c r="F106" s="142"/>
      <c r="G106" s="142">
        <f>'ОНЦ '!G114</f>
        <v>14.219993502732079</v>
      </c>
      <c r="H106" s="142">
        <f>'ОНЦ '!H114</f>
        <v>14.219993502732079</v>
      </c>
      <c r="I106" s="144">
        <f>'ОНЦ '!I114</f>
        <v>169.92892235764833</v>
      </c>
      <c r="J106" s="96"/>
    </row>
    <row r="107" spans="1:10" s="11" customFormat="1" ht="18" customHeight="1">
      <c r="A107" s="56"/>
      <c r="B107" s="57"/>
      <c r="C107" s="261" t="s">
        <v>64</v>
      </c>
      <c r="D107" s="142">
        <f t="shared" ref="D107:I107" si="19">SUM(D103:D106)</f>
        <v>0</v>
      </c>
      <c r="E107" s="142">
        <f t="shared" si="19"/>
        <v>0</v>
      </c>
      <c r="F107" s="142">
        <f t="shared" si="19"/>
        <v>0</v>
      </c>
      <c r="G107" s="142">
        <f t="shared" si="19"/>
        <v>1671.3590093969842</v>
      </c>
      <c r="H107" s="142">
        <f t="shared" si="19"/>
        <v>1671.3590093969842</v>
      </c>
      <c r="I107" s="144">
        <f t="shared" si="19"/>
        <v>9205.9355723576482</v>
      </c>
    </row>
    <row r="108" spans="1:10" s="43" customFormat="1" ht="18" customHeight="1">
      <c r="A108" s="60"/>
      <c r="B108" s="61"/>
      <c r="C108" s="266" t="s">
        <v>65</v>
      </c>
      <c r="D108" s="63">
        <f>D107*$I$123</f>
        <v>0</v>
      </c>
      <c r="E108" s="63">
        <f>E107*$I$123</f>
        <v>0</v>
      </c>
      <c r="F108" s="63">
        <f>F107*$I$124</f>
        <v>0</v>
      </c>
      <c r="G108" s="63">
        <f>SUM(I103:I106)</f>
        <v>9205.9355723576482</v>
      </c>
      <c r="H108" s="62">
        <f>G108</f>
        <v>9205.9355723576482</v>
      </c>
      <c r="I108" s="4"/>
    </row>
    <row r="109" spans="1:10" s="14" customFormat="1" ht="17.25" customHeight="1">
      <c r="A109" s="56"/>
      <c r="B109" s="57"/>
      <c r="C109" s="261" t="s">
        <v>13</v>
      </c>
      <c r="D109" s="2" t="e">
        <f>D100+D107</f>
        <v>#REF!</v>
      </c>
      <c r="E109" s="2" t="e">
        <f>E100+E107</f>
        <v>#REF!</v>
      </c>
      <c r="F109" s="2" t="e">
        <f>F100+F107</f>
        <v>#REF!</v>
      </c>
      <c r="G109" s="2" t="e">
        <f>G100+G107</f>
        <v>#REF!</v>
      </c>
      <c r="H109" s="2" t="e">
        <f>SUM(D109:G109)</f>
        <v>#REF!</v>
      </c>
      <c r="I109" s="4" t="e">
        <f>I100+I107</f>
        <v>#REF!</v>
      </c>
    </row>
    <row r="110" spans="1:10" s="14" customFormat="1" ht="17.25" customHeight="1">
      <c r="A110" s="60"/>
      <c r="B110" s="61"/>
      <c r="C110" s="266" t="s">
        <v>49</v>
      </c>
      <c r="D110" s="63" t="e">
        <f>D94+D108</f>
        <v>#REF!</v>
      </c>
      <c r="E110" s="63" t="e">
        <f>E94+E108</f>
        <v>#REF!</v>
      </c>
      <c r="F110" s="63" t="e">
        <f>F94+F108</f>
        <v>#REF!</v>
      </c>
      <c r="G110" s="63" t="e">
        <f>G101+G108</f>
        <v>#REF!</v>
      </c>
      <c r="H110" s="63" t="e">
        <f>SUM(D110:G110)</f>
        <v>#REF!</v>
      </c>
      <c r="I110" s="4"/>
    </row>
    <row r="111" spans="1:10" s="14" customFormat="1" ht="15.75">
      <c r="A111" s="56"/>
      <c r="B111" s="57"/>
      <c r="C111" s="261"/>
      <c r="D111" s="2"/>
      <c r="E111" s="2"/>
      <c r="F111" s="2"/>
      <c r="G111" s="2"/>
      <c r="H111" s="2"/>
      <c r="I111" s="4"/>
    </row>
    <row r="112" spans="1:10" s="14" customFormat="1" ht="15.75">
      <c r="A112" s="97">
        <f>A106+1</f>
        <v>31</v>
      </c>
      <c r="B112" s="42" t="s">
        <v>101</v>
      </c>
      <c r="C112" s="64" t="s">
        <v>102</v>
      </c>
      <c r="D112" s="202" t="e">
        <f t="shared" ref="D112:G113" si="20">D109*2%</f>
        <v>#REF!</v>
      </c>
      <c r="E112" s="202" t="e">
        <f t="shared" si="20"/>
        <v>#REF!</v>
      </c>
      <c r="F112" s="202" t="e">
        <f t="shared" si="20"/>
        <v>#REF!</v>
      </c>
      <c r="G112" s="202" t="e">
        <f t="shared" si="20"/>
        <v>#REF!</v>
      </c>
      <c r="H112" s="202" t="e">
        <f>SUM(D112:G112)</f>
        <v>#REF!</v>
      </c>
      <c r="I112" s="150" t="e">
        <f>I109*2%</f>
        <v>#REF!</v>
      </c>
    </row>
    <row r="113" spans="1:10" s="14" customFormat="1" ht="15.75">
      <c r="A113" s="97"/>
      <c r="B113" s="42"/>
      <c r="C113" s="65" t="s">
        <v>103</v>
      </c>
      <c r="D113" s="134" t="e">
        <f t="shared" si="20"/>
        <v>#REF!</v>
      </c>
      <c r="E113" s="134" t="e">
        <f t="shared" si="20"/>
        <v>#REF!</v>
      </c>
      <c r="F113" s="134" t="e">
        <f t="shared" si="20"/>
        <v>#REF!</v>
      </c>
      <c r="G113" s="134" t="e">
        <f t="shared" si="20"/>
        <v>#REF!</v>
      </c>
      <c r="H113" s="134" t="e">
        <f>SUM(D113:G113)</f>
        <v>#REF!</v>
      </c>
      <c r="I113" s="150"/>
    </row>
    <row r="114" spans="1:10" s="14" customFormat="1" ht="15.75">
      <c r="A114" s="98"/>
      <c r="B114" s="66"/>
      <c r="C114" s="67"/>
      <c r="D114" s="146"/>
      <c r="E114" s="146"/>
      <c r="F114" s="146"/>
      <c r="G114" s="146"/>
      <c r="H114" s="134"/>
      <c r="I114" s="4"/>
      <c r="J114" s="68"/>
    </row>
    <row r="115" spans="1:10" s="14" customFormat="1" ht="15.75">
      <c r="A115" s="99"/>
      <c r="B115" s="69"/>
      <c r="C115" s="64" t="s">
        <v>20</v>
      </c>
      <c r="D115" s="203" t="e">
        <f>D109+D112</f>
        <v>#REF!</v>
      </c>
      <c r="E115" s="203" t="e">
        <f>E109+E112</f>
        <v>#REF!</v>
      </c>
      <c r="F115" s="203" t="e">
        <f>F109+F112</f>
        <v>#REF!</v>
      </c>
      <c r="G115" s="203" t="e">
        <f>G109+G112</f>
        <v>#REF!</v>
      </c>
      <c r="H115" s="202" t="e">
        <f>SUM(D115:G115)</f>
        <v>#REF!</v>
      </c>
      <c r="I115" s="4" t="e">
        <f>I109+I112</f>
        <v>#REF!</v>
      </c>
      <c r="J115" s="68"/>
    </row>
    <row r="116" spans="1:10" s="14" customFormat="1" ht="15.75">
      <c r="A116" s="99"/>
      <c r="B116" s="69"/>
      <c r="C116" s="64" t="s">
        <v>21</v>
      </c>
      <c r="D116" s="203" t="e">
        <f t="shared" ref="D116:I116" si="21">D115*0.18</f>
        <v>#REF!</v>
      </c>
      <c r="E116" s="203" t="e">
        <f t="shared" si="21"/>
        <v>#REF!</v>
      </c>
      <c r="F116" s="203" t="e">
        <f t="shared" si="21"/>
        <v>#REF!</v>
      </c>
      <c r="G116" s="203" t="e">
        <f t="shared" si="21"/>
        <v>#REF!</v>
      </c>
      <c r="H116" s="203" t="e">
        <f t="shared" si="21"/>
        <v>#REF!</v>
      </c>
      <c r="I116" s="4" t="e">
        <f t="shared" si="21"/>
        <v>#REF!</v>
      </c>
      <c r="J116" s="68"/>
    </row>
    <row r="117" spans="1:10" s="14" customFormat="1" ht="15.75" customHeight="1">
      <c r="A117" s="60"/>
      <c r="B117" s="61"/>
      <c r="C117" s="64" t="s">
        <v>22</v>
      </c>
      <c r="D117" s="2" t="e">
        <f>D115+D116</f>
        <v>#REF!</v>
      </c>
      <c r="E117" s="2" t="e">
        <f>E115+E116</f>
        <v>#REF!</v>
      </c>
      <c r="F117" s="2" t="e">
        <f>F115+F116</f>
        <v>#REF!</v>
      </c>
      <c r="G117" s="2" t="e">
        <f>G115+G116</f>
        <v>#REF!</v>
      </c>
      <c r="H117" s="2" t="e">
        <f>H115+H116</f>
        <v>#REF!</v>
      </c>
      <c r="I117" s="4" t="e">
        <f>I116+I115</f>
        <v>#REF!</v>
      </c>
      <c r="J117" s="68"/>
    </row>
    <row r="118" spans="1:10" s="14" customFormat="1" ht="15.75" customHeight="1">
      <c r="A118" s="60"/>
      <c r="B118" s="61"/>
      <c r="C118" s="266"/>
      <c r="D118" s="63"/>
      <c r="E118" s="63"/>
      <c r="F118" s="63"/>
      <c r="G118" s="63"/>
      <c r="H118" s="63"/>
      <c r="I118" s="4"/>
      <c r="J118" s="68"/>
    </row>
    <row r="119" spans="1:10" s="14" customFormat="1" ht="15.75" customHeight="1">
      <c r="A119" s="60"/>
      <c r="B119" s="61"/>
      <c r="C119" s="65" t="s">
        <v>14</v>
      </c>
      <c r="D119" s="63" t="e">
        <f>D110+D113</f>
        <v>#REF!</v>
      </c>
      <c r="E119" s="63" t="e">
        <f>E110+E113</f>
        <v>#REF!</v>
      </c>
      <c r="F119" s="63" t="e">
        <f>F110+F113</f>
        <v>#REF!</v>
      </c>
      <c r="G119" s="63" t="e">
        <f>G110+G113</f>
        <v>#REF!</v>
      </c>
      <c r="H119" s="63" t="e">
        <f>SUM(D119:G119)</f>
        <v>#REF!</v>
      </c>
      <c r="I119" s="4"/>
      <c r="J119" s="68"/>
    </row>
    <row r="120" spans="1:10" s="14" customFormat="1" ht="15.75" customHeight="1">
      <c r="A120" s="60"/>
      <c r="B120" s="61"/>
      <c r="C120" s="65" t="s">
        <v>15</v>
      </c>
      <c r="D120" s="63" t="e">
        <f>D119*0.18</f>
        <v>#REF!</v>
      </c>
      <c r="E120" s="63" t="e">
        <f>E119*0.18</f>
        <v>#REF!</v>
      </c>
      <c r="F120" s="63" t="e">
        <f>F119*0.18</f>
        <v>#REF!</v>
      </c>
      <c r="G120" s="63" t="e">
        <f>G119*0.18</f>
        <v>#REF!</v>
      </c>
      <c r="H120" s="63" t="e">
        <f>H119*0.18</f>
        <v>#REF!</v>
      </c>
      <c r="I120" s="4"/>
      <c r="J120" s="68"/>
    </row>
    <row r="121" spans="1:10" s="14" customFormat="1" ht="15.75">
      <c r="A121" s="60"/>
      <c r="B121" s="61"/>
      <c r="C121" s="65" t="s">
        <v>16</v>
      </c>
      <c r="D121" s="63" t="e">
        <f>D119+D120</f>
        <v>#REF!</v>
      </c>
      <c r="E121" s="63" t="e">
        <f>E119+E120</f>
        <v>#REF!</v>
      </c>
      <c r="F121" s="63" t="e">
        <f>F119+F120</f>
        <v>#REF!</v>
      </c>
      <c r="G121" s="63" t="e">
        <f>G119+G120</f>
        <v>#REF!</v>
      </c>
      <c r="H121" s="63" t="e">
        <f>H119+H120</f>
        <v>#REF!</v>
      </c>
      <c r="I121" s="4"/>
      <c r="J121" s="68"/>
    </row>
    <row r="122" spans="1:10" s="14" customFormat="1" ht="26.45" customHeight="1">
      <c r="A122" s="100"/>
      <c r="B122" s="101"/>
      <c r="C122" s="102"/>
      <c r="D122" s="103"/>
      <c r="E122" s="103"/>
      <c r="F122" s="958">
        <f>'ОНЦ '!D130:I130</f>
        <v>0</v>
      </c>
      <c r="G122" s="958"/>
      <c r="H122" s="958"/>
      <c r="I122" s="958"/>
      <c r="J122" s="68"/>
    </row>
    <row r="123" spans="1:10" s="14" customFormat="1" ht="15.75" customHeight="1">
      <c r="A123" s="846" t="str">
        <f>'ОНЦ '!A131:H131</f>
        <v xml:space="preserve">Индексы на весь период строительства к СМР (объекты культуры )  (1 квартал 2021г.): </v>
      </c>
      <c r="B123" s="846"/>
      <c r="C123" s="846"/>
      <c r="D123" s="846"/>
      <c r="E123" s="846"/>
      <c r="F123" s="846"/>
      <c r="G123" s="846"/>
      <c r="H123" s="846"/>
      <c r="I123" s="70">
        <f>'ОНЦ '!I131</f>
        <v>8.19</v>
      </c>
      <c r="J123" s="68"/>
    </row>
    <row r="124" spans="1:10" s="14" customFormat="1" ht="15.75" customHeight="1">
      <c r="A124" s="846" t="str">
        <f>'ОНЦ '!A132:H132</f>
        <v xml:space="preserve">Индексы на весь период строительства к оборудованию  (1 квартал 2021г): </v>
      </c>
      <c r="B124" s="846"/>
      <c r="C124" s="846"/>
      <c r="D124" s="846"/>
      <c r="E124" s="846"/>
      <c r="F124" s="846"/>
      <c r="G124" s="846"/>
      <c r="H124" s="846"/>
      <c r="I124" s="70">
        <f>'ОНЦ '!I132</f>
        <v>4.5199999999999996</v>
      </c>
      <c r="J124" s="68"/>
    </row>
    <row r="125" spans="1:10" s="14" customFormat="1" ht="15.75" customHeight="1">
      <c r="A125" s="846" t="str">
        <f>'ОНЦ '!A133:H133</f>
        <v xml:space="preserve">Индексы на весь период строительства к прочим  (1 квартал 2021г.): </v>
      </c>
      <c r="B125" s="846"/>
      <c r="C125" s="846"/>
      <c r="D125" s="846"/>
      <c r="E125" s="846"/>
      <c r="F125" s="846"/>
      <c r="G125" s="846"/>
      <c r="H125" s="846"/>
      <c r="I125" s="70">
        <f>'ОНЦ '!I133</f>
        <v>11.95</v>
      </c>
      <c r="J125" s="68"/>
    </row>
    <row r="126" spans="1:10" s="14" customFormat="1" ht="15.75" customHeight="1">
      <c r="A126" s="846" t="str">
        <f>'ОНЦ '!A134:H134</f>
        <v xml:space="preserve">Индексы на весь период строительства к ПИР (1 квартал 2021г): </v>
      </c>
      <c r="B126" s="846"/>
      <c r="C126" s="846"/>
      <c r="D126" s="846"/>
      <c r="E126" s="846"/>
      <c r="F126" s="846"/>
      <c r="G126" s="846"/>
      <c r="H126" s="846"/>
      <c r="I126" s="70">
        <f>'ОНЦ '!I134</f>
        <v>4.53</v>
      </c>
      <c r="J126" s="70"/>
    </row>
    <row r="127" spans="1:10" s="14" customFormat="1" ht="15.75" customHeight="1">
      <c r="A127" s="846" t="str">
        <f>'ОНЦ '!A135:H135</f>
        <v xml:space="preserve">Индексы на весь период строительства к ПИР - инженерные изыскания (1 квартал 2021г): </v>
      </c>
      <c r="B127" s="846"/>
      <c r="C127" s="846"/>
      <c r="D127" s="846"/>
      <c r="E127" s="846"/>
      <c r="F127" s="846"/>
      <c r="G127" s="846"/>
      <c r="H127" s="846"/>
      <c r="I127" s="70">
        <f>'ОНЦ '!I135</f>
        <v>4.5999999999999996</v>
      </c>
      <c r="J127" s="70"/>
    </row>
    <row r="128" spans="1:10" s="14" customFormat="1" ht="15.75" customHeight="1">
      <c r="A128" s="846" t="str">
        <f>'ОНЦ '!A136:H136</f>
        <v xml:space="preserve">Индексы на весь период строительства к ПНР (1 квартал 2021г.): </v>
      </c>
      <c r="B128" s="846"/>
      <c r="C128" s="846"/>
      <c r="D128" s="846"/>
      <c r="E128" s="846"/>
      <c r="F128" s="846"/>
      <c r="G128" s="846"/>
      <c r="H128" s="846"/>
      <c r="I128" s="70">
        <f>'ОНЦ '!I136</f>
        <v>19.14</v>
      </c>
      <c r="J128" s="68"/>
    </row>
    <row r="129" spans="1:10" s="14" customFormat="1" ht="15.75" customHeight="1" thickBot="1">
      <c r="A129" s="259"/>
      <c r="B129" s="259"/>
      <c r="C129" s="259"/>
      <c r="D129" s="259"/>
      <c r="E129" s="259"/>
      <c r="F129" s="259"/>
      <c r="G129" s="259"/>
      <c r="H129" s="259"/>
      <c r="I129" s="70"/>
      <c r="J129" s="68"/>
    </row>
    <row r="130" spans="1:10" s="11" customFormat="1" ht="15.75" customHeight="1">
      <c r="A130" s="5"/>
      <c r="B130" s="5"/>
      <c r="C130" s="5"/>
      <c r="D130" s="936" t="s">
        <v>23</v>
      </c>
      <c r="E130" s="937"/>
      <c r="F130" s="940" t="s">
        <v>24</v>
      </c>
      <c r="G130" s="940" t="s">
        <v>25</v>
      </c>
      <c r="H130" s="963" t="s">
        <v>26</v>
      </c>
      <c r="I130" s="965" t="s">
        <v>27</v>
      </c>
    </row>
    <row r="131" spans="1:10" s="11" customFormat="1" ht="16.5" thickBot="1">
      <c r="A131" s="5"/>
      <c r="B131" s="5"/>
      <c r="C131" s="5"/>
      <c r="D131" s="938"/>
      <c r="E131" s="939"/>
      <c r="F131" s="941"/>
      <c r="G131" s="941"/>
      <c r="H131" s="964"/>
      <c r="I131" s="966"/>
    </row>
    <row r="132" spans="1:10" s="11" customFormat="1" ht="15.75">
      <c r="A132" s="967"/>
      <c r="B132" s="967"/>
      <c r="C132" s="968"/>
      <c r="D132" s="942" t="s">
        <v>28</v>
      </c>
      <c r="E132" s="943"/>
      <c r="F132" s="145" t="e">
        <f>H132</f>
        <v>#REF!</v>
      </c>
      <c r="G132" s="145" t="e">
        <f>I132</f>
        <v>#REF!</v>
      </c>
      <c r="H132" s="146" t="e">
        <f>D109+E109</f>
        <v>#REF!</v>
      </c>
      <c r="I132" s="147" t="e">
        <f>H132*I123</f>
        <v>#REF!</v>
      </c>
    </row>
    <row r="133" spans="1:10" s="11" customFormat="1" ht="15.75">
      <c r="A133" s="967"/>
      <c r="B133" s="967"/>
      <c r="C133" s="968"/>
      <c r="D133" s="919" t="s">
        <v>29</v>
      </c>
      <c r="E133" s="920"/>
      <c r="F133" s="148" t="e">
        <f>H133</f>
        <v>#REF!</v>
      </c>
      <c r="G133" s="148" t="e">
        <f>I133</f>
        <v>#REF!</v>
      </c>
      <c r="H133" s="134" t="e">
        <f>F109</f>
        <v>#REF!</v>
      </c>
      <c r="I133" s="149" t="e">
        <f>H133*I124</f>
        <v>#REF!</v>
      </c>
    </row>
    <row r="134" spans="1:10" s="11" customFormat="1" ht="15.75">
      <c r="A134" s="959"/>
      <c r="B134" s="959"/>
      <c r="C134" s="960"/>
      <c r="D134" s="961" t="s">
        <v>30</v>
      </c>
      <c r="E134" s="962"/>
      <c r="F134" s="148">
        <f>'ОНЦ '!C143</f>
        <v>0</v>
      </c>
      <c r="G134" s="148">
        <f>'ОНЦ '!E143</f>
        <v>0</v>
      </c>
      <c r="H134" s="146">
        <f>F134</f>
        <v>0</v>
      </c>
      <c r="I134" s="147">
        <f>G134</f>
        <v>0</v>
      </c>
    </row>
    <row r="135" spans="1:10" s="11" customFormat="1" ht="15.75">
      <c r="A135" s="959"/>
      <c r="B135" s="959"/>
      <c r="C135" s="960"/>
      <c r="D135" s="961" t="s">
        <v>31</v>
      </c>
      <c r="E135" s="962"/>
      <c r="F135" s="148">
        <f>H135</f>
        <v>1657.1390158942522</v>
      </c>
      <c r="G135" s="148">
        <f>I135</f>
        <v>9036.0066499999994</v>
      </c>
      <c r="H135" s="134">
        <f>H107-H106</f>
        <v>1657.1390158942522</v>
      </c>
      <c r="I135" s="149">
        <f>I107-I106</f>
        <v>9036.0066499999994</v>
      </c>
      <c r="J135" s="50"/>
    </row>
    <row r="136" spans="1:10" s="11" customFormat="1" ht="15.75">
      <c r="A136" s="5"/>
      <c r="B136" s="5"/>
      <c r="C136" s="5"/>
      <c r="D136" s="262" t="s">
        <v>32</v>
      </c>
      <c r="E136" s="264"/>
      <c r="F136" s="148">
        <f>H136</f>
        <v>14.219993502732079</v>
      </c>
      <c r="G136" s="148">
        <f>I136</f>
        <v>169.92892235764833</v>
      </c>
      <c r="H136" s="134">
        <f>H106</f>
        <v>14.219993502732079</v>
      </c>
      <c r="I136" s="149">
        <f>I106</f>
        <v>169.92892235764833</v>
      </c>
    </row>
    <row r="137" spans="1:10" s="11" customFormat="1" ht="15.75">
      <c r="A137" s="104"/>
      <c r="B137" s="105"/>
      <c r="C137" s="5"/>
      <c r="D137" s="919" t="s">
        <v>33</v>
      </c>
      <c r="E137" s="920"/>
      <c r="F137" s="148"/>
      <c r="G137" s="148"/>
      <c r="H137" s="134" t="e">
        <f>H98</f>
        <v>#REF!</v>
      </c>
      <c r="I137" s="150" t="e">
        <f>I98</f>
        <v>#REF!</v>
      </c>
    </row>
    <row r="138" spans="1:10" s="11" customFormat="1" ht="16.5" customHeight="1" thickBot="1">
      <c r="A138" s="104"/>
      <c r="B138" s="105"/>
      <c r="C138" s="5"/>
      <c r="D138" s="944" t="s">
        <v>34</v>
      </c>
      <c r="E138" s="945"/>
      <c r="F138" s="151" t="e">
        <f>SUM(F139:F144)</f>
        <v>#REF!</v>
      </c>
      <c r="G138" s="151" t="e">
        <f>SUM(G139:G144)</f>
        <v>#REF!</v>
      </c>
      <c r="H138" s="151" t="e">
        <f>SUM(H139:H144)</f>
        <v>#REF!</v>
      </c>
      <c r="I138" s="151" t="e">
        <f>SUM(I139:I144)</f>
        <v>#REF!</v>
      </c>
    </row>
    <row r="139" spans="1:10" s="11" customFormat="1" ht="15.75">
      <c r="A139" s="104"/>
      <c r="B139" s="105"/>
      <c r="C139" s="5"/>
      <c r="D139" s="934" t="s">
        <v>73</v>
      </c>
      <c r="E139" s="935"/>
      <c r="F139" s="152">
        <f>H139</f>
        <v>10.80625579312575</v>
      </c>
      <c r="G139" s="152">
        <f>I139</f>
        <v>206.83173588042686</v>
      </c>
      <c r="H139" s="152">
        <f t="shared" ref="H139:I141" si="22">H85</f>
        <v>10.80625579312575</v>
      </c>
      <c r="I139" s="283">
        <f t="shared" si="22"/>
        <v>206.83173588042686</v>
      </c>
    </row>
    <row r="140" spans="1:10" s="11" customFormat="1" ht="15.75" customHeight="1">
      <c r="A140" s="104"/>
      <c r="B140" s="105"/>
      <c r="C140" s="5"/>
      <c r="D140" s="921" t="s">
        <v>74</v>
      </c>
      <c r="E140" s="922"/>
      <c r="F140" s="263">
        <f>'ОНЦ '!G101</f>
        <v>8.5382753802114166</v>
      </c>
      <c r="G140" s="263">
        <f>'ОНЦ '!I101</f>
        <v>102.03239079352642</v>
      </c>
      <c r="H140" s="263">
        <f t="shared" si="22"/>
        <v>8.5382753802114166</v>
      </c>
      <c r="I140" s="149">
        <f t="shared" si="22"/>
        <v>102.03239079352642</v>
      </c>
    </row>
    <row r="141" spans="1:10" s="11" customFormat="1" ht="15.75">
      <c r="A141" s="104"/>
      <c r="B141" s="105"/>
      <c r="C141" s="5"/>
      <c r="D141" s="923" t="s">
        <v>66</v>
      </c>
      <c r="E141" s="924"/>
      <c r="F141" s="263">
        <f>'ОНЦ '!G102</f>
        <v>54.437051017870566</v>
      </c>
      <c r="G141" s="263">
        <f>'ОНЦ '!I102</f>
        <v>650.52275966355319</v>
      </c>
      <c r="H141" s="263">
        <f t="shared" si="22"/>
        <v>54.437051017870566</v>
      </c>
      <c r="I141" s="149">
        <f t="shared" si="22"/>
        <v>650.52275966355319</v>
      </c>
    </row>
    <row r="142" spans="1:10" s="11" customFormat="1" ht="15.75">
      <c r="A142" s="104"/>
      <c r="B142" s="105"/>
      <c r="C142" s="5"/>
      <c r="D142" s="919" t="e">
        <f>C88</f>
        <v>#REF!</v>
      </c>
      <c r="E142" s="920"/>
      <c r="F142" s="322" t="e">
        <f>'ОНЦ '!#REF!</f>
        <v>#REF!</v>
      </c>
      <c r="G142" s="322" t="e">
        <f>'ОНЦ '!#REF!</f>
        <v>#REF!</v>
      </c>
      <c r="H142" s="322" t="e">
        <f t="shared" ref="H142:I144" si="23">H88</f>
        <v>#REF!</v>
      </c>
      <c r="I142" s="149" t="e">
        <f t="shared" si="23"/>
        <v>#REF!</v>
      </c>
    </row>
    <row r="143" spans="1:10" s="11" customFormat="1" ht="15.75">
      <c r="A143" s="104"/>
      <c r="B143" s="105"/>
      <c r="C143" s="5"/>
      <c r="D143" s="946" t="s">
        <v>229</v>
      </c>
      <c r="E143" s="946"/>
      <c r="F143" s="322" t="e">
        <f>'ОНЦ '!#REF!</f>
        <v>#REF!</v>
      </c>
      <c r="G143" s="322" t="e">
        <f>'ОНЦ '!#REF!</f>
        <v>#REF!</v>
      </c>
      <c r="H143" s="322" t="e">
        <f t="shared" si="23"/>
        <v>#REF!</v>
      </c>
      <c r="I143" s="149" t="e">
        <f t="shared" si="23"/>
        <v>#REF!</v>
      </c>
    </row>
    <row r="144" spans="1:10" s="11" customFormat="1" ht="15.75">
      <c r="A144" s="104"/>
      <c r="B144" s="105"/>
      <c r="C144" s="5"/>
      <c r="D144" s="923" t="s">
        <v>109</v>
      </c>
      <c r="E144" s="924"/>
      <c r="F144" s="263">
        <f>H144</f>
        <v>201.63869426751592</v>
      </c>
      <c r="G144" s="263">
        <f>I144</f>
        <v>2409.5823964968149</v>
      </c>
      <c r="H144" s="263">
        <f t="shared" si="23"/>
        <v>201.63869426751592</v>
      </c>
      <c r="I144" s="149">
        <f t="shared" si="23"/>
        <v>2409.5823964968149</v>
      </c>
    </row>
    <row r="145" spans="1:32" s="11" customFormat="1" ht="16.5" thickBot="1">
      <c r="A145" s="14"/>
      <c r="B145" s="14"/>
      <c r="C145" s="14"/>
      <c r="D145" s="950" t="s">
        <v>35</v>
      </c>
      <c r="E145" s="951"/>
      <c r="F145" s="153" t="e">
        <f>SUM(F132:F138)*1%</f>
        <v>#REF!</v>
      </c>
      <c r="G145" s="153" t="e">
        <f>SUM(G132:G138)*1%</f>
        <v>#REF!</v>
      </c>
      <c r="H145" s="153" t="e">
        <f>SUM(H132:H138)*2%</f>
        <v>#REF!</v>
      </c>
      <c r="I145" s="323" t="e">
        <f>SUM(I132:I138)*2%</f>
        <v>#REF!</v>
      </c>
    </row>
    <row r="146" spans="1:32" s="11" customFormat="1" ht="15.75">
      <c r="A146" s="14"/>
      <c r="B146" s="14"/>
      <c r="C146" s="14"/>
      <c r="D146" s="952" t="s">
        <v>36</v>
      </c>
      <c r="E146" s="953"/>
      <c r="F146" s="156" t="e">
        <f>SUM(F132:F138)+F145</f>
        <v>#REF!</v>
      </c>
      <c r="G146" s="156" t="e">
        <f>SUM(G132:G138)+G145</f>
        <v>#REF!</v>
      </c>
      <c r="H146" s="156" t="e">
        <f>SUM(H132:H138)+H145</f>
        <v>#REF!</v>
      </c>
      <c r="I146" s="157" t="e">
        <f>SUM(I132:I138)+I145</f>
        <v>#REF!</v>
      </c>
    </row>
    <row r="147" spans="1:32" s="11" customFormat="1" ht="15.75">
      <c r="A147" s="14"/>
      <c r="B147" s="14"/>
      <c r="C147" s="14"/>
      <c r="D147" s="954" t="s">
        <v>37</v>
      </c>
      <c r="E147" s="955"/>
      <c r="F147" s="148" t="e">
        <f>ROUND(F146*0.18,3)</f>
        <v>#REF!</v>
      </c>
      <c r="G147" s="148" t="e">
        <f>G146*0.18</f>
        <v>#REF!</v>
      </c>
      <c r="H147" s="148" t="e">
        <f>ROUND(H146*0.18,3)</f>
        <v>#REF!</v>
      </c>
      <c r="I147" s="149" t="e">
        <f>I146*0.18</f>
        <v>#REF!</v>
      </c>
    </row>
    <row r="148" spans="1:32" s="11" customFormat="1" ht="16.5" thickBot="1">
      <c r="A148" s="14"/>
      <c r="B148" s="14"/>
      <c r="C148" s="14"/>
      <c r="D148" s="932" t="s">
        <v>38</v>
      </c>
      <c r="E148" s="933"/>
      <c r="F148" s="154" t="e">
        <f>F146+F147</f>
        <v>#REF!</v>
      </c>
      <c r="G148" s="154" t="e">
        <f>G146+G147</f>
        <v>#REF!</v>
      </c>
      <c r="H148" s="154" t="e">
        <f>H146+H147</f>
        <v>#REF!</v>
      </c>
      <c r="I148" s="155" t="e">
        <f>I146+I147</f>
        <v>#REF!</v>
      </c>
    </row>
    <row r="149" spans="1:32" s="6" customFormat="1" ht="15" customHeight="1">
      <c r="B149" s="7"/>
      <c r="C149" s="931"/>
      <c r="D149" s="931"/>
      <c r="E149" s="931"/>
      <c r="F149" s="931"/>
      <c r="G149" s="931"/>
      <c r="H149" s="931"/>
      <c r="I149" s="93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32" s="212" customFormat="1" ht="24" hidden="1" customHeight="1" thickBot="1">
      <c r="A150" s="956" t="s">
        <v>184</v>
      </c>
      <c r="B150" s="956"/>
      <c r="C150" s="956"/>
      <c r="D150" s="956"/>
      <c r="E150" s="956"/>
      <c r="F150" s="956"/>
      <c r="G150" s="956"/>
      <c r="H150" s="956"/>
      <c r="I150" s="207">
        <f>A152*D152+A153*D153+A154*D154+A155*D155+A156*D156+A157*D157+A158*D158+A159*D159</f>
        <v>0</v>
      </c>
      <c r="J150" s="208"/>
      <c r="K150" s="209">
        <v>2017</v>
      </c>
      <c r="L150" s="210"/>
      <c r="M150" s="211">
        <f>'ОНЦ '!H169</f>
        <v>0.56666666666666665</v>
      </c>
      <c r="O150" s="213"/>
      <c r="P150" s="214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209"/>
      <c r="AB150" s="209"/>
      <c r="AC150" s="209"/>
      <c r="AD150" s="209"/>
      <c r="AE150" s="209"/>
      <c r="AF150" s="209"/>
    </row>
    <row r="151" spans="1:32" s="218" customFormat="1" ht="20.25" hidden="1" customHeight="1">
      <c r="A151" s="947" t="s">
        <v>185</v>
      </c>
      <c r="B151" s="948"/>
      <c r="C151" s="948"/>
      <c r="D151" s="948" t="s">
        <v>225</v>
      </c>
      <c r="E151" s="948"/>
      <c r="F151" s="948"/>
      <c r="G151" s="948"/>
      <c r="H151" s="948"/>
      <c r="I151" s="949"/>
      <c r="J151" s="215"/>
      <c r="K151" s="216"/>
      <c r="L151" s="216"/>
      <c r="M151" s="217">
        <f>'ОНЦ '!H170</f>
        <v>0</v>
      </c>
      <c r="O151" s="219"/>
      <c r="P151" s="220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</row>
    <row r="152" spans="1:32" s="223" customFormat="1" ht="20.25" hidden="1" customHeight="1">
      <c r="A152" s="234">
        <f>'ОНЦ '!A174</f>
        <v>0</v>
      </c>
      <c r="B152" s="925" t="str">
        <f>'ОНЦ '!B174</f>
        <v>2017 год</v>
      </c>
      <c r="C152" s="926"/>
      <c r="D152" s="237">
        <f>1+$M$150%*K152</f>
        <v>1.0056666666666667</v>
      </c>
      <c r="E152" s="927" t="s">
        <v>217</v>
      </c>
      <c r="F152" s="928"/>
      <c r="G152" s="928"/>
      <c r="H152" s="928"/>
      <c r="I152" s="929"/>
      <c r="J152" s="221"/>
      <c r="K152" s="222">
        <v>1</v>
      </c>
      <c r="M152" s="224"/>
      <c r="N152" s="224"/>
      <c r="O152" s="225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4"/>
      <c r="AC152" s="224"/>
      <c r="AD152" s="224"/>
      <c r="AE152" s="224"/>
      <c r="AF152" s="224"/>
    </row>
    <row r="153" spans="1:32" s="223" customFormat="1" ht="20.25" hidden="1" customHeight="1">
      <c r="A153" s="234">
        <f>'ОНЦ '!A175</f>
        <v>0</v>
      </c>
      <c r="B153" s="925" t="str">
        <f>'ОНЦ '!B175</f>
        <v>2017 год</v>
      </c>
      <c r="C153" s="926"/>
      <c r="D153" s="237">
        <f>1+$M$150%*K153</f>
        <v>1.0113333333333334</v>
      </c>
      <c r="E153" s="927" t="s">
        <v>218</v>
      </c>
      <c r="F153" s="928"/>
      <c r="G153" s="928"/>
      <c r="H153" s="928"/>
      <c r="I153" s="929"/>
      <c r="J153" s="221"/>
      <c r="K153" s="222">
        <v>2</v>
      </c>
      <c r="M153" s="224"/>
      <c r="N153" s="224"/>
      <c r="O153" s="225"/>
      <c r="Q153" s="224"/>
      <c r="R153" s="224"/>
      <c r="S153" s="224"/>
      <c r="T153" s="224"/>
      <c r="U153" s="224"/>
      <c r="V153" s="224"/>
      <c r="W153" s="224"/>
      <c r="X153" s="224"/>
      <c r="Y153" s="224"/>
      <c r="Z153" s="224"/>
      <c r="AA153" s="224"/>
      <c r="AB153" s="224"/>
      <c r="AC153" s="224"/>
      <c r="AD153" s="224"/>
      <c r="AE153" s="224"/>
      <c r="AF153" s="224"/>
    </row>
    <row r="154" spans="1:32" s="223" customFormat="1" ht="45" hidden="1" customHeight="1">
      <c r="A154" s="234">
        <f>'ОНЦ '!A176</f>
        <v>0</v>
      </c>
      <c r="B154" s="925" t="str">
        <f>'ОНЦ '!B176</f>
        <v>2017 год</v>
      </c>
      <c r="C154" s="926"/>
      <c r="D154" s="237">
        <f t="shared" ref="D154:D159" si="24">1+$M$150%*K154</f>
        <v>1.0169999999999999</v>
      </c>
      <c r="E154" s="927" t="s">
        <v>219</v>
      </c>
      <c r="F154" s="928"/>
      <c r="G154" s="928"/>
      <c r="H154" s="928"/>
      <c r="I154" s="929"/>
      <c r="J154" s="226"/>
      <c r="K154" s="222">
        <v>3</v>
      </c>
      <c r="M154" s="224"/>
      <c r="N154" s="224"/>
      <c r="O154" s="225"/>
      <c r="Q154" s="224"/>
      <c r="R154" s="224"/>
      <c r="S154" s="224"/>
      <c r="T154" s="224"/>
      <c r="U154" s="224"/>
      <c r="V154" s="224"/>
      <c r="W154" s="224"/>
      <c r="X154" s="224"/>
      <c r="Y154" s="224"/>
      <c r="Z154" s="224"/>
      <c r="AA154" s="224"/>
      <c r="AB154" s="224"/>
      <c r="AC154" s="224"/>
      <c r="AD154" s="224"/>
      <c r="AE154" s="224"/>
      <c r="AF154" s="224"/>
    </row>
    <row r="155" spans="1:32" s="223" customFormat="1" ht="52.5" hidden="1" customHeight="1">
      <c r="A155" s="234">
        <f>'ОНЦ '!A177</f>
        <v>0</v>
      </c>
      <c r="B155" s="925" t="str">
        <f>'ОНЦ '!B177</f>
        <v>2017 год</v>
      </c>
      <c r="C155" s="926"/>
      <c r="D155" s="237">
        <f t="shared" si="24"/>
        <v>1.0226666666666666</v>
      </c>
      <c r="E155" s="927" t="s">
        <v>220</v>
      </c>
      <c r="F155" s="928"/>
      <c r="G155" s="928"/>
      <c r="H155" s="928"/>
      <c r="I155" s="929"/>
      <c r="J155" s="226"/>
      <c r="K155" s="222">
        <v>4</v>
      </c>
      <c r="M155" s="224"/>
      <c r="N155" s="224"/>
      <c r="O155" s="225"/>
      <c r="Q155" s="224"/>
      <c r="R155" s="224"/>
      <c r="S155" s="224"/>
      <c r="T155" s="224"/>
      <c r="U155" s="224"/>
      <c r="V155" s="224"/>
      <c r="W155" s="224"/>
      <c r="X155" s="224"/>
      <c r="Y155" s="224"/>
      <c r="Z155" s="224"/>
      <c r="AA155" s="224"/>
      <c r="AB155" s="224"/>
      <c r="AC155" s="224"/>
      <c r="AD155" s="224"/>
      <c r="AE155" s="224"/>
      <c r="AF155" s="224"/>
    </row>
    <row r="156" spans="1:32" s="223" customFormat="1" ht="59.25" hidden="1" customHeight="1">
      <c r="A156" s="234">
        <f>'ОНЦ '!A178</f>
        <v>0</v>
      </c>
      <c r="B156" s="925" t="str">
        <f>'ОНЦ '!B178</f>
        <v>2017 год</v>
      </c>
      <c r="C156" s="926"/>
      <c r="D156" s="237">
        <f t="shared" si="24"/>
        <v>1.0283333333333333</v>
      </c>
      <c r="E156" s="927" t="s">
        <v>221</v>
      </c>
      <c r="F156" s="928"/>
      <c r="G156" s="928"/>
      <c r="H156" s="928"/>
      <c r="I156" s="929"/>
      <c r="J156" s="226"/>
      <c r="K156" s="222">
        <v>5</v>
      </c>
      <c r="M156" s="224"/>
      <c r="N156" s="224"/>
      <c r="O156" s="225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4"/>
      <c r="AC156" s="224"/>
      <c r="AD156" s="224"/>
      <c r="AE156" s="224"/>
      <c r="AF156" s="224"/>
    </row>
    <row r="157" spans="1:32" s="223" customFormat="1" ht="58.5" hidden="1" customHeight="1">
      <c r="A157" s="234">
        <f>'ОНЦ '!A179</f>
        <v>0</v>
      </c>
      <c r="B157" s="925" t="str">
        <f>'ОНЦ '!B179</f>
        <v>2017 год</v>
      </c>
      <c r="C157" s="926"/>
      <c r="D157" s="237">
        <f t="shared" si="24"/>
        <v>1.034</v>
      </c>
      <c r="E157" s="927" t="s">
        <v>222</v>
      </c>
      <c r="F157" s="928"/>
      <c r="G157" s="928"/>
      <c r="H157" s="928"/>
      <c r="I157" s="929"/>
      <c r="J157" s="226"/>
      <c r="K157" s="222">
        <v>6</v>
      </c>
      <c r="M157" s="224"/>
      <c r="N157" s="224"/>
      <c r="O157" s="225"/>
      <c r="Q157" s="224"/>
      <c r="R157" s="224"/>
      <c r="S157" s="224"/>
      <c r="T157" s="224"/>
      <c r="U157" s="224"/>
      <c r="V157" s="224"/>
      <c r="W157" s="224"/>
      <c r="X157" s="224"/>
      <c r="Y157" s="224"/>
      <c r="Z157" s="224"/>
      <c r="AA157" s="224"/>
      <c r="AB157" s="224"/>
      <c r="AC157" s="224"/>
      <c r="AD157" s="224"/>
      <c r="AE157" s="224"/>
      <c r="AF157" s="224"/>
    </row>
    <row r="158" spans="1:32" s="223" customFormat="1" ht="48" hidden="1" customHeight="1">
      <c r="A158" s="234">
        <f>'ОНЦ '!A180</f>
        <v>0</v>
      </c>
      <c r="B158" s="925" t="str">
        <f>'ОНЦ '!B180</f>
        <v>2017 год</v>
      </c>
      <c r="C158" s="926"/>
      <c r="D158" s="237">
        <f t="shared" si="24"/>
        <v>1.0396666666666667</v>
      </c>
      <c r="E158" s="927" t="s">
        <v>223</v>
      </c>
      <c r="F158" s="928"/>
      <c r="G158" s="928"/>
      <c r="H158" s="928"/>
      <c r="I158" s="929"/>
      <c r="J158" s="226"/>
      <c r="K158" s="222">
        <v>7</v>
      </c>
      <c r="M158" s="224"/>
      <c r="N158" s="224"/>
      <c r="O158" s="225"/>
      <c r="Q158" s="224"/>
      <c r="R158" s="224"/>
      <c r="S158" s="224"/>
      <c r="T158" s="224"/>
      <c r="U158" s="224"/>
      <c r="V158" s="224"/>
      <c r="W158" s="224"/>
      <c r="X158" s="224"/>
      <c r="Y158" s="224"/>
      <c r="Z158" s="224"/>
      <c r="AA158" s="224"/>
      <c r="AB158" s="224"/>
      <c r="AC158" s="224"/>
      <c r="AD158" s="224"/>
      <c r="AE158" s="224"/>
      <c r="AF158" s="224"/>
    </row>
    <row r="159" spans="1:32" s="223" customFormat="1" ht="61.5" hidden="1" customHeight="1">
      <c r="A159" s="234">
        <f>'ОНЦ '!A181</f>
        <v>0</v>
      </c>
      <c r="B159" s="925" t="str">
        <f>'ОНЦ '!B181</f>
        <v>2017 год</v>
      </c>
      <c r="C159" s="926"/>
      <c r="D159" s="237">
        <f t="shared" si="24"/>
        <v>1.0453333333333332</v>
      </c>
      <c r="E159" s="927" t="s">
        <v>224</v>
      </c>
      <c r="F159" s="928"/>
      <c r="G159" s="928"/>
      <c r="H159" s="928"/>
      <c r="I159" s="929"/>
      <c r="J159" s="226"/>
      <c r="K159" s="222">
        <v>8</v>
      </c>
      <c r="M159" s="224"/>
      <c r="N159" s="224"/>
      <c r="O159" s="225"/>
      <c r="Q159" s="224"/>
      <c r="R159" s="224"/>
      <c r="S159" s="224"/>
      <c r="T159" s="224"/>
      <c r="U159" s="224"/>
      <c r="V159" s="224"/>
      <c r="W159" s="224"/>
      <c r="X159" s="224"/>
      <c r="Y159" s="224"/>
      <c r="Z159" s="224"/>
      <c r="AA159" s="224"/>
      <c r="AB159" s="224"/>
      <c r="AC159" s="224"/>
      <c r="AD159" s="224"/>
      <c r="AE159" s="224"/>
      <c r="AF159" s="224"/>
    </row>
    <row r="160" spans="1:32" s="233" customFormat="1" ht="20.25" hidden="1" customHeight="1">
      <c r="A160" s="227">
        <f>SUM(A152:A159)</f>
        <v>0</v>
      </c>
      <c r="B160" s="228"/>
      <c r="C160" s="229"/>
      <c r="D160" s="230"/>
      <c r="E160" s="230"/>
      <c r="F160" s="230"/>
      <c r="G160" s="230"/>
      <c r="H160" s="230"/>
      <c r="I160" s="284"/>
      <c r="J160" s="231"/>
      <c r="K160" s="35"/>
      <c r="L160" s="232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</row>
    <row r="161" spans="1:19" s="11" customFormat="1" ht="15" customHeight="1">
      <c r="A161" s="6"/>
      <c r="B161" s="7" t="s">
        <v>118</v>
      </c>
      <c r="C161" s="9" t="s">
        <v>119</v>
      </c>
      <c r="D161" s="10"/>
      <c r="E161" s="10"/>
      <c r="F161" s="10"/>
      <c r="G161" s="10"/>
      <c r="H161" s="10"/>
      <c r="I161" s="10"/>
    </row>
    <row r="162" spans="1:19" s="11" customFormat="1" ht="35.25" customHeight="1">
      <c r="A162" s="6"/>
      <c r="B162" s="8"/>
      <c r="C162" s="864" t="s">
        <v>120</v>
      </c>
      <c r="D162" s="864"/>
      <c r="E162" s="864"/>
      <c r="F162" s="864"/>
      <c r="G162" s="864"/>
      <c r="H162" s="864"/>
      <c r="I162" s="864"/>
    </row>
    <row r="163" spans="1:19" ht="15.75" customHeight="1">
      <c r="A163" s="106"/>
      <c r="B163" s="107"/>
      <c r="C163" s="108"/>
      <c r="D163" s="109"/>
      <c r="E163" s="930"/>
      <c r="F163" s="930"/>
      <c r="G163" s="930"/>
      <c r="H163" s="930"/>
      <c r="I163" s="285"/>
    </row>
    <row r="164" spans="1:19" s="298" customFormat="1" ht="30" customHeight="1">
      <c r="A164" s="293"/>
      <c r="B164" s="294" t="s">
        <v>107</v>
      </c>
      <c r="C164" s="829" t="s">
        <v>179</v>
      </c>
      <c r="D164" s="829"/>
      <c r="E164" s="295"/>
      <c r="F164" s="117" t="s">
        <v>154</v>
      </c>
      <c r="G164" s="293"/>
      <c r="H164" s="293"/>
      <c r="I164" s="293"/>
      <c r="J164" s="293"/>
      <c r="K164" s="296" t="s">
        <v>39</v>
      </c>
      <c r="L164" s="293"/>
      <c r="M164" s="297"/>
      <c r="P164" s="299"/>
      <c r="S164" s="299"/>
    </row>
    <row r="165" spans="1:19" s="298" customFormat="1" ht="15.75">
      <c r="A165" s="300"/>
      <c r="B165" s="301"/>
      <c r="C165" s="829"/>
      <c r="D165" s="829"/>
      <c r="E165" s="302"/>
      <c r="F165" s="303"/>
      <c r="G165" s="304"/>
      <c r="H165" s="304"/>
      <c r="I165" s="297"/>
      <c r="L165" s="299"/>
      <c r="O165" s="299"/>
    </row>
    <row r="166" spans="1:19" s="298" customFormat="1" ht="27.6" customHeight="1">
      <c r="A166" s="293"/>
      <c r="B166" s="305" t="s">
        <v>108</v>
      </c>
      <c r="C166" s="830" t="s">
        <v>226</v>
      </c>
      <c r="D166" s="829"/>
      <c r="E166" s="295"/>
      <c r="F166" s="117" t="s">
        <v>155</v>
      </c>
      <c r="G166" s="296"/>
      <c r="H166" s="293"/>
      <c r="I166" s="297"/>
      <c r="L166" s="299"/>
      <c r="O166" s="299"/>
    </row>
    <row r="167" spans="1:19" s="298" customFormat="1" ht="16.5" customHeight="1">
      <c r="A167" s="293"/>
      <c r="B167" s="293"/>
      <c r="C167" s="293"/>
      <c r="D167" s="293"/>
      <c r="E167" s="293"/>
      <c r="F167" s="293"/>
      <c r="G167" s="306"/>
      <c r="H167" s="293"/>
      <c r="I167" s="297"/>
      <c r="J167" s="307"/>
      <c r="K167" s="307"/>
      <c r="L167" s="308"/>
      <c r="M167" s="307"/>
      <c r="O167" s="299"/>
    </row>
    <row r="168" spans="1:19" s="298" customFormat="1" ht="32.450000000000003" customHeight="1">
      <c r="A168" s="293"/>
      <c r="B168" s="309" t="s">
        <v>50</v>
      </c>
      <c r="C168" s="293" t="s">
        <v>227</v>
      </c>
      <c r="D168" s="293"/>
      <c r="E168" s="310"/>
      <c r="F168" s="293" t="s">
        <v>228</v>
      </c>
      <c r="G168" s="296"/>
      <c r="H168" s="311"/>
      <c r="I168" s="297"/>
      <c r="L168" s="299"/>
      <c r="O168" s="299"/>
    </row>
    <row r="169" spans="1:19" ht="40.9" customHeight="1">
      <c r="A169" s="14"/>
      <c r="B169" s="15"/>
      <c r="C169" s="14"/>
      <c r="D169" s="5"/>
      <c r="E169" s="5"/>
      <c r="F169" s="5"/>
      <c r="G169" s="11"/>
      <c r="H169" s="11"/>
      <c r="I169" s="43"/>
    </row>
    <row r="170" spans="1:19" ht="40.9" customHeight="1">
      <c r="A170" s="14" t="s">
        <v>39</v>
      </c>
      <c r="B170" s="13" t="s">
        <v>42</v>
      </c>
      <c r="C170" s="11"/>
      <c r="D170" s="72"/>
      <c r="E170" s="11"/>
      <c r="F170" s="11"/>
      <c r="G170" s="14"/>
      <c r="H170" s="11"/>
      <c r="I170" s="43"/>
    </row>
    <row r="171" spans="1:19" ht="40.9" customHeight="1">
      <c r="A171" s="73"/>
      <c r="B171" s="74"/>
      <c r="C171" s="75"/>
      <c r="D171" s="76"/>
      <c r="E171" s="76"/>
      <c r="F171" s="76"/>
      <c r="G171" s="76"/>
      <c r="H171" s="76"/>
      <c r="I171" s="43"/>
    </row>
    <row r="172" spans="1:19" ht="40.9" customHeight="1">
      <c r="A172" s="73"/>
      <c r="B172" s="74"/>
      <c r="C172" s="75"/>
      <c r="D172" s="76"/>
      <c r="E172" s="76"/>
      <c r="F172" s="76"/>
      <c r="G172" s="76"/>
      <c r="H172" s="76"/>
      <c r="I172" s="43"/>
    </row>
    <row r="173" spans="1:19" ht="40.9" customHeight="1"/>
    <row r="174" spans="1:19" ht="40.9" customHeight="1"/>
    <row r="175" spans="1:19" ht="40.9" customHeight="1"/>
    <row r="176" spans="1:19" ht="40.9" customHeight="1"/>
    <row r="177" ht="40.9" customHeight="1"/>
  </sheetData>
  <customSheetViews>
    <customSheetView guid="{52F9EEBC-0989-48EE-9FB8-EB1DB80B5A07}" scale="60" showGridLines="0" printArea="1" hiddenRows="1" view="pageBreakPreview" topLeftCell="A172">
      <selection activeCell="J174" sqref="J174"/>
      <rowBreaks count="2" manualBreakCount="2">
        <brk id="116" max="8" man="1"/>
        <brk id="179" max="8" man="1"/>
      </rowBreaks>
      <pageMargins left="0.78740157480314965" right="0.39370078740157483" top="0.43307086614173229" bottom="0.39370078740157483" header="0.23622047244094491" footer="0.23622047244094491"/>
      <pageSetup paperSize="9" scale="61" fitToHeight="3" orientation="landscape" r:id="rId1"/>
      <headerFooter alignWithMargins="0">
        <oddHeader>&amp;LГранд-СМЕТА</oddHeader>
        <oddFooter>&amp;RСтраница &amp;P</oddFooter>
      </headerFooter>
    </customSheetView>
  </customSheetViews>
  <mergeCells count="81">
    <mergeCell ref="I16:I19"/>
    <mergeCell ref="D17:D19"/>
    <mergeCell ref="E17:E19"/>
    <mergeCell ref="F17:F19"/>
    <mergeCell ref="G17:G19"/>
    <mergeCell ref="A16:A19"/>
    <mergeCell ref="B16:B19"/>
    <mergeCell ref="C16:C19"/>
    <mergeCell ref="D16:G16"/>
    <mergeCell ref="H16:H19"/>
    <mergeCell ref="A13:I13"/>
    <mergeCell ref="D9:E9"/>
    <mergeCell ref="D10:E10"/>
    <mergeCell ref="A14:I14"/>
    <mergeCell ref="A15:I15"/>
    <mergeCell ref="E154:I154"/>
    <mergeCell ref="B155:C155"/>
    <mergeCell ref="E155:I155"/>
    <mergeCell ref="B156:C156"/>
    <mergeCell ref="E156:I156"/>
    <mergeCell ref="B154:C154"/>
    <mergeCell ref="A21:H21"/>
    <mergeCell ref="A34:H34"/>
    <mergeCell ref="A41:H41"/>
    <mergeCell ref="A47:H47"/>
    <mergeCell ref="A54:H54"/>
    <mergeCell ref="A124:H124"/>
    <mergeCell ref="A61:H61"/>
    <mergeCell ref="A71:H71"/>
    <mergeCell ref="A95:H95"/>
    <mergeCell ref="A83:H83"/>
    <mergeCell ref="A77:H77"/>
    <mergeCell ref="B153:C153"/>
    <mergeCell ref="E153:I153"/>
    <mergeCell ref="A102:H102"/>
    <mergeCell ref="A125:H125"/>
    <mergeCell ref="F122:I122"/>
    <mergeCell ref="A134:C135"/>
    <mergeCell ref="D134:E134"/>
    <mergeCell ref="D135:E135"/>
    <mergeCell ref="G130:G131"/>
    <mergeCell ref="H130:H131"/>
    <mergeCell ref="I130:I131"/>
    <mergeCell ref="A132:C133"/>
    <mergeCell ref="A126:H126"/>
    <mergeCell ref="A127:H127"/>
    <mergeCell ref="A128:H128"/>
    <mergeCell ref="A123:H123"/>
    <mergeCell ref="D143:E143"/>
    <mergeCell ref="A151:C151"/>
    <mergeCell ref="D151:I151"/>
    <mergeCell ref="B152:C152"/>
    <mergeCell ref="E152:I152"/>
    <mergeCell ref="D144:E144"/>
    <mergeCell ref="D145:E145"/>
    <mergeCell ref="D146:E146"/>
    <mergeCell ref="D147:E147"/>
    <mergeCell ref="A150:H150"/>
    <mergeCell ref="D139:E139"/>
    <mergeCell ref="D130:E131"/>
    <mergeCell ref="F130:F131"/>
    <mergeCell ref="D132:E132"/>
    <mergeCell ref="D133:E133"/>
    <mergeCell ref="D137:E137"/>
    <mergeCell ref="D138:E138"/>
    <mergeCell ref="C166:D166"/>
    <mergeCell ref="D142:E142"/>
    <mergeCell ref="D140:E140"/>
    <mergeCell ref="D141:E141"/>
    <mergeCell ref="C164:D164"/>
    <mergeCell ref="C165:D165"/>
    <mergeCell ref="B157:C157"/>
    <mergeCell ref="E157:I157"/>
    <mergeCell ref="B158:C158"/>
    <mergeCell ref="E158:I158"/>
    <mergeCell ref="B159:C159"/>
    <mergeCell ref="E159:I159"/>
    <mergeCell ref="E163:H163"/>
    <mergeCell ref="C162:I162"/>
    <mergeCell ref="C149:I149"/>
    <mergeCell ref="D148:E148"/>
  </mergeCells>
  <pageMargins left="0.78740157480314965" right="0.39370078740157483" top="0.43307086614173229" bottom="0.39370078740157483" header="0.23622047244094491" footer="0.23622047244094491"/>
  <pageSetup paperSize="9" scale="54" fitToHeight="4" orientation="landscape" r:id="rId2"/>
  <headerFooter alignWithMargins="0">
    <oddHeader>&amp;LГранд-СМЕТА</oddHeader>
    <oddFooter>&amp;RСтраница &amp;P</oddFooter>
  </headerFooter>
  <rowBreaks count="2" manualBreakCount="2">
    <brk id="108" max="8" man="1"/>
    <brk id="156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7"/>
  <sheetViews>
    <sheetView topLeftCell="A67" workbookViewId="0">
      <selection activeCell="G13" sqref="G13"/>
    </sheetView>
  </sheetViews>
  <sheetFormatPr defaultRowHeight="12.75"/>
  <cols>
    <col min="2" max="2" width="10.85546875" customWidth="1"/>
    <col min="3" max="3" width="32.28515625" customWidth="1"/>
    <col min="6" max="6" width="11.5703125" customWidth="1"/>
    <col min="258" max="258" width="10.85546875" customWidth="1"/>
    <col min="259" max="259" width="32.28515625" customWidth="1"/>
    <col min="262" max="262" width="11.5703125" customWidth="1"/>
    <col min="514" max="514" width="10.85546875" customWidth="1"/>
    <col min="515" max="515" width="32.28515625" customWidth="1"/>
    <col min="518" max="518" width="11.5703125" customWidth="1"/>
    <col min="770" max="770" width="10.85546875" customWidth="1"/>
    <col min="771" max="771" width="32.28515625" customWidth="1"/>
    <col min="774" max="774" width="11.5703125" customWidth="1"/>
    <col min="1026" max="1026" width="10.85546875" customWidth="1"/>
    <col min="1027" max="1027" width="32.28515625" customWidth="1"/>
    <col min="1030" max="1030" width="11.5703125" customWidth="1"/>
    <col min="1282" max="1282" width="10.85546875" customWidth="1"/>
    <col min="1283" max="1283" width="32.28515625" customWidth="1"/>
    <col min="1286" max="1286" width="11.5703125" customWidth="1"/>
    <col min="1538" max="1538" width="10.85546875" customWidth="1"/>
    <col min="1539" max="1539" width="32.28515625" customWidth="1"/>
    <col min="1542" max="1542" width="11.5703125" customWidth="1"/>
    <col min="1794" max="1794" width="10.85546875" customWidth="1"/>
    <col min="1795" max="1795" width="32.28515625" customWidth="1"/>
    <col min="1798" max="1798" width="11.5703125" customWidth="1"/>
    <col min="2050" max="2050" width="10.85546875" customWidth="1"/>
    <col min="2051" max="2051" width="32.28515625" customWidth="1"/>
    <col min="2054" max="2054" width="11.5703125" customWidth="1"/>
    <col min="2306" max="2306" width="10.85546875" customWidth="1"/>
    <col min="2307" max="2307" width="32.28515625" customWidth="1"/>
    <col min="2310" max="2310" width="11.5703125" customWidth="1"/>
    <col min="2562" max="2562" width="10.85546875" customWidth="1"/>
    <col min="2563" max="2563" width="32.28515625" customWidth="1"/>
    <col min="2566" max="2566" width="11.5703125" customWidth="1"/>
    <col min="2818" max="2818" width="10.85546875" customWidth="1"/>
    <col min="2819" max="2819" width="32.28515625" customWidth="1"/>
    <col min="2822" max="2822" width="11.5703125" customWidth="1"/>
    <col min="3074" max="3074" width="10.85546875" customWidth="1"/>
    <col min="3075" max="3075" width="32.28515625" customWidth="1"/>
    <col min="3078" max="3078" width="11.5703125" customWidth="1"/>
    <col min="3330" max="3330" width="10.85546875" customWidth="1"/>
    <col min="3331" max="3331" width="32.28515625" customWidth="1"/>
    <col min="3334" max="3334" width="11.5703125" customWidth="1"/>
    <col min="3586" max="3586" width="10.85546875" customWidth="1"/>
    <col min="3587" max="3587" width="32.28515625" customWidth="1"/>
    <col min="3590" max="3590" width="11.5703125" customWidth="1"/>
    <col min="3842" max="3842" width="10.85546875" customWidth="1"/>
    <col min="3843" max="3843" width="32.28515625" customWidth="1"/>
    <col min="3846" max="3846" width="11.5703125" customWidth="1"/>
    <col min="4098" max="4098" width="10.85546875" customWidth="1"/>
    <col min="4099" max="4099" width="32.28515625" customWidth="1"/>
    <col min="4102" max="4102" width="11.5703125" customWidth="1"/>
    <col min="4354" max="4354" width="10.85546875" customWidth="1"/>
    <col min="4355" max="4355" width="32.28515625" customWidth="1"/>
    <col min="4358" max="4358" width="11.5703125" customWidth="1"/>
    <col min="4610" max="4610" width="10.85546875" customWidth="1"/>
    <col min="4611" max="4611" width="32.28515625" customWidth="1"/>
    <col min="4614" max="4614" width="11.5703125" customWidth="1"/>
    <col min="4866" max="4866" width="10.85546875" customWidth="1"/>
    <col min="4867" max="4867" width="32.28515625" customWidth="1"/>
    <col min="4870" max="4870" width="11.5703125" customWidth="1"/>
    <col min="5122" max="5122" width="10.85546875" customWidth="1"/>
    <col min="5123" max="5123" width="32.28515625" customWidth="1"/>
    <col min="5126" max="5126" width="11.5703125" customWidth="1"/>
    <col min="5378" max="5378" width="10.85546875" customWidth="1"/>
    <col min="5379" max="5379" width="32.28515625" customWidth="1"/>
    <col min="5382" max="5382" width="11.5703125" customWidth="1"/>
    <col min="5634" max="5634" width="10.85546875" customWidth="1"/>
    <col min="5635" max="5635" width="32.28515625" customWidth="1"/>
    <col min="5638" max="5638" width="11.5703125" customWidth="1"/>
    <col min="5890" max="5890" width="10.85546875" customWidth="1"/>
    <col min="5891" max="5891" width="32.28515625" customWidth="1"/>
    <col min="5894" max="5894" width="11.5703125" customWidth="1"/>
    <col min="6146" max="6146" width="10.85546875" customWidth="1"/>
    <col min="6147" max="6147" width="32.28515625" customWidth="1"/>
    <col min="6150" max="6150" width="11.5703125" customWidth="1"/>
    <col min="6402" max="6402" width="10.85546875" customWidth="1"/>
    <col min="6403" max="6403" width="32.28515625" customWidth="1"/>
    <col min="6406" max="6406" width="11.5703125" customWidth="1"/>
    <col min="6658" max="6658" width="10.85546875" customWidth="1"/>
    <col min="6659" max="6659" width="32.28515625" customWidth="1"/>
    <col min="6662" max="6662" width="11.5703125" customWidth="1"/>
    <col min="6914" max="6914" width="10.85546875" customWidth="1"/>
    <col min="6915" max="6915" width="32.28515625" customWidth="1"/>
    <col min="6918" max="6918" width="11.5703125" customWidth="1"/>
    <col min="7170" max="7170" width="10.85546875" customWidth="1"/>
    <col min="7171" max="7171" width="32.28515625" customWidth="1"/>
    <col min="7174" max="7174" width="11.5703125" customWidth="1"/>
    <col min="7426" max="7426" width="10.85546875" customWidth="1"/>
    <col min="7427" max="7427" width="32.28515625" customWidth="1"/>
    <col min="7430" max="7430" width="11.5703125" customWidth="1"/>
    <col min="7682" max="7682" width="10.85546875" customWidth="1"/>
    <col min="7683" max="7683" width="32.28515625" customWidth="1"/>
    <col min="7686" max="7686" width="11.5703125" customWidth="1"/>
    <col min="7938" max="7938" width="10.85546875" customWidth="1"/>
    <col min="7939" max="7939" width="32.28515625" customWidth="1"/>
    <col min="7942" max="7942" width="11.5703125" customWidth="1"/>
    <col min="8194" max="8194" width="10.85546875" customWidth="1"/>
    <col min="8195" max="8195" width="32.28515625" customWidth="1"/>
    <col min="8198" max="8198" width="11.5703125" customWidth="1"/>
    <col min="8450" max="8450" width="10.85546875" customWidth="1"/>
    <col min="8451" max="8451" width="32.28515625" customWidth="1"/>
    <col min="8454" max="8454" width="11.5703125" customWidth="1"/>
    <col min="8706" max="8706" width="10.85546875" customWidth="1"/>
    <col min="8707" max="8707" width="32.28515625" customWidth="1"/>
    <col min="8710" max="8710" width="11.5703125" customWidth="1"/>
    <col min="8962" max="8962" width="10.85546875" customWidth="1"/>
    <col min="8963" max="8963" width="32.28515625" customWidth="1"/>
    <col min="8966" max="8966" width="11.5703125" customWidth="1"/>
    <col min="9218" max="9218" width="10.85546875" customWidth="1"/>
    <col min="9219" max="9219" width="32.28515625" customWidth="1"/>
    <col min="9222" max="9222" width="11.5703125" customWidth="1"/>
    <col min="9474" max="9474" width="10.85546875" customWidth="1"/>
    <col min="9475" max="9475" width="32.28515625" customWidth="1"/>
    <col min="9478" max="9478" width="11.5703125" customWidth="1"/>
    <col min="9730" max="9730" width="10.85546875" customWidth="1"/>
    <col min="9731" max="9731" width="32.28515625" customWidth="1"/>
    <col min="9734" max="9734" width="11.5703125" customWidth="1"/>
    <col min="9986" max="9986" width="10.85546875" customWidth="1"/>
    <col min="9987" max="9987" width="32.28515625" customWidth="1"/>
    <col min="9990" max="9990" width="11.5703125" customWidth="1"/>
    <col min="10242" max="10242" width="10.85546875" customWidth="1"/>
    <col min="10243" max="10243" width="32.28515625" customWidth="1"/>
    <col min="10246" max="10246" width="11.5703125" customWidth="1"/>
    <col min="10498" max="10498" width="10.85546875" customWidth="1"/>
    <col min="10499" max="10499" width="32.28515625" customWidth="1"/>
    <col min="10502" max="10502" width="11.5703125" customWidth="1"/>
    <col min="10754" max="10754" width="10.85546875" customWidth="1"/>
    <col min="10755" max="10755" width="32.28515625" customWidth="1"/>
    <col min="10758" max="10758" width="11.5703125" customWidth="1"/>
    <col min="11010" max="11010" width="10.85546875" customWidth="1"/>
    <col min="11011" max="11011" width="32.28515625" customWidth="1"/>
    <col min="11014" max="11014" width="11.5703125" customWidth="1"/>
    <col min="11266" max="11266" width="10.85546875" customWidth="1"/>
    <col min="11267" max="11267" width="32.28515625" customWidth="1"/>
    <col min="11270" max="11270" width="11.5703125" customWidth="1"/>
    <col min="11522" max="11522" width="10.85546875" customWidth="1"/>
    <col min="11523" max="11523" width="32.28515625" customWidth="1"/>
    <col min="11526" max="11526" width="11.5703125" customWidth="1"/>
    <col min="11778" max="11778" width="10.85546875" customWidth="1"/>
    <col min="11779" max="11779" width="32.28515625" customWidth="1"/>
    <col min="11782" max="11782" width="11.5703125" customWidth="1"/>
    <col min="12034" max="12034" width="10.85546875" customWidth="1"/>
    <col min="12035" max="12035" width="32.28515625" customWidth="1"/>
    <col min="12038" max="12038" width="11.5703125" customWidth="1"/>
    <col min="12290" max="12290" width="10.85546875" customWidth="1"/>
    <col min="12291" max="12291" width="32.28515625" customWidth="1"/>
    <col min="12294" max="12294" width="11.5703125" customWidth="1"/>
    <col min="12546" max="12546" width="10.85546875" customWidth="1"/>
    <col min="12547" max="12547" width="32.28515625" customWidth="1"/>
    <col min="12550" max="12550" width="11.5703125" customWidth="1"/>
    <col min="12802" max="12802" width="10.85546875" customWidth="1"/>
    <col min="12803" max="12803" width="32.28515625" customWidth="1"/>
    <col min="12806" max="12806" width="11.5703125" customWidth="1"/>
    <col min="13058" max="13058" width="10.85546875" customWidth="1"/>
    <col min="13059" max="13059" width="32.28515625" customWidth="1"/>
    <col min="13062" max="13062" width="11.5703125" customWidth="1"/>
    <col min="13314" max="13314" width="10.85546875" customWidth="1"/>
    <col min="13315" max="13315" width="32.28515625" customWidth="1"/>
    <col min="13318" max="13318" width="11.5703125" customWidth="1"/>
    <col min="13570" max="13570" width="10.85546875" customWidth="1"/>
    <col min="13571" max="13571" width="32.28515625" customWidth="1"/>
    <col min="13574" max="13574" width="11.5703125" customWidth="1"/>
    <col min="13826" max="13826" width="10.85546875" customWidth="1"/>
    <col min="13827" max="13827" width="32.28515625" customWidth="1"/>
    <col min="13830" max="13830" width="11.5703125" customWidth="1"/>
    <col min="14082" max="14082" width="10.85546875" customWidth="1"/>
    <col min="14083" max="14083" width="32.28515625" customWidth="1"/>
    <col min="14086" max="14086" width="11.5703125" customWidth="1"/>
    <col min="14338" max="14338" width="10.85546875" customWidth="1"/>
    <col min="14339" max="14339" width="32.28515625" customWidth="1"/>
    <col min="14342" max="14342" width="11.5703125" customWidth="1"/>
    <col min="14594" max="14594" width="10.85546875" customWidth="1"/>
    <col min="14595" max="14595" width="32.28515625" customWidth="1"/>
    <col min="14598" max="14598" width="11.5703125" customWidth="1"/>
    <col min="14850" max="14850" width="10.85546875" customWidth="1"/>
    <col min="14851" max="14851" width="32.28515625" customWidth="1"/>
    <col min="14854" max="14854" width="11.5703125" customWidth="1"/>
    <col min="15106" max="15106" width="10.85546875" customWidth="1"/>
    <col min="15107" max="15107" width="32.28515625" customWidth="1"/>
    <col min="15110" max="15110" width="11.5703125" customWidth="1"/>
    <col min="15362" max="15362" width="10.85546875" customWidth="1"/>
    <col min="15363" max="15363" width="32.28515625" customWidth="1"/>
    <col min="15366" max="15366" width="11.5703125" customWidth="1"/>
    <col min="15618" max="15618" width="10.85546875" customWidth="1"/>
    <col min="15619" max="15619" width="32.28515625" customWidth="1"/>
    <col min="15622" max="15622" width="11.5703125" customWidth="1"/>
    <col min="15874" max="15874" width="10.85546875" customWidth="1"/>
    <col min="15875" max="15875" width="32.28515625" customWidth="1"/>
    <col min="15878" max="15878" width="11.5703125" customWidth="1"/>
    <col min="16130" max="16130" width="10.85546875" customWidth="1"/>
    <col min="16131" max="16131" width="32.28515625" customWidth="1"/>
    <col min="16134" max="16134" width="11.5703125" customWidth="1"/>
  </cols>
  <sheetData>
    <row r="1" spans="1:31">
      <c r="A1" s="325" t="s">
        <v>250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6"/>
      <c r="AD1" s="326"/>
      <c r="AE1" s="326"/>
    </row>
    <row r="2" spans="1:31" ht="28.9" customHeight="1">
      <c r="A2" s="327"/>
      <c r="B2" s="995"/>
      <c r="C2" s="995"/>
      <c r="D2" s="995"/>
      <c r="E2" s="995"/>
      <c r="F2" s="995"/>
      <c r="G2" s="995"/>
      <c r="H2" s="995"/>
      <c r="I2" s="995"/>
      <c r="J2" s="995"/>
      <c r="K2" s="995"/>
      <c r="L2" s="327"/>
      <c r="M2" s="326"/>
      <c r="N2" s="326"/>
      <c r="O2" s="326"/>
      <c r="P2" s="326"/>
      <c r="Q2" s="326"/>
      <c r="R2" s="326"/>
      <c r="S2" s="326"/>
      <c r="T2" s="326"/>
      <c r="U2" s="326"/>
      <c r="V2" s="326"/>
      <c r="W2" s="326"/>
      <c r="X2" s="326"/>
      <c r="Y2" s="326"/>
      <c r="Z2" s="326"/>
      <c r="AA2" s="326"/>
      <c r="AB2" s="326"/>
      <c r="AC2" s="326"/>
      <c r="AD2" s="326"/>
      <c r="AE2" s="326"/>
    </row>
    <row r="3" spans="1:31" ht="14.25">
      <c r="A3" s="328"/>
      <c r="B3" s="996" t="s">
        <v>251</v>
      </c>
      <c r="C3" s="996"/>
      <c r="D3" s="996"/>
      <c r="E3" s="996"/>
      <c r="F3" s="996"/>
      <c r="G3" s="996"/>
      <c r="H3" s="996"/>
      <c r="I3" s="996"/>
      <c r="J3" s="996"/>
      <c r="K3" s="996"/>
      <c r="L3" s="327"/>
      <c r="M3" s="326"/>
      <c r="N3" s="326"/>
      <c r="O3" s="326"/>
      <c r="P3" s="326"/>
      <c r="Q3" s="326"/>
      <c r="R3" s="326"/>
      <c r="S3" s="326"/>
      <c r="T3" s="326"/>
      <c r="U3" s="326"/>
      <c r="V3" s="326"/>
      <c r="W3" s="326"/>
      <c r="X3" s="326"/>
      <c r="Y3" s="326"/>
      <c r="Z3" s="326"/>
      <c r="AA3" s="326"/>
      <c r="AB3" s="326"/>
      <c r="AC3" s="326"/>
      <c r="AD3" s="326"/>
      <c r="AE3" s="326"/>
    </row>
    <row r="4" spans="1:31" ht="14.25">
      <c r="A4" s="329"/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6"/>
      <c r="N4" s="326"/>
      <c r="O4" s="326"/>
      <c r="P4" s="326"/>
      <c r="Q4" s="326"/>
      <c r="R4" s="326"/>
      <c r="S4" s="326"/>
      <c r="T4" s="326"/>
      <c r="U4" s="326"/>
      <c r="V4" s="326"/>
      <c r="W4" s="326"/>
      <c r="X4" s="326"/>
      <c r="Y4" s="326"/>
      <c r="Z4" s="326"/>
      <c r="AA4" s="326"/>
      <c r="AB4" s="326"/>
      <c r="AC4" s="326"/>
      <c r="AD4" s="326"/>
      <c r="AE4" s="326"/>
    </row>
    <row r="5" spans="1:31" ht="14.25">
      <c r="A5" s="329"/>
      <c r="B5" s="329"/>
      <c r="C5" s="329"/>
      <c r="D5" s="329"/>
      <c r="E5" s="329"/>
      <c r="F5" s="997"/>
      <c r="G5" s="997"/>
      <c r="H5" s="992" t="s">
        <v>252</v>
      </c>
      <c r="I5" s="992"/>
      <c r="J5" s="992"/>
      <c r="K5" s="992"/>
      <c r="L5" s="330"/>
      <c r="M5" s="326"/>
      <c r="N5" s="326"/>
      <c r="O5" s="326"/>
      <c r="P5" s="326"/>
      <c r="Q5" s="326"/>
      <c r="R5" s="326"/>
      <c r="S5" s="326"/>
      <c r="T5" s="326"/>
      <c r="U5" s="326"/>
      <c r="V5" s="326"/>
      <c r="W5" s="326"/>
      <c r="X5" s="326"/>
      <c r="Y5" s="326"/>
      <c r="Z5" s="326"/>
      <c r="AA5" s="326"/>
      <c r="AB5" s="326"/>
      <c r="AC5" s="326"/>
      <c r="AD5" s="326"/>
      <c r="AE5" s="326"/>
    </row>
    <row r="6" spans="1:31" ht="14.25">
      <c r="A6" s="329"/>
      <c r="B6" s="329"/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6"/>
      <c r="N6" s="326"/>
      <c r="O6" s="326"/>
      <c r="P6" s="326"/>
      <c r="Q6" s="326"/>
      <c r="R6" s="326"/>
      <c r="S6" s="326"/>
      <c r="T6" s="326"/>
      <c r="U6" s="326"/>
      <c r="V6" s="326"/>
      <c r="W6" s="326"/>
      <c r="X6" s="326"/>
      <c r="Y6" s="326"/>
      <c r="Z6" s="326"/>
      <c r="AA6" s="326"/>
      <c r="AB6" s="326"/>
      <c r="AC6" s="326"/>
      <c r="AD6" s="326"/>
      <c r="AE6" s="326"/>
    </row>
    <row r="7" spans="1:31" ht="20.25" customHeight="1">
      <c r="A7" s="331"/>
      <c r="B7" s="998" t="s">
        <v>359</v>
      </c>
      <c r="C7" s="998"/>
      <c r="D7" s="998"/>
      <c r="E7" s="998"/>
      <c r="F7" s="998"/>
      <c r="G7" s="998"/>
      <c r="H7" s="998"/>
      <c r="I7" s="998"/>
      <c r="J7" s="998"/>
      <c r="K7" s="998"/>
      <c r="L7" s="331"/>
      <c r="M7" s="326"/>
      <c r="N7" s="326"/>
      <c r="O7" s="326"/>
      <c r="P7" s="326"/>
      <c r="Q7" s="326"/>
      <c r="R7" s="326"/>
      <c r="S7" s="326"/>
      <c r="T7" s="326"/>
      <c r="U7" s="326"/>
      <c r="V7" s="326"/>
      <c r="W7" s="326"/>
      <c r="X7" s="326"/>
      <c r="Y7" s="326"/>
      <c r="Z7" s="326"/>
      <c r="AA7" s="326"/>
      <c r="AB7" s="326"/>
      <c r="AC7" s="326"/>
      <c r="AD7" s="332" t="s">
        <v>253</v>
      </c>
      <c r="AE7" s="326"/>
    </row>
    <row r="8" spans="1:31" ht="15.75">
      <c r="A8" s="331"/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1"/>
      <c r="M8" s="326"/>
      <c r="N8" s="326"/>
      <c r="O8" s="326"/>
      <c r="P8" s="326"/>
      <c r="Q8" s="326"/>
      <c r="R8" s="326"/>
      <c r="S8" s="326"/>
      <c r="T8" s="326"/>
      <c r="U8" s="326"/>
      <c r="V8" s="326"/>
      <c r="W8" s="326"/>
      <c r="X8" s="326"/>
      <c r="Y8" s="326"/>
      <c r="Z8" s="326"/>
      <c r="AA8" s="326"/>
      <c r="AB8" s="326"/>
      <c r="AC8" s="326"/>
      <c r="AD8" s="326"/>
      <c r="AE8" s="326"/>
    </row>
    <row r="9" spans="1:31" ht="20.25" customHeight="1">
      <c r="A9" s="331"/>
      <c r="B9" s="994" t="s">
        <v>254</v>
      </c>
      <c r="C9" s="994"/>
      <c r="D9" s="994"/>
      <c r="E9" s="994"/>
      <c r="F9" s="994"/>
      <c r="G9" s="994"/>
      <c r="H9" s="994"/>
      <c r="I9" s="994"/>
      <c r="J9" s="994"/>
      <c r="K9" s="994"/>
      <c r="L9" s="331"/>
      <c r="M9" s="326"/>
      <c r="N9" s="326"/>
      <c r="O9" s="326"/>
      <c r="P9" s="326"/>
      <c r="Q9" s="326"/>
      <c r="R9" s="326"/>
      <c r="S9" s="326"/>
      <c r="T9" s="326"/>
      <c r="U9" s="326"/>
      <c r="V9" s="326"/>
      <c r="W9" s="326"/>
      <c r="X9" s="326"/>
      <c r="Y9" s="326"/>
      <c r="Z9" s="326"/>
      <c r="AA9" s="326"/>
      <c r="AB9" s="326"/>
      <c r="AC9" s="326"/>
      <c r="AD9" s="333" t="s">
        <v>255</v>
      </c>
      <c r="AE9" s="326"/>
    </row>
    <row r="10" spans="1:31" ht="14.25">
      <c r="A10" s="329"/>
      <c r="B10" s="991" t="s">
        <v>256</v>
      </c>
      <c r="C10" s="991"/>
      <c r="D10" s="991"/>
      <c r="E10" s="991"/>
      <c r="F10" s="991"/>
      <c r="G10" s="991"/>
      <c r="H10" s="991"/>
      <c r="I10" s="991"/>
      <c r="J10" s="991"/>
      <c r="K10" s="991"/>
      <c r="L10" s="327"/>
      <c r="M10" s="326"/>
      <c r="N10" s="326"/>
      <c r="O10" s="326"/>
      <c r="P10" s="326"/>
      <c r="Q10" s="326"/>
      <c r="R10" s="326"/>
      <c r="S10" s="326"/>
      <c r="T10" s="326"/>
      <c r="U10" s="326"/>
      <c r="V10" s="326"/>
      <c r="W10" s="326"/>
      <c r="X10" s="326"/>
      <c r="Y10" s="326"/>
      <c r="Z10" s="326"/>
      <c r="AA10" s="326"/>
      <c r="AB10" s="326"/>
      <c r="AC10" s="326"/>
      <c r="AD10" s="326"/>
      <c r="AE10" s="326"/>
    </row>
    <row r="11" spans="1:31" ht="14.25">
      <c r="A11" s="329"/>
      <c r="B11" s="329"/>
      <c r="C11" s="329"/>
      <c r="D11" s="329"/>
      <c r="E11" s="329"/>
      <c r="F11" s="329"/>
      <c r="G11" s="329"/>
      <c r="H11" s="329"/>
      <c r="I11" s="329"/>
      <c r="J11" s="329"/>
      <c r="K11" s="329"/>
      <c r="L11" s="329"/>
      <c r="M11" s="326"/>
      <c r="N11" s="326"/>
      <c r="O11" s="326"/>
      <c r="P11" s="326"/>
      <c r="Q11" s="326"/>
      <c r="R11" s="326"/>
      <c r="S11" s="326"/>
      <c r="T11" s="326"/>
      <c r="U11" s="326"/>
      <c r="V11" s="326"/>
      <c r="W11" s="326"/>
      <c r="X11" s="326"/>
      <c r="Y11" s="326"/>
      <c r="Z11" s="326"/>
      <c r="AA11" s="326"/>
      <c r="AB11" s="326"/>
      <c r="AC11" s="326"/>
      <c r="AD11" s="326"/>
      <c r="AE11" s="326"/>
    </row>
    <row r="12" spans="1:31" ht="28.5">
      <c r="A12" s="992" t="s">
        <v>257</v>
      </c>
      <c r="B12" s="992"/>
      <c r="C12" s="992"/>
      <c r="D12" s="992"/>
      <c r="E12" s="992"/>
      <c r="F12" s="992"/>
      <c r="G12" s="992"/>
      <c r="H12" s="992"/>
      <c r="I12" s="992"/>
      <c r="J12" s="992"/>
      <c r="K12" s="992"/>
      <c r="L12" s="992"/>
      <c r="M12" s="326"/>
      <c r="N12" s="326"/>
      <c r="O12" s="326"/>
      <c r="P12" s="326"/>
      <c r="Q12" s="326"/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34" t="s">
        <v>257</v>
      </c>
    </row>
    <row r="13" spans="1:31" ht="14.25">
      <c r="A13" s="329"/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6"/>
      <c r="N13" s="326"/>
      <c r="O13" s="326"/>
      <c r="P13" s="326"/>
      <c r="Q13" s="326"/>
      <c r="R13" s="326"/>
      <c r="S13" s="326"/>
      <c r="T13" s="326"/>
      <c r="U13" s="326"/>
      <c r="V13" s="326"/>
      <c r="W13" s="326"/>
      <c r="X13" s="326"/>
      <c r="Y13" s="326"/>
      <c r="Z13" s="326"/>
      <c r="AA13" s="326"/>
      <c r="AB13" s="326"/>
      <c r="AC13" s="326"/>
      <c r="AD13" s="326"/>
      <c r="AE13" s="326"/>
    </row>
    <row r="14" spans="1:31" ht="14.25">
      <c r="A14" s="329"/>
      <c r="B14" s="329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6"/>
      <c r="N14" s="326"/>
      <c r="O14" s="326"/>
      <c r="P14" s="326"/>
      <c r="Q14" s="326"/>
      <c r="R14" s="326"/>
      <c r="S14" s="326"/>
      <c r="T14" s="326"/>
      <c r="U14" s="326"/>
      <c r="V14" s="326"/>
      <c r="W14" s="326"/>
      <c r="X14" s="326"/>
      <c r="Y14" s="326"/>
      <c r="Z14" s="326"/>
      <c r="AA14" s="326"/>
      <c r="AB14" s="326"/>
      <c r="AC14" s="326"/>
      <c r="AD14" s="326"/>
      <c r="AE14" s="326"/>
    </row>
    <row r="15" spans="1:31" ht="14.25">
      <c r="A15" s="329"/>
      <c r="B15" s="329"/>
      <c r="C15" s="329"/>
      <c r="D15" s="329"/>
      <c r="E15" s="335"/>
      <c r="F15" s="335"/>
      <c r="G15" s="326"/>
      <c r="H15" s="326"/>
      <c r="I15" s="993" t="s">
        <v>258</v>
      </c>
      <c r="J15" s="993"/>
      <c r="K15" s="329"/>
      <c r="L15" s="329"/>
      <c r="M15" s="326"/>
      <c r="N15" s="326"/>
      <c r="O15" s="326"/>
      <c r="P15" s="326"/>
      <c r="Q15" s="326"/>
      <c r="R15" s="326"/>
      <c r="S15" s="326"/>
      <c r="T15" s="326"/>
      <c r="U15" s="326"/>
      <c r="V15" s="326"/>
      <c r="W15" s="326"/>
      <c r="X15" s="326"/>
      <c r="Y15" s="326"/>
      <c r="Z15" s="326"/>
      <c r="AA15" s="326"/>
      <c r="AB15" s="326"/>
      <c r="AC15" s="326"/>
      <c r="AD15" s="326"/>
      <c r="AE15" s="326"/>
    </row>
    <row r="16" spans="1:31" ht="14.25">
      <c r="A16" s="329"/>
      <c r="B16" s="329"/>
      <c r="C16" s="988" t="s">
        <v>259</v>
      </c>
      <c r="D16" s="988"/>
      <c r="E16" s="988"/>
      <c r="F16" s="988"/>
      <c r="G16" s="989"/>
      <c r="H16" s="989"/>
      <c r="I16" s="989">
        <v>132.346</v>
      </c>
      <c r="J16" s="989"/>
      <c r="K16" s="990" t="s">
        <v>146</v>
      </c>
      <c r="L16" s="990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  <c r="X16" s="326"/>
      <c r="Y16" s="326"/>
      <c r="Z16" s="326"/>
      <c r="AA16" s="326"/>
      <c r="AB16" s="326"/>
      <c r="AC16" s="326"/>
      <c r="AD16" s="326"/>
      <c r="AE16" s="326"/>
    </row>
    <row r="17" spans="1:31" ht="14.25">
      <c r="A17" s="329"/>
      <c r="B17" s="329"/>
      <c r="C17" s="988" t="s">
        <v>260</v>
      </c>
      <c r="D17" s="988"/>
      <c r="E17" s="988"/>
      <c r="F17" s="988"/>
      <c r="G17" s="989"/>
      <c r="H17" s="989"/>
      <c r="I17" s="989">
        <v>98.6</v>
      </c>
      <c r="J17" s="989"/>
      <c r="K17" s="990" t="s">
        <v>146</v>
      </c>
      <c r="L17" s="990"/>
      <c r="M17" s="326"/>
      <c r="N17" s="326"/>
      <c r="O17" s="326"/>
      <c r="P17" s="326"/>
      <c r="Q17" s="326"/>
      <c r="R17" s="326"/>
      <c r="S17" s="326"/>
      <c r="T17" s="326"/>
      <c r="U17" s="326"/>
      <c r="V17" s="326"/>
      <c r="W17" s="326"/>
      <c r="X17" s="326"/>
      <c r="Y17" s="326"/>
      <c r="Z17" s="326"/>
      <c r="AA17" s="326"/>
      <c r="AB17" s="326"/>
      <c r="AC17" s="326"/>
      <c r="AD17" s="326"/>
      <c r="AE17" s="326"/>
    </row>
    <row r="18" spans="1:31" ht="14.25">
      <c r="A18" s="329"/>
      <c r="B18" s="329"/>
      <c r="C18" s="988" t="s">
        <v>261</v>
      </c>
      <c r="D18" s="988"/>
      <c r="E18" s="988"/>
      <c r="F18" s="988"/>
      <c r="G18" s="989"/>
      <c r="H18" s="989"/>
      <c r="I18" s="989">
        <v>33.746000000000002</v>
      </c>
      <c r="J18" s="989"/>
      <c r="K18" s="990" t="s">
        <v>146</v>
      </c>
      <c r="L18" s="990"/>
      <c r="M18" s="326"/>
      <c r="N18" s="326"/>
      <c r="O18" s="326"/>
      <c r="P18" s="326"/>
      <c r="Q18" s="326"/>
      <c r="R18" s="326"/>
      <c r="S18" s="326"/>
      <c r="T18" s="326"/>
      <c r="U18" s="326"/>
      <c r="V18" s="326"/>
      <c r="W18" s="326"/>
      <c r="X18" s="326"/>
      <c r="Y18" s="326"/>
      <c r="Z18" s="326"/>
      <c r="AA18" s="326"/>
      <c r="AB18" s="326"/>
      <c r="AC18" s="326"/>
      <c r="AD18" s="326"/>
      <c r="AE18" s="326"/>
    </row>
    <row r="19" spans="1:31" ht="14.25">
      <c r="A19" s="329"/>
      <c r="B19" s="329"/>
      <c r="C19" s="988" t="s">
        <v>262</v>
      </c>
      <c r="D19" s="988"/>
      <c r="E19" s="988"/>
      <c r="F19" s="988"/>
      <c r="G19" s="989"/>
      <c r="H19" s="989"/>
      <c r="I19" s="989">
        <v>0</v>
      </c>
      <c r="J19" s="989"/>
      <c r="K19" s="990" t="s">
        <v>146</v>
      </c>
      <c r="L19" s="990"/>
      <c r="M19" s="326"/>
      <c r="N19" s="326"/>
      <c r="O19" s="326"/>
      <c r="P19" s="326"/>
      <c r="Q19" s="326"/>
      <c r="R19" s="326"/>
      <c r="S19" s="326"/>
      <c r="T19" s="326"/>
      <c r="U19" s="326"/>
      <c r="V19" s="326"/>
      <c r="W19" s="326"/>
      <c r="X19" s="326"/>
      <c r="Y19" s="326"/>
      <c r="Z19" s="326"/>
      <c r="AA19" s="326"/>
      <c r="AB19" s="326"/>
      <c r="AC19" s="326"/>
      <c r="AD19" s="326"/>
      <c r="AE19" s="326"/>
    </row>
    <row r="20" spans="1:31" ht="14.25">
      <c r="A20" s="329"/>
      <c r="B20" s="329"/>
      <c r="C20" s="988" t="s">
        <v>263</v>
      </c>
      <c r="D20" s="988"/>
      <c r="E20" s="988"/>
      <c r="F20" s="988"/>
      <c r="G20" s="989"/>
      <c r="H20" s="989"/>
      <c r="I20" s="989">
        <v>0</v>
      </c>
      <c r="J20" s="989"/>
      <c r="K20" s="990" t="s">
        <v>146</v>
      </c>
      <c r="L20" s="990"/>
      <c r="M20" s="326"/>
      <c r="N20" s="326"/>
      <c r="O20" s="326"/>
      <c r="P20" s="326"/>
      <c r="Q20" s="326"/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</row>
    <row r="21" spans="1:31" ht="14.25">
      <c r="A21" s="329"/>
      <c r="B21" s="329"/>
      <c r="C21" s="988" t="s">
        <v>264</v>
      </c>
      <c r="D21" s="988"/>
      <c r="E21" s="988"/>
      <c r="F21" s="988"/>
      <c r="G21" s="989"/>
      <c r="H21" s="989"/>
      <c r="I21" s="989">
        <v>1086.0003299999998</v>
      </c>
      <c r="J21" s="989"/>
      <c r="K21" s="990" t="s">
        <v>265</v>
      </c>
      <c r="L21" s="990"/>
      <c r="M21" s="326"/>
      <c r="N21" s="326"/>
      <c r="O21" s="326"/>
      <c r="P21" s="326"/>
      <c r="Q21" s="326"/>
      <c r="R21" s="326"/>
      <c r="S21" s="326"/>
      <c r="T21" s="326"/>
      <c r="U21" s="326"/>
      <c r="V21" s="326"/>
      <c r="W21" s="326"/>
      <c r="X21" s="326"/>
      <c r="Y21" s="326"/>
      <c r="Z21" s="326"/>
      <c r="AA21" s="326"/>
      <c r="AB21" s="326"/>
      <c r="AC21" s="326"/>
      <c r="AD21" s="326"/>
      <c r="AE21" s="326"/>
    </row>
    <row r="22" spans="1:31" ht="14.25">
      <c r="A22" s="329"/>
      <c r="B22" s="329"/>
      <c r="C22" s="988" t="s">
        <v>266</v>
      </c>
      <c r="D22" s="988"/>
      <c r="E22" s="988"/>
      <c r="F22" s="988"/>
      <c r="G22" s="989"/>
      <c r="H22" s="989"/>
      <c r="I22" s="989">
        <v>9.9269999999999996</v>
      </c>
      <c r="J22" s="989"/>
      <c r="K22" s="990" t="s">
        <v>146</v>
      </c>
      <c r="L22" s="990"/>
      <c r="M22" s="326"/>
      <c r="N22" s="326"/>
      <c r="O22" s="326"/>
      <c r="P22" s="326"/>
      <c r="Q22" s="326"/>
      <c r="R22" s="326"/>
      <c r="S22" s="326"/>
      <c r="T22" s="326"/>
      <c r="U22" s="326"/>
      <c r="V22" s="326"/>
      <c r="W22" s="326"/>
      <c r="X22" s="326"/>
      <c r="Y22" s="326"/>
      <c r="Z22" s="326"/>
      <c r="AA22" s="326"/>
      <c r="AB22" s="326"/>
      <c r="AC22" s="326"/>
      <c r="AD22" s="326"/>
      <c r="AE22" s="326"/>
    </row>
    <row r="23" spans="1:31" ht="14.25">
      <c r="A23" s="329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6"/>
      <c r="N23" s="326"/>
      <c r="O23" s="326"/>
      <c r="P23" s="326"/>
      <c r="Q23" s="326"/>
      <c r="R23" s="326"/>
      <c r="S23" s="326"/>
      <c r="T23" s="326"/>
      <c r="U23" s="326"/>
      <c r="V23" s="326"/>
      <c r="W23" s="326"/>
      <c r="X23" s="326"/>
      <c r="Y23" s="326"/>
      <c r="Z23" s="326"/>
      <c r="AA23" s="326"/>
      <c r="AB23" s="326"/>
      <c r="AC23" s="326"/>
      <c r="AD23" s="326"/>
      <c r="AE23" s="326"/>
    </row>
    <row r="24" spans="1:31" ht="14.25">
      <c r="A24" s="987" t="s">
        <v>267</v>
      </c>
      <c r="B24" s="987"/>
      <c r="C24" s="987"/>
      <c r="D24" s="987"/>
      <c r="E24" s="987"/>
      <c r="F24" s="987"/>
      <c r="G24" s="987"/>
      <c r="H24" s="987"/>
      <c r="I24" s="987"/>
      <c r="J24" s="987"/>
      <c r="K24" s="987"/>
      <c r="L24" s="987"/>
      <c r="M24" s="326"/>
      <c r="N24" s="326"/>
      <c r="O24" s="326"/>
      <c r="P24" s="326"/>
      <c r="Q24" s="326"/>
      <c r="R24" s="326"/>
      <c r="S24" s="326"/>
      <c r="T24" s="326"/>
      <c r="U24" s="326"/>
      <c r="V24" s="326"/>
      <c r="W24" s="326"/>
      <c r="X24" s="326"/>
      <c r="Y24" s="326"/>
      <c r="Z24" s="326"/>
      <c r="AA24" s="326"/>
      <c r="AB24" s="326"/>
      <c r="AC24" s="326"/>
      <c r="AD24" s="326"/>
      <c r="AE24" s="326"/>
    </row>
    <row r="25" spans="1:31" ht="57">
      <c r="A25" s="336" t="s">
        <v>147</v>
      </c>
      <c r="B25" s="336" t="s">
        <v>268</v>
      </c>
      <c r="C25" s="336" t="s">
        <v>269</v>
      </c>
      <c r="D25" s="336" t="s">
        <v>149</v>
      </c>
      <c r="E25" s="336" t="s">
        <v>270</v>
      </c>
      <c r="F25" s="336" t="s">
        <v>271</v>
      </c>
      <c r="G25" s="336" t="s">
        <v>272</v>
      </c>
      <c r="H25" s="336" t="s">
        <v>273</v>
      </c>
      <c r="I25" s="336" t="s">
        <v>274</v>
      </c>
      <c r="J25" s="336" t="s">
        <v>275</v>
      </c>
      <c r="K25" s="336" t="s">
        <v>276</v>
      </c>
      <c r="L25" s="336" t="s">
        <v>277</v>
      </c>
      <c r="M25" s="326"/>
      <c r="N25" s="326"/>
      <c r="O25" s="326"/>
      <c r="P25" s="326"/>
      <c r="Q25" s="326"/>
      <c r="R25" s="326"/>
      <c r="S25" s="326"/>
      <c r="T25" s="326"/>
      <c r="U25" s="326"/>
      <c r="V25" s="326"/>
      <c r="W25" s="326"/>
      <c r="X25" s="326"/>
      <c r="Y25" s="326"/>
      <c r="Z25" s="326"/>
      <c r="AA25" s="326"/>
      <c r="AB25" s="326"/>
      <c r="AC25" s="326"/>
      <c r="AD25" s="326"/>
      <c r="AE25" s="326"/>
    </row>
    <row r="26" spans="1:31" ht="14.25">
      <c r="A26" s="337">
        <v>1</v>
      </c>
      <c r="B26" s="337">
        <v>2</v>
      </c>
      <c r="C26" s="337">
        <v>3</v>
      </c>
      <c r="D26" s="337">
        <v>4</v>
      </c>
      <c r="E26" s="337">
        <v>5</v>
      </c>
      <c r="F26" s="337">
        <v>6</v>
      </c>
      <c r="G26" s="337">
        <v>7</v>
      </c>
      <c r="H26" s="337">
        <v>8</v>
      </c>
      <c r="I26" s="337">
        <v>9</v>
      </c>
      <c r="J26" s="337">
        <v>10</v>
      </c>
      <c r="K26" s="337">
        <v>11</v>
      </c>
      <c r="L26" s="338">
        <v>12</v>
      </c>
      <c r="M26" s="326"/>
      <c r="N26" s="326"/>
      <c r="O26" s="326"/>
      <c r="P26" s="326"/>
      <c r="Q26" s="326"/>
      <c r="R26" s="326"/>
      <c r="S26" s="326"/>
      <c r="T26" s="326"/>
      <c r="U26" s="326"/>
      <c r="V26" s="326"/>
      <c r="W26" s="326"/>
      <c r="X26" s="326"/>
      <c r="Y26" s="326"/>
      <c r="Z26" s="326"/>
      <c r="AA26" s="326"/>
      <c r="AB26" s="326"/>
      <c r="AC26" s="326"/>
      <c r="AD26" s="326"/>
      <c r="AE26" s="326"/>
    </row>
    <row r="28" spans="1:31" ht="20.25" customHeight="1">
      <c r="A28" s="986" t="s">
        <v>278</v>
      </c>
      <c r="B28" s="986"/>
      <c r="C28" s="986"/>
      <c r="D28" s="986"/>
      <c r="E28" s="986"/>
      <c r="F28" s="986"/>
      <c r="G28" s="986"/>
      <c r="H28" s="986"/>
      <c r="I28" s="986"/>
      <c r="J28" s="986"/>
      <c r="K28" s="986"/>
      <c r="L28" s="986"/>
      <c r="M28" s="326"/>
      <c r="N28" s="326"/>
      <c r="O28" s="326"/>
      <c r="P28" s="326"/>
      <c r="Q28" s="326"/>
      <c r="R28" s="326"/>
      <c r="S28" s="326"/>
      <c r="T28" s="326"/>
      <c r="U28" s="326"/>
      <c r="V28" s="326"/>
      <c r="W28" s="326"/>
      <c r="X28" s="326"/>
      <c r="Y28" s="326"/>
      <c r="Z28" s="326"/>
      <c r="AA28" s="326"/>
      <c r="AB28" s="326"/>
      <c r="AC28" s="326"/>
      <c r="AD28" s="326"/>
      <c r="AE28" s="339" t="s">
        <v>278</v>
      </c>
    </row>
    <row r="29" spans="1:31" ht="40.5" customHeight="1">
      <c r="A29" s="340" t="s">
        <v>279</v>
      </c>
      <c r="B29" s="341" t="s">
        <v>280</v>
      </c>
      <c r="C29" s="341" t="s">
        <v>281</v>
      </c>
      <c r="D29" s="342" t="s">
        <v>282</v>
      </c>
      <c r="E29" s="343">
        <v>3</v>
      </c>
      <c r="F29" s="344">
        <v>2237.4</v>
      </c>
      <c r="G29" s="345"/>
      <c r="H29" s="346"/>
      <c r="I29" s="345" t="s">
        <v>252</v>
      </c>
      <c r="J29" s="345"/>
      <c r="K29" s="346"/>
      <c r="L29" s="347"/>
      <c r="M29" s="326"/>
      <c r="N29" s="326"/>
      <c r="O29" s="326"/>
      <c r="P29" s="326"/>
      <c r="Q29" s="326"/>
      <c r="R29" s="326"/>
      <c r="S29" s="326">
        <v>2329</v>
      </c>
      <c r="T29" s="326">
        <v>2329</v>
      </c>
      <c r="U29" s="326">
        <v>1747</v>
      </c>
      <c r="V29" s="326">
        <v>1747</v>
      </c>
      <c r="W29" s="326"/>
      <c r="X29" s="326"/>
      <c r="Y29" s="326"/>
      <c r="Z29" s="326"/>
      <c r="AA29" s="326"/>
      <c r="AB29" s="326"/>
      <c r="AC29" s="326"/>
      <c r="AD29" s="326"/>
      <c r="AE29" s="326"/>
    </row>
    <row r="30" spans="1:31" ht="19.5" customHeight="1">
      <c r="A30" s="340"/>
      <c r="B30" s="341"/>
      <c r="C30" s="341" t="s">
        <v>283</v>
      </c>
      <c r="D30" s="342"/>
      <c r="E30" s="343"/>
      <c r="F30" s="344">
        <v>898.56</v>
      </c>
      <c r="G30" s="345" t="s">
        <v>252</v>
      </c>
      <c r="H30" s="346">
        <v>2696</v>
      </c>
      <c r="I30" s="345"/>
      <c r="J30" s="345">
        <v>1</v>
      </c>
      <c r="K30" s="346">
        <v>2696</v>
      </c>
      <c r="L30" s="347"/>
      <c r="M30" s="326"/>
      <c r="N30" s="326"/>
      <c r="O30" s="326"/>
      <c r="P30" s="326"/>
      <c r="Q30" s="326"/>
      <c r="R30" s="326">
        <v>2696</v>
      </c>
      <c r="S30" s="326"/>
      <c r="T30" s="326"/>
      <c r="U30" s="326"/>
      <c r="V30" s="326"/>
      <c r="W30" s="326"/>
      <c r="X30" s="326"/>
      <c r="Y30" s="326"/>
      <c r="Z30" s="326"/>
      <c r="AA30" s="326"/>
      <c r="AB30" s="326"/>
      <c r="AC30" s="326"/>
      <c r="AD30" s="326"/>
      <c r="AE30" s="326"/>
    </row>
    <row r="31" spans="1:31" ht="16.5" customHeight="1">
      <c r="A31" s="340"/>
      <c r="B31" s="341"/>
      <c r="C31" s="341" t="s">
        <v>284</v>
      </c>
      <c r="D31" s="342"/>
      <c r="E31" s="343"/>
      <c r="F31" s="344">
        <v>926.8</v>
      </c>
      <c r="G31" s="345" t="s">
        <v>252</v>
      </c>
      <c r="H31" s="346">
        <v>2780</v>
      </c>
      <c r="I31" s="345"/>
      <c r="J31" s="345">
        <v>1</v>
      </c>
      <c r="K31" s="346">
        <v>2780</v>
      </c>
      <c r="L31" s="347"/>
      <c r="M31" s="326"/>
      <c r="N31" s="326"/>
      <c r="O31" s="326"/>
      <c r="P31" s="326"/>
      <c r="Q31" s="326"/>
      <c r="R31" s="326"/>
      <c r="S31" s="326"/>
      <c r="T31" s="326"/>
      <c r="U31" s="326"/>
      <c r="V31" s="326"/>
      <c r="W31" s="326"/>
      <c r="X31" s="326"/>
      <c r="Y31" s="326"/>
      <c r="Z31" s="326"/>
      <c r="AA31" s="326"/>
      <c r="AB31" s="326"/>
      <c r="AC31" s="326"/>
      <c r="AD31" s="326"/>
      <c r="AE31" s="326"/>
    </row>
    <row r="32" spans="1:31" ht="15" customHeight="1">
      <c r="A32" s="340"/>
      <c r="B32" s="341"/>
      <c r="C32" s="341" t="s">
        <v>285</v>
      </c>
      <c r="D32" s="342"/>
      <c r="E32" s="343"/>
      <c r="F32" s="344">
        <v>71.7</v>
      </c>
      <c r="G32" s="345" t="s">
        <v>252</v>
      </c>
      <c r="H32" s="348">
        <v>215</v>
      </c>
      <c r="I32" s="345"/>
      <c r="J32" s="345">
        <v>1</v>
      </c>
      <c r="K32" s="348">
        <v>215</v>
      </c>
      <c r="L32" s="347"/>
      <c r="M32" s="326"/>
      <c r="N32" s="326"/>
      <c r="O32" s="326"/>
      <c r="P32" s="326"/>
      <c r="Q32" s="326"/>
      <c r="R32" s="326">
        <v>215</v>
      </c>
      <c r="S32" s="326"/>
      <c r="T32" s="326"/>
      <c r="U32" s="326"/>
      <c r="V32" s="326"/>
      <c r="W32" s="326"/>
      <c r="X32" s="326"/>
      <c r="Y32" s="326"/>
      <c r="Z32" s="326"/>
      <c r="AA32" s="326"/>
      <c r="AB32" s="326"/>
      <c r="AC32" s="326"/>
      <c r="AD32" s="326"/>
      <c r="AE32" s="326"/>
    </row>
    <row r="33" spans="1:26" ht="17.25" customHeight="1">
      <c r="A33" s="340"/>
      <c r="B33" s="341"/>
      <c r="C33" s="341" t="s">
        <v>286</v>
      </c>
      <c r="D33" s="342"/>
      <c r="E33" s="343"/>
      <c r="F33" s="344">
        <v>412.04</v>
      </c>
      <c r="G33" s="345" t="s">
        <v>252</v>
      </c>
      <c r="H33" s="346">
        <v>1236</v>
      </c>
      <c r="I33" s="345"/>
      <c r="J33" s="345">
        <v>1</v>
      </c>
      <c r="K33" s="346">
        <v>1236</v>
      </c>
      <c r="L33" s="347"/>
      <c r="M33" s="326"/>
      <c r="N33" s="326"/>
      <c r="O33" s="326"/>
      <c r="P33" s="326"/>
      <c r="Q33" s="326"/>
      <c r="R33" s="326"/>
      <c r="S33" s="326"/>
      <c r="T33" s="326"/>
      <c r="U33" s="326"/>
      <c r="V33" s="326"/>
      <c r="W33" s="326"/>
      <c r="X33" s="326"/>
      <c r="Y33" s="326"/>
      <c r="Z33" s="326"/>
    </row>
    <row r="34" spans="1:26" ht="14.25">
      <c r="A34" s="340"/>
      <c r="B34" s="341"/>
      <c r="C34" s="341" t="s">
        <v>287</v>
      </c>
      <c r="D34" s="342" t="s">
        <v>199</v>
      </c>
      <c r="E34" s="343">
        <v>80</v>
      </c>
      <c r="F34" s="349"/>
      <c r="G34" s="345"/>
      <c r="H34" s="346">
        <v>2329</v>
      </c>
      <c r="I34" s="350"/>
      <c r="J34" s="334">
        <v>80</v>
      </c>
      <c r="K34" s="346">
        <v>2329</v>
      </c>
      <c r="L34" s="347"/>
      <c r="M34" s="326"/>
      <c r="N34" s="326"/>
      <c r="O34" s="326"/>
      <c r="P34" s="326"/>
      <c r="Q34" s="326"/>
      <c r="R34" s="326"/>
      <c r="S34" s="326"/>
      <c r="T34" s="326"/>
      <c r="U34" s="326"/>
      <c r="V34" s="326"/>
      <c r="W34" s="326"/>
      <c r="X34" s="326"/>
      <c r="Y34" s="326"/>
      <c r="Z34" s="326"/>
    </row>
    <row r="35" spans="1:26" ht="14.25">
      <c r="A35" s="340"/>
      <c r="B35" s="341"/>
      <c r="C35" s="341" t="s">
        <v>288</v>
      </c>
      <c r="D35" s="342" t="s">
        <v>199</v>
      </c>
      <c r="E35" s="343">
        <v>60</v>
      </c>
      <c r="F35" s="349"/>
      <c r="G35" s="345"/>
      <c r="H35" s="346">
        <v>1747</v>
      </c>
      <c r="I35" s="350"/>
      <c r="J35" s="334">
        <v>60</v>
      </c>
      <c r="K35" s="346">
        <v>1747</v>
      </c>
      <c r="L35" s="347"/>
      <c r="M35" s="326"/>
      <c r="N35" s="326"/>
      <c r="O35" s="326"/>
      <c r="P35" s="326"/>
      <c r="Q35" s="326"/>
      <c r="R35" s="326"/>
      <c r="S35" s="326"/>
      <c r="T35" s="326"/>
      <c r="U35" s="326"/>
      <c r="V35" s="326"/>
      <c r="W35" s="326"/>
      <c r="X35" s="326"/>
      <c r="Y35" s="326"/>
      <c r="Z35" s="326"/>
    </row>
    <row r="36" spans="1:26" ht="14.25">
      <c r="A36" s="340"/>
      <c r="B36" s="341"/>
      <c r="C36" s="341" t="s">
        <v>289</v>
      </c>
      <c r="D36" s="342" t="s">
        <v>290</v>
      </c>
      <c r="E36" s="343">
        <v>104</v>
      </c>
      <c r="F36" s="344"/>
      <c r="G36" s="345" t="s">
        <v>252</v>
      </c>
      <c r="H36" s="346"/>
      <c r="I36" s="345"/>
      <c r="J36" s="345"/>
      <c r="K36" s="346"/>
      <c r="L36" s="351">
        <v>312</v>
      </c>
      <c r="M36" s="326"/>
      <c r="N36" s="326"/>
      <c r="O36" s="326"/>
      <c r="P36" s="326"/>
      <c r="Q36" s="326"/>
      <c r="R36" s="326"/>
      <c r="S36" s="326"/>
      <c r="T36" s="326"/>
      <c r="U36" s="326"/>
      <c r="V36" s="326"/>
      <c r="W36" s="326"/>
      <c r="X36" s="326"/>
      <c r="Y36" s="326"/>
      <c r="Z36" s="326"/>
    </row>
    <row r="37" spans="1:26" ht="14.25">
      <c r="A37" s="352" t="s">
        <v>291</v>
      </c>
      <c r="B37" s="353" t="s">
        <v>292</v>
      </c>
      <c r="C37" s="353" t="s">
        <v>293</v>
      </c>
      <c r="D37" s="354" t="s">
        <v>294</v>
      </c>
      <c r="E37" s="355">
        <v>11.43</v>
      </c>
      <c r="F37" s="356">
        <v>0</v>
      </c>
      <c r="G37" s="357" t="s">
        <v>252</v>
      </c>
      <c r="H37" s="358">
        <v>0</v>
      </c>
      <c r="I37" s="359"/>
      <c r="J37" s="359">
        <v>1</v>
      </c>
      <c r="K37" s="358">
        <v>0</v>
      </c>
      <c r="L37" s="360"/>
      <c r="M37" s="326"/>
      <c r="N37" s="326"/>
      <c r="O37" s="326"/>
      <c r="P37" s="326"/>
      <c r="Q37" s="326"/>
      <c r="R37" s="326"/>
      <c r="S37" s="326">
        <v>0</v>
      </c>
      <c r="T37" s="326">
        <v>0</v>
      </c>
      <c r="U37" s="326">
        <v>0</v>
      </c>
      <c r="V37" s="326">
        <v>0</v>
      </c>
      <c r="W37" s="326">
        <v>0</v>
      </c>
      <c r="X37" s="326">
        <v>0</v>
      </c>
      <c r="Y37" s="326">
        <v>0</v>
      </c>
      <c r="Z37" s="326">
        <v>0</v>
      </c>
    </row>
    <row r="38" spans="1:26" ht="15">
      <c r="A38" s="326"/>
      <c r="B38" s="326"/>
      <c r="C38" s="326"/>
      <c r="D38" s="326"/>
      <c r="E38" s="326"/>
      <c r="F38" s="326"/>
      <c r="G38" s="984">
        <v>10788</v>
      </c>
      <c r="H38" s="984"/>
      <c r="I38" s="326"/>
      <c r="J38" s="984">
        <v>10788</v>
      </c>
      <c r="K38" s="984"/>
      <c r="L38" s="361">
        <v>312</v>
      </c>
      <c r="M38" s="326"/>
      <c r="N38" s="326"/>
      <c r="O38" s="362">
        <v>10788</v>
      </c>
      <c r="P38" s="362">
        <v>10788</v>
      </c>
      <c r="Q38" s="363">
        <v>312</v>
      </c>
      <c r="R38" s="326"/>
      <c r="S38" s="326"/>
      <c r="T38" s="326"/>
      <c r="U38" s="326"/>
      <c r="V38" s="326"/>
      <c r="W38" s="326">
        <v>0</v>
      </c>
      <c r="X38" s="326">
        <v>10788</v>
      </c>
      <c r="Y38" s="326">
        <v>0</v>
      </c>
      <c r="Z38" s="326">
        <v>0</v>
      </c>
    </row>
    <row r="39" spans="1:26" ht="42.75">
      <c r="A39" s="340" t="s">
        <v>295</v>
      </c>
      <c r="B39" s="341" t="s">
        <v>296</v>
      </c>
      <c r="C39" s="341" t="s">
        <v>297</v>
      </c>
      <c r="D39" s="342" t="s">
        <v>282</v>
      </c>
      <c r="E39" s="343">
        <v>3</v>
      </c>
      <c r="F39" s="344">
        <v>3370.29</v>
      </c>
      <c r="G39" s="345"/>
      <c r="H39" s="346"/>
      <c r="I39" s="345" t="s">
        <v>252</v>
      </c>
      <c r="J39" s="345"/>
      <c r="K39" s="346"/>
      <c r="L39" s="347"/>
      <c r="M39" s="326"/>
      <c r="N39" s="326"/>
      <c r="O39" s="326"/>
      <c r="P39" s="326"/>
      <c r="Q39" s="326"/>
      <c r="R39" s="326"/>
      <c r="S39" s="326">
        <v>2911</v>
      </c>
      <c r="T39" s="326">
        <v>2911</v>
      </c>
      <c r="U39" s="326">
        <v>2183</v>
      </c>
      <c r="V39" s="326">
        <v>2183</v>
      </c>
      <c r="W39" s="326"/>
      <c r="X39" s="326"/>
      <c r="Y39" s="326"/>
      <c r="Z39" s="326"/>
    </row>
    <row r="40" spans="1:26" ht="14.25">
      <c r="A40" s="340"/>
      <c r="B40" s="341"/>
      <c r="C40" s="341" t="s">
        <v>283</v>
      </c>
      <c r="D40" s="342"/>
      <c r="E40" s="343"/>
      <c r="F40" s="344">
        <v>1137.4000000000001</v>
      </c>
      <c r="G40" s="345" t="s">
        <v>252</v>
      </c>
      <c r="H40" s="346">
        <v>3412</v>
      </c>
      <c r="I40" s="345"/>
      <c r="J40" s="345">
        <v>1</v>
      </c>
      <c r="K40" s="346">
        <v>3412</v>
      </c>
      <c r="L40" s="347"/>
      <c r="M40" s="326"/>
      <c r="N40" s="326"/>
      <c r="O40" s="326"/>
      <c r="P40" s="326"/>
      <c r="Q40" s="326"/>
      <c r="R40" s="326">
        <v>3412</v>
      </c>
      <c r="S40" s="326"/>
      <c r="T40" s="326"/>
      <c r="U40" s="326"/>
      <c r="V40" s="326"/>
      <c r="W40" s="326"/>
      <c r="X40" s="326"/>
      <c r="Y40" s="326"/>
      <c r="Z40" s="326"/>
    </row>
    <row r="41" spans="1:26" ht="14.25">
      <c r="A41" s="340"/>
      <c r="B41" s="341"/>
      <c r="C41" s="341" t="s">
        <v>284</v>
      </c>
      <c r="D41" s="342"/>
      <c r="E41" s="343"/>
      <c r="F41" s="344">
        <v>913.9</v>
      </c>
      <c r="G41" s="345" t="s">
        <v>252</v>
      </c>
      <c r="H41" s="346">
        <v>2742</v>
      </c>
      <c r="I41" s="345"/>
      <c r="J41" s="345">
        <v>1</v>
      </c>
      <c r="K41" s="346">
        <v>2742</v>
      </c>
      <c r="L41" s="347"/>
      <c r="M41" s="326"/>
      <c r="N41" s="326"/>
      <c r="O41" s="326"/>
      <c r="P41" s="326"/>
      <c r="Q41" s="326"/>
      <c r="R41" s="326"/>
      <c r="S41" s="326"/>
      <c r="T41" s="326"/>
      <c r="U41" s="326"/>
      <c r="V41" s="326"/>
      <c r="W41" s="326"/>
      <c r="X41" s="326"/>
      <c r="Y41" s="326"/>
      <c r="Z41" s="326"/>
    </row>
    <row r="42" spans="1:26" ht="14.25">
      <c r="A42" s="340"/>
      <c r="B42" s="341"/>
      <c r="C42" s="341" t="s">
        <v>285</v>
      </c>
      <c r="D42" s="342"/>
      <c r="E42" s="343"/>
      <c r="F42" s="344">
        <v>75.540000000000006</v>
      </c>
      <c r="G42" s="345" t="s">
        <v>252</v>
      </c>
      <c r="H42" s="348">
        <v>227</v>
      </c>
      <c r="I42" s="345"/>
      <c r="J42" s="345">
        <v>1</v>
      </c>
      <c r="K42" s="348">
        <v>227</v>
      </c>
      <c r="L42" s="347"/>
      <c r="M42" s="326"/>
      <c r="N42" s="326"/>
      <c r="O42" s="326"/>
      <c r="P42" s="326"/>
      <c r="Q42" s="326"/>
      <c r="R42" s="326">
        <v>227</v>
      </c>
      <c r="S42" s="326"/>
      <c r="T42" s="326"/>
      <c r="U42" s="326"/>
      <c r="V42" s="326"/>
      <c r="W42" s="326"/>
      <c r="X42" s="326"/>
      <c r="Y42" s="326"/>
      <c r="Z42" s="326"/>
    </row>
    <row r="43" spans="1:26" ht="14.25">
      <c r="A43" s="340"/>
      <c r="B43" s="341"/>
      <c r="C43" s="341" t="s">
        <v>286</v>
      </c>
      <c r="D43" s="342"/>
      <c r="E43" s="343"/>
      <c r="F43" s="344">
        <v>1318.99</v>
      </c>
      <c r="G43" s="345" t="s">
        <v>252</v>
      </c>
      <c r="H43" s="346">
        <v>3957</v>
      </c>
      <c r="I43" s="345"/>
      <c r="J43" s="345">
        <v>1</v>
      </c>
      <c r="K43" s="346">
        <v>3957</v>
      </c>
      <c r="L43" s="347"/>
      <c r="M43" s="326"/>
      <c r="N43" s="326"/>
      <c r="O43" s="326"/>
      <c r="P43" s="326"/>
      <c r="Q43" s="326"/>
      <c r="R43" s="326"/>
      <c r="S43" s="326"/>
      <c r="T43" s="326"/>
      <c r="U43" s="326"/>
      <c r="V43" s="326"/>
      <c r="W43" s="326"/>
      <c r="X43" s="326"/>
      <c r="Y43" s="326"/>
      <c r="Z43" s="326"/>
    </row>
    <row r="44" spans="1:26" ht="14.25">
      <c r="A44" s="340"/>
      <c r="B44" s="341"/>
      <c r="C44" s="341" t="s">
        <v>287</v>
      </c>
      <c r="D44" s="342" t="s">
        <v>199</v>
      </c>
      <c r="E44" s="343">
        <v>80</v>
      </c>
      <c r="F44" s="349"/>
      <c r="G44" s="345"/>
      <c r="H44" s="346">
        <v>2911</v>
      </c>
      <c r="I44" s="350"/>
      <c r="J44" s="334">
        <v>80</v>
      </c>
      <c r="K44" s="346">
        <v>2911</v>
      </c>
      <c r="L44" s="347"/>
      <c r="M44" s="326"/>
      <c r="N44" s="326"/>
      <c r="O44" s="326"/>
      <c r="P44" s="326"/>
      <c r="Q44" s="326"/>
      <c r="R44" s="326"/>
      <c r="S44" s="326"/>
      <c r="T44" s="326"/>
      <c r="U44" s="326"/>
      <c r="V44" s="326"/>
      <c r="W44" s="326"/>
      <c r="X44" s="326"/>
      <c r="Y44" s="326"/>
      <c r="Z44" s="326"/>
    </row>
    <row r="45" spans="1:26" ht="14.25">
      <c r="A45" s="340"/>
      <c r="B45" s="341"/>
      <c r="C45" s="341" t="s">
        <v>288</v>
      </c>
      <c r="D45" s="342" t="s">
        <v>199</v>
      </c>
      <c r="E45" s="343">
        <v>60</v>
      </c>
      <c r="F45" s="349"/>
      <c r="G45" s="345"/>
      <c r="H45" s="346">
        <v>2183</v>
      </c>
      <c r="I45" s="350"/>
      <c r="J45" s="334">
        <v>60</v>
      </c>
      <c r="K45" s="346">
        <v>2183</v>
      </c>
      <c r="L45" s="347"/>
      <c r="M45" s="326"/>
      <c r="N45" s="326"/>
      <c r="O45" s="326"/>
      <c r="P45" s="326"/>
      <c r="Q45" s="326"/>
      <c r="R45" s="326"/>
      <c r="S45" s="326"/>
      <c r="T45" s="326"/>
      <c r="U45" s="326"/>
      <c r="V45" s="326"/>
      <c r="W45" s="326"/>
      <c r="X45" s="326"/>
      <c r="Y45" s="326"/>
      <c r="Z45" s="326"/>
    </row>
    <row r="46" spans="1:26" ht="14.25">
      <c r="A46" s="352"/>
      <c r="B46" s="353"/>
      <c r="C46" s="353" t="s">
        <v>289</v>
      </c>
      <c r="D46" s="354" t="s">
        <v>290</v>
      </c>
      <c r="E46" s="355">
        <v>121</v>
      </c>
      <c r="F46" s="356"/>
      <c r="G46" s="359" t="s">
        <v>252</v>
      </c>
      <c r="H46" s="358"/>
      <c r="I46" s="359"/>
      <c r="J46" s="359"/>
      <c r="K46" s="358"/>
      <c r="L46" s="364">
        <v>363</v>
      </c>
      <c r="M46" s="326"/>
      <c r="N46" s="326"/>
      <c r="O46" s="326"/>
      <c r="P46" s="326"/>
      <c r="Q46" s="326"/>
      <c r="R46" s="326"/>
      <c r="S46" s="326"/>
      <c r="T46" s="326"/>
      <c r="U46" s="326"/>
      <c r="V46" s="326"/>
      <c r="W46" s="326"/>
      <c r="X46" s="326"/>
      <c r="Y46" s="326"/>
      <c r="Z46" s="326"/>
    </row>
    <row r="47" spans="1:26" ht="15">
      <c r="A47" s="326"/>
      <c r="B47" s="326"/>
      <c r="C47" s="326"/>
      <c r="D47" s="326"/>
      <c r="E47" s="326"/>
      <c r="F47" s="326"/>
      <c r="G47" s="984">
        <v>15205</v>
      </c>
      <c r="H47" s="984"/>
      <c r="I47" s="326"/>
      <c r="J47" s="984">
        <v>15205</v>
      </c>
      <c r="K47" s="984"/>
      <c r="L47" s="361">
        <v>363</v>
      </c>
      <c r="M47" s="326"/>
      <c r="N47" s="326"/>
      <c r="O47" s="362">
        <v>15205</v>
      </c>
      <c r="P47" s="362">
        <v>15205</v>
      </c>
      <c r="Q47" s="363">
        <v>363</v>
      </c>
      <c r="R47" s="326"/>
      <c r="S47" s="326"/>
      <c r="T47" s="326"/>
      <c r="U47" s="326"/>
      <c r="V47" s="326"/>
      <c r="W47" s="326">
        <v>0</v>
      </c>
      <c r="X47" s="326">
        <v>15205</v>
      </c>
      <c r="Y47" s="326">
        <v>0</v>
      </c>
      <c r="Z47" s="326">
        <v>0</v>
      </c>
    </row>
    <row r="48" spans="1:26" ht="54">
      <c r="A48" s="352" t="s">
        <v>298</v>
      </c>
      <c r="B48" s="353" t="s">
        <v>299</v>
      </c>
      <c r="C48" s="353" t="s">
        <v>300</v>
      </c>
      <c r="D48" s="354" t="s">
        <v>301</v>
      </c>
      <c r="E48" s="355">
        <v>3</v>
      </c>
      <c r="F48" s="356">
        <v>19702.95</v>
      </c>
      <c r="G48" s="359" t="s">
        <v>252</v>
      </c>
      <c r="H48" s="358">
        <v>59109</v>
      </c>
      <c r="I48" s="359" t="s">
        <v>252</v>
      </c>
      <c r="J48" s="359">
        <v>1</v>
      </c>
      <c r="K48" s="358">
        <v>59109</v>
      </c>
      <c r="L48" s="360"/>
      <c r="M48" s="326"/>
      <c r="N48" s="326"/>
      <c r="O48" s="326"/>
      <c r="P48" s="326"/>
      <c r="Q48" s="326"/>
      <c r="R48" s="326"/>
      <c r="S48" s="326">
        <v>0</v>
      </c>
      <c r="T48" s="326">
        <v>0</v>
      </c>
      <c r="U48" s="326">
        <v>0</v>
      </c>
      <c r="V48" s="326">
        <v>0</v>
      </c>
      <c r="W48" s="326"/>
      <c r="X48" s="326"/>
      <c r="Y48" s="326"/>
      <c r="Z48" s="326"/>
    </row>
    <row r="49" spans="1:26" ht="15">
      <c r="A49" s="326"/>
      <c r="B49" s="326"/>
      <c r="C49" s="326"/>
      <c r="D49" s="326"/>
      <c r="E49" s="326"/>
      <c r="F49" s="326"/>
      <c r="G49" s="984">
        <v>59109</v>
      </c>
      <c r="H49" s="984"/>
      <c r="I49" s="326"/>
      <c r="J49" s="984">
        <v>59109</v>
      </c>
      <c r="K49" s="984"/>
      <c r="L49" s="361">
        <v>0</v>
      </c>
      <c r="M49" s="326"/>
      <c r="N49" s="326"/>
      <c r="O49" s="362">
        <v>59109</v>
      </c>
      <c r="P49" s="362">
        <v>59109</v>
      </c>
      <c r="Q49" s="363">
        <v>0</v>
      </c>
      <c r="R49" s="326"/>
      <c r="S49" s="326"/>
      <c r="T49" s="326"/>
      <c r="U49" s="326"/>
      <c r="V49" s="326"/>
      <c r="W49" s="326">
        <v>59109</v>
      </c>
      <c r="X49" s="326">
        <v>0</v>
      </c>
      <c r="Y49" s="326">
        <v>0</v>
      </c>
      <c r="Z49" s="326">
        <v>0</v>
      </c>
    </row>
    <row r="50" spans="1:26" ht="14.25">
      <c r="A50" s="340" t="s">
        <v>302</v>
      </c>
      <c r="B50" s="341" t="s">
        <v>303</v>
      </c>
      <c r="C50" s="341" t="s">
        <v>304</v>
      </c>
      <c r="D50" s="342" t="s">
        <v>140</v>
      </c>
      <c r="E50" s="343">
        <v>120</v>
      </c>
      <c r="F50" s="344">
        <v>33.799999999999997</v>
      </c>
      <c r="G50" s="345" t="s">
        <v>252</v>
      </c>
      <c r="H50" s="346">
        <v>4056</v>
      </c>
      <c r="I50" s="345" t="s">
        <v>252</v>
      </c>
      <c r="J50" s="345">
        <v>1</v>
      </c>
      <c r="K50" s="346">
        <v>4056</v>
      </c>
      <c r="L50" s="347"/>
      <c r="M50" s="326"/>
      <c r="N50" s="326"/>
      <c r="O50" s="326"/>
      <c r="P50" s="326"/>
      <c r="Q50" s="326"/>
      <c r="R50" s="326"/>
      <c r="S50" s="326">
        <v>0</v>
      </c>
      <c r="T50" s="326">
        <v>0</v>
      </c>
      <c r="U50" s="326">
        <v>0</v>
      </c>
      <c r="V50" s="326">
        <v>0</v>
      </c>
      <c r="W50" s="326"/>
      <c r="X50" s="326"/>
      <c r="Y50" s="326"/>
      <c r="Z50" s="326"/>
    </row>
    <row r="51" spans="1:26">
      <c r="A51" s="365"/>
      <c r="B51" s="365"/>
      <c r="C51" s="366" t="s">
        <v>305</v>
      </c>
      <c r="D51" s="365"/>
      <c r="E51" s="365"/>
      <c r="F51" s="365"/>
      <c r="G51" s="365"/>
      <c r="H51" s="365"/>
      <c r="I51" s="365"/>
      <c r="J51" s="365"/>
      <c r="K51" s="365"/>
      <c r="L51" s="365"/>
      <c r="M51" s="326"/>
      <c r="N51" s="326"/>
      <c r="O51" s="326"/>
      <c r="P51" s="326"/>
      <c r="Q51" s="326"/>
      <c r="R51" s="326"/>
      <c r="S51" s="326"/>
      <c r="T51" s="326"/>
      <c r="U51" s="326"/>
      <c r="V51" s="326"/>
      <c r="W51" s="326"/>
      <c r="X51" s="326"/>
      <c r="Y51" s="326"/>
      <c r="Z51" s="326"/>
    </row>
    <row r="52" spans="1:26" ht="15">
      <c r="A52" s="326"/>
      <c r="B52" s="326"/>
      <c r="C52" s="326"/>
      <c r="D52" s="326"/>
      <c r="E52" s="326"/>
      <c r="F52" s="326"/>
      <c r="G52" s="984">
        <v>4056</v>
      </c>
      <c r="H52" s="984"/>
      <c r="I52" s="326"/>
      <c r="J52" s="984">
        <v>4056</v>
      </c>
      <c r="K52" s="984"/>
      <c r="L52" s="361">
        <v>0</v>
      </c>
      <c r="M52" s="326"/>
      <c r="N52" s="326"/>
      <c r="O52" s="362">
        <v>4056</v>
      </c>
      <c r="P52" s="362">
        <v>4056</v>
      </c>
      <c r="Q52" s="363">
        <v>0</v>
      </c>
      <c r="R52" s="326"/>
      <c r="S52" s="326"/>
      <c r="T52" s="326"/>
      <c r="U52" s="326"/>
      <c r="V52" s="326"/>
      <c r="W52" s="326">
        <v>4056</v>
      </c>
      <c r="X52" s="326">
        <v>0</v>
      </c>
      <c r="Y52" s="326">
        <v>0</v>
      </c>
      <c r="Z52" s="326">
        <v>0</v>
      </c>
    </row>
    <row r="53" spans="1:26" ht="57">
      <c r="A53" s="340" t="s">
        <v>306</v>
      </c>
      <c r="B53" s="341" t="s">
        <v>307</v>
      </c>
      <c r="C53" s="341" t="s">
        <v>308</v>
      </c>
      <c r="D53" s="342" t="s">
        <v>309</v>
      </c>
      <c r="E53" s="343">
        <v>6</v>
      </c>
      <c r="F53" s="344">
        <v>2044.98</v>
      </c>
      <c r="G53" s="345"/>
      <c r="H53" s="346"/>
      <c r="I53" s="345" t="s">
        <v>252</v>
      </c>
      <c r="J53" s="345"/>
      <c r="K53" s="346"/>
      <c r="L53" s="347"/>
      <c r="M53" s="326"/>
      <c r="N53" s="326"/>
      <c r="O53" s="326"/>
      <c r="P53" s="326"/>
      <c r="Q53" s="326"/>
      <c r="R53" s="326"/>
      <c r="S53" s="326">
        <v>1097</v>
      </c>
      <c r="T53" s="326">
        <v>1097</v>
      </c>
      <c r="U53" s="326">
        <v>711</v>
      </c>
      <c r="V53" s="326">
        <v>711</v>
      </c>
      <c r="W53" s="326"/>
      <c r="X53" s="326"/>
      <c r="Y53" s="326"/>
      <c r="Z53" s="326"/>
    </row>
    <row r="54" spans="1:26">
      <c r="A54" s="326"/>
      <c r="B54" s="326"/>
      <c r="C54" s="367" t="s">
        <v>310</v>
      </c>
      <c r="D54" s="326"/>
      <c r="E54" s="326"/>
      <c r="F54" s="326"/>
      <c r="G54" s="326"/>
      <c r="H54" s="326"/>
      <c r="I54" s="326"/>
      <c r="J54" s="326"/>
      <c r="K54" s="326"/>
      <c r="L54" s="326"/>
      <c r="M54" s="326"/>
      <c r="N54" s="326"/>
      <c r="O54" s="326"/>
      <c r="P54" s="326"/>
      <c r="Q54" s="326"/>
      <c r="R54" s="326"/>
      <c r="S54" s="326"/>
      <c r="T54" s="326"/>
      <c r="U54" s="326"/>
      <c r="V54" s="326"/>
      <c r="W54" s="326"/>
      <c r="X54" s="326"/>
      <c r="Y54" s="326"/>
      <c r="Z54" s="326"/>
    </row>
    <row r="55" spans="1:26" ht="14.25">
      <c r="A55" s="340"/>
      <c r="B55" s="341"/>
      <c r="C55" s="341" t="s">
        <v>283</v>
      </c>
      <c r="D55" s="342"/>
      <c r="E55" s="343"/>
      <c r="F55" s="344">
        <v>141.13999999999999</v>
      </c>
      <c r="G55" s="345" t="s">
        <v>252</v>
      </c>
      <c r="H55" s="346">
        <v>847</v>
      </c>
      <c r="I55" s="345"/>
      <c r="J55" s="345">
        <v>1</v>
      </c>
      <c r="K55" s="346">
        <v>847</v>
      </c>
      <c r="L55" s="347"/>
      <c r="M55" s="326"/>
      <c r="N55" s="326"/>
      <c r="O55" s="326"/>
      <c r="P55" s="326"/>
      <c r="Q55" s="326"/>
      <c r="R55" s="326">
        <v>847</v>
      </c>
      <c r="S55" s="326"/>
      <c r="T55" s="326"/>
      <c r="U55" s="326"/>
      <c r="V55" s="326"/>
      <c r="W55" s="326"/>
      <c r="X55" s="326"/>
      <c r="Y55" s="326"/>
      <c r="Z55" s="326"/>
    </row>
    <row r="56" spans="1:26" ht="14.25">
      <c r="A56" s="340"/>
      <c r="B56" s="341"/>
      <c r="C56" s="341" t="s">
        <v>284</v>
      </c>
      <c r="D56" s="342"/>
      <c r="E56" s="343"/>
      <c r="F56" s="344">
        <v>27</v>
      </c>
      <c r="G56" s="345" t="s">
        <v>252</v>
      </c>
      <c r="H56" s="346">
        <v>162</v>
      </c>
      <c r="I56" s="345"/>
      <c r="J56" s="345">
        <v>1</v>
      </c>
      <c r="K56" s="346">
        <v>162</v>
      </c>
      <c r="L56" s="347"/>
      <c r="M56" s="326"/>
      <c r="N56" s="326"/>
      <c r="O56" s="326"/>
      <c r="P56" s="326"/>
      <c r="Q56" s="326"/>
      <c r="R56" s="326"/>
      <c r="S56" s="326"/>
      <c r="T56" s="326"/>
      <c r="U56" s="326"/>
      <c r="V56" s="326"/>
      <c r="W56" s="326"/>
      <c r="X56" s="326"/>
      <c r="Y56" s="326"/>
      <c r="Z56" s="326"/>
    </row>
    <row r="57" spans="1:26" ht="14.25">
      <c r="A57" s="340"/>
      <c r="B57" s="341"/>
      <c r="C57" s="341" t="s">
        <v>285</v>
      </c>
      <c r="D57" s="342"/>
      <c r="E57" s="343"/>
      <c r="F57" s="344">
        <v>1.62</v>
      </c>
      <c r="G57" s="345" t="s">
        <v>252</v>
      </c>
      <c r="H57" s="348">
        <v>10</v>
      </c>
      <c r="I57" s="345"/>
      <c r="J57" s="345">
        <v>1</v>
      </c>
      <c r="K57" s="348">
        <v>10</v>
      </c>
      <c r="L57" s="347"/>
      <c r="M57" s="326"/>
      <c r="N57" s="326"/>
      <c r="O57" s="326"/>
      <c r="P57" s="326"/>
      <c r="Q57" s="326"/>
      <c r="R57" s="326">
        <v>10</v>
      </c>
      <c r="S57" s="326"/>
      <c r="T57" s="326"/>
      <c r="U57" s="326"/>
      <c r="V57" s="326"/>
      <c r="W57" s="326"/>
      <c r="X57" s="326"/>
      <c r="Y57" s="326"/>
      <c r="Z57" s="326"/>
    </row>
    <row r="58" spans="1:26" ht="14.25">
      <c r="A58" s="340"/>
      <c r="B58" s="341"/>
      <c r="C58" s="341" t="s">
        <v>286</v>
      </c>
      <c r="D58" s="342"/>
      <c r="E58" s="343"/>
      <c r="F58" s="344">
        <v>1876.84</v>
      </c>
      <c r="G58" s="345" t="s">
        <v>252</v>
      </c>
      <c r="H58" s="346">
        <v>11261</v>
      </c>
      <c r="I58" s="345"/>
      <c r="J58" s="345">
        <v>1</v>
      </c>
      <c r="K58" s="346">
        <v>11261</v>
      </c>
      <c r="L58" s="347"/>
      <c r="M58" s="326"/>
      <c r="N58" s="326"/>
      <c r="O58" s="326"/>
      <c r="P58" s="326"/>
      <c r="Q58" s="326"/>
      <c r="R58" s="326"/>
      <c r="S58" s="326"/>
      <c r="T58" s="326"/>
      <c r="U58" s="326"/>
      <c r="V58" s="326"/>
      <c r="W58" s="326"/>
      <c r="X58" s="326"/>
      <c r="Y58" s="326"/>
      <c r="Z58" s="326"/>
    </row>
    <row r="59" spans="1:26" ht="14.25">
      <c r="A59" s="340"/>
      <c r="B59" s="341"/>
      <c r="C59" s="341" t="s">
        <v>287</v>
      </c>
      <c r="D59" s="342" t="s">
        <v>199</v>
      </c>
      <c r="E59" s="343">
        <v>128</v>
      </c>
      <c r="F59" s="349"/>
      <c r="G59" s="345"/>
      <c r="H59" s="346">
        <v>1097</v>
      </c>
      <c r="I59" s="350"/>
      <c r="J59" s="334">
        <v>128</v>
      </c>
      <c r="K59" s="346">
        <v>1097</v>
      </c>
      <c r="L59" s="347"/>
      <c r="M59" s="326"/>
      <c r="N59" s="326"/>
      <c r="O59" s="326"/>
      <c r="P59" s="326"/>
      <c r="Q59" s="326"/>
      <c r="R59" s="326"/>
      <c r="S59" s="326"/>
      <c r="T59" s="326"/>
      <c r="U59" s="326"/>
      <c r="V59" s="326"/>
      <c r="W59" s="326"/>
      <c r="X59" s="326"/>
      <c r="Y59" s="326"/>
      <c r="Z59" s="326"/>
    </row>
    <row r="60" spans="1:26" ht="14.25">
      <c r="A60" s="340"/>
      <c r="B60" s="341"/>
      <c r="C60" s="341" t="s">
        <v>288</v>
      </c>
      <c r="D60" s="342" t="s">
        <v>199</v>
      </c>
      <c r="E60" s="343">
        <v>83</v>
      </c>
      <c r="F60" s="349"/>
      <c r="G60" s="345"/>
      <c r="H60" s="346">
        <v>711</v>
      </c>
      <c r="I60" s="350"/>
      <c r="J60" s="334">
        <v>83</v>
      </c>
      <c r="K60" s="346">
        <v>711</v>
      </c>
      <c r="L60" s="347"/>
      <c r="M60" s="326"/>
      <c r="N60" s="326"/>
      <c r="O60" s="326"/>
      <c r="P60" s="326"/>
      <c r="Q60" s="326"/>
      <c r="R60" s="326"/>
      <c r="S60" s="326"/>
      <c r="T60" s="326"/>
      <c r="U60" s="326"/>
      <c r="V60" s="326"/>
      <c r="W60" s="326"/>
      <c r="X60" s="326"/>
      <c r="Y60" s="326"/>
      <c r="Z60" s="326"/>
    </row>
    <row r="61" spans="1:26" ht="14.25">
      <c r="A61" s="352"/>
      <c r="B61" s="353"/>
      <c r="C61" s="353" t="s">
        <v>289</v>
      </c>
      <c r="D61" s="354" t="s">
        <v>290</v>
      </c>
      <c r="E61" s="355">
        <v>15.93</v>
      </c>
      <c r="F61" s="356"/>
      <c r="G61" s="359" t="s">
        <v>252</v>
      </c>
      <c r="H61" s="358"/>
      <c r="I61" s="359"/>
      <c r="J61" s="359"/>
      <c r="K61" s="358"/>
      <c r="L61" s="364">
        <v>95.58</v>
      </c>
      <c r="M61" s="326"/>
      <c r="N61" s="326"/>
      <c r="O61" s="326"/>
      <c r="P61" s="326"/>
      <c r="Q61" s="326"/>
      <c r="R61" s="326"/>
      <c r="S61" s="326"/>
      <c r="T61" s="326"/>
      <c r="U61" s="326"/>
      <c r="V61" s="326"/>
      <c r="W61" s="326"/>
      <c r="X61" s="326"/>
      <c r="Y61" s="326"/>
      <c r="Z61" s="326"/>
    </row>
    <row r="62" spans="1:26" ht="15">
      <c r="A62" s="326"/>
      <c r="B62" s="326"/>
      <c r="C62" s="326"/>
      <c r="D62" s="326"/>
      <c r="E62" s="326"/>
      <c r="F62" s="326"/>
      <c r="G62" s="984">
        <v>14078</v>
      </c>
      <c r="H62" s="984"/>
      <c r="I62" s="326"/>
      <c r="J62" s="984">
        <v>14078</v>
      </c>
      <c r="K62" s="984"/>
      <c r="L62" s="361">
        <v>95.58</v>
      </c>
      <c r="M62" s="326"/>
      <c r="N62" s="326"/>
      <c r="O62" s="362">
        <v>14078</v>
      </c>
      <c r="P62" s="362">
        <v>14078</v>
      </c>
      <c r="Q62" s="363">
        <v>95.58</v>
      </c>
      <c r="R62" s="326"/>
      <c r="S62" s="326"/>
      <c r="T62" s="326"/>
      <c r="U62" s="326"/>
      <c r="V62" s="326"/>
      <c r="W62" s="326">
        <v>14078</v>
      </c>
      <c r="X62" s="326">
        <v>0</v>
      </c>
      <c r="Y62" s="326">
        <v>0</v>
      </c>
      <c r="Z62" s="326">
        <v>0</v>
      </c>
    </row>
    <row r="63" spans="1:26" ht="28.5">
      <c r="A63" s="340" t="s">
        <v>311</v>
      </c>
      <c r="B63" s="341" t="s">
        <v>312</v>
      </c>
      <c r="C63" s="341" t="s">
        <v>313</v>
      </c>
      <c r="D63" s="342" t="s">
        <v>314</v>
      </c>
      <c r="E63" s="343">
        <v>6</v>
      </c>
      <c r="F63" s="344">
        <v>1868</v>
      </c>
      <c r="G63" s="345" t="s">
        <v>252</v>
      </c>
      <c r="H63" s="346">
        <v>11208</v>
      </c>
      <c r="I63" s="345" t="s">
        <v>252</v>
      </c>
      <c r="J63" s="345">
        <v>1</v>
      </c>
      <c r="K63" s="346">
        <v>11208</v>
      </c>
      <c r="L63" s="347"/>
      <c r="M63" s="326"/>
      <c r="N63" s="326"/>
      <c r="O63" s="326"/>
      <c r="P63" s="326"/>
      <c r="Q63" s="326"/>
      <c r="R63" s="326"/>
      <c r="S63" s="326">
        <v>0</v>
      </c>
      <c r="T63" s="326">
        <v>0</v>
      </c>
      <c r="U63" s="326">
        <v>0</v>
      </c>
      <c r="V63" s="326">
        <v>0</v>
      </c>
      <c r="W63" s="326"/>
      <c r="X63" s="326"/>
      <c r="Y63" s="326"/>
      <c r="Z63" s="326"/>
    </row>
    <row r="64" spans="1:26">
      <c r="A64" s="365"/>
      <c r="B64" s="365"/>
      <c r="C64" s="366" t="s">
        <v>310</v>
      </c>
      <c r="D64" s="365"/>
      <c r="E64" s="365"/>
      <c r="F64" s="365"/>
      <c r="G64" s="365"/>
      <c r="H64" s="365"/>
      <c r="I64" s="365"/>
      <c r="J64" s="365"/>
      <c r="K64" s="365"/>
      <c r="L64" s="365"/>
      <c r="M64" s="326"/>
      <c r="N64" s="326"/>
      <c r="O64" s="326"/>
      <c r="P64" s="326"/>
      <c r="Q64" s="326"/>
      <c r="R64" s="326"/>
      <c r="S64" s="326"/>
      <c r="T64" s="326"/>
      <c r="U64" s="326"/>
      <c r="V64" s="326"/>
      <c r="W64" s="326"/>
      <c r="X64" s="326"/>
      <c r="Y64" s="326"/>
      <c r="Z64" s="326"/>
    </row>
    <row r="65" spans="1:32" ht="15">
      <c r="A65" s="326"/>
      <c r="B65" s="326"/>
      <c r="C65" s="326"/>
      <c r="D65" s="326"/>
      <c r="E65" s="326"/>
      <c r="F65" s="326"/>
      <c r="G65" s="984">
        <v>11208</v>
      </c>
      <c r="H65" s="984"/>
      <c r="I65" s="326"/>
      <c r="J65" s="984">
        <v>11208</v>
      </c>
      <c r="K65" s="984"/>
      <c r="L65" s="361">
        <v>0</v>
      </c>
      <c r="M65" s="326"/>
      <c r="N65" s="326"/>
      <c r="O65" s="362">
        <v>11208</v>
      </c>
      <c r="P65" s="362">
        <v>11208</v>
      </c>
      <c r="Q65" s="363">
        <v>0</v>
      </c>
      <c r="R65" s="326"/>
      <c r="S65" s="326"/>
      <c r="T65" s="326"/>
      <c r="U65" s="326"/>
      <c r="V65" s="326"/>
      <c r="W65" s="326">
        <v>11208</v>
      </c>
      <c r="X65" s="326">
        <v>0</v>
      </c>
      <c r="Y65" s="326">
        <v>0</v>
      </c>
      <c r="Z65" s="326">
        <v>0</v>
      </c>
      <c r="AA65" s="326"/>
      <c r="AB65" s="326"/>
      <c r="AC65" s="326"/>
      <c r="AD65" s="326"/>
      <c r="AE65" s="326"/>
      <c r="AF65" s="326"/>
    </row>
    <row r="66" spans="1:32" ht="99.75">
      <c r="A66" s="340" t="s">
        <v>315</v>
      </c>
      <c r="B66" s="341" t="s">
        <v>316</v>
      </c>
      <c r="C66" s="341" t="s">
        <v>317</v>
      </c>
      <c r="D66" s="342" t="s">
        <v>282</v>
      </c>
      <c r="E66" s="343">
        <v>3</v>
      </c>
      <c r="F66" s="344">
        <v>20.5</v>
      </c>
      <c r="G66" s="345"/>
      <c r="H66" s="346"/>
      <c r="I66" s="345" t="s">
        <v>252</v>
      </c>
      <c r="J66" s="345"/>
      <c r="K66" s="346"/>
      <c r="L66" s="347"/>
      <c r="M66" s="326"/>
      <c r="N66" s="326"/>
      <c r="O66" s="326"/>
      <c r="P66" s="326"/>
      <c r="Q66" s="326"/>
      <c r="R66" s="326"/>
      <c r="S66" s="326">
        <v>33</v>
      </c>
      <c r="T66" s="326">
        <v>33</v>
      </c>
      <c r="U66" s="326">
        <v>23</v>
      </c>
      <c r="V66" s="326">
        <v>23</v>
      </c>
      <c r="W66" s="326"/>
      <c r="X66" s="326"/>
      <c r="Y66" s="326"/>
      <c r="Z66" s="326"/>
      <c r="AA66" s="326"/>
      <c r="AB66" s="326"/>
      <c r="AC66" s="326"/>
      <c r="AD66" s="326"/>
      <c r="AE66" s="326"/>
      <c r="AF66" s="326"/>
    </row>
    <row r="67" spans="1:32" ht="14.25">
      <c r="A67" s="340"/>
      <c r="B67" s="341"/>
      <c r="C67" s="341" t="s">
        <v>283</v>
      </c>
      <c r="D67" s="342"/>
      <c r="E67" s="343"/>
      <c r="F67" s="344">
        <v>10.87</v>
      </c>
      <c r="G67" s="345" t="s">
        <v>252</v>
      </c>
      <c r="H67" s="346">
        <v>33</v>
      </c>
      <c r="I67" s="345"/>
      <c r="J67" s="345">
        <v>1</v>
      </c>
      <c r="K67" s="346">
        <v>33</v>
      </c>
      <c r="L67" s="347"/>
      <c r="M67" s="326"/>
      <c r="N67" s="326"/>
      <c r="O67" s="326"/>
      <c r="P67" s="326"/>
      <c r="Q67" s="326"/>
      <c r="R67" s="326">
        <v>33</v>
      </c>
      <c r="S67" s="326"/>
      <c r="T67" s="326"/>
      <c r="U67" s="326"/>
      <c r="V67" s="326"/>
      <c r="W67" s="326"/>
      <c r="X67" s="326"/>
      <c r="Y67" s="326"/>
      <c r="Z67" s="326"/>
      <c r="AA67" s="326"/>
      <c r="AB67" s="326"/>
      <c r="AC67" s="326"/>
      <c r="AD67" s="326"/>
      <c r="AE67" s="326"/>
      <c r="AF67" s="326"/>
    </row>
    <row r="68" spans="1:32" ht="14.25">
      <c r="A68" s="340"/>
      <c r="B68" s="341"/>
      <c r="C68" s="341" t="s">
        <v>284</v>
      </c>
      <c r="D68" s="342"/>
      <c r="E68" s="343"/>
      <c r="F68" s="344">
        <v>8.8699999999999992</v>
      </c>
      <c r="G68" s="345" t="s">
        <v>252</v>
      </c>
      <c r="H68" s="346">
        <v>27</v>
      </c>
      <c r="I68" s="345"/>
      <c r="J68" s="345">
        <v>1</v>
      </c>
      <c r="K68" s="346">
        <v>27</v>
      </c>
      <c r="L68" s="347"/>
      <c r="M68" s="326"/>
      <c r="N68" s="326"/>
      <c r="O68" s="326"/>
      <c r="P68" s="326"/>
      <c r="Q68" s="326"/>
      <c r="R68" s="326"/>
      <c r="S68" s="326"/>
      <c r="T68" s="326"/>
      <c r="U68" s="326"/>
      <c r="V68" s="326"/>
      <c r="W68" s="326"/>
      <c r="X68" s="326"/>
      <c r="Y68" s="326"/>
      <c r="Z68" s="326"/>
      <c r="AA68" s="326"/>
      <c r="AB68" s="326"/>
      <c r="AC68" s="326"/>
      <c r="AD68" s="326"/>
      <c r="AE68" s="326"/>
      <c r="AF68" s="326"/>
    </row>
    <row r="69" spans="1:32" ht="14.25">
      <c r="A69" s="340"/>
      <c r="B69" s="341"/>
      <c r="C69" s="341" t="s">
        <v>285</v>
      </c>
      <c r="D69" s="342"/>
      <c r="E69" s="343"/>
      <c r="F69" s="344">
        <v>0.54</v>
      </c>
      <c r="G69" s="345" t="s">
        <v>252</v>
      </c>
      <c r="H69" s="348">
        <v>2</v>
      </c>
      <c r="I69" s="345"/>
      <c r="J69" s="345">
        <v>1</v>
      </c>
      <c r="K69" s="348">
        <v>2</v>
      </c>
      <c r="L69" s="347"/>
      <c r="M69" s="326"/>
      <c r="N69" s="326"/>
      <c r="O69" s="326"/>
      <c r="P69" s="326"/>
      <c r="Q69" s="326"/>
      <c r="R69" s="326">
        <v>2</v>
      </c>
      <c r="S69" s="326"/>
      <c r="T69" s="326"/>
      <c r="U69" s="326"/>
      <c r="V69" s="326"/>
      <c r="W69" s="326"/>
      <c r="X69" s="326"/>
      <c r="Y69" s="326"/>
      <c r="Z69" s="326"/>
      <c r="AA69" s="326"/>
      <c r="AB69" s="326"/>
      <c r="AC69" s="326"/>
      <c r="AD69" s="326"/>
      <c r="AE69" s="326"/>
      <c r="AF69" s="326"/>
    </row>
    <row r="70" spans="1:32" ht="14.25">
      <c r="A70" s="340"/>
      <c r="B70" s="341"/>
      <c r="C70" s="341" t="s">
        <v>286</v>
      </c>
      <c r="D70" s="342"/>
      <c r="E70" s="343"/>
      <c r="F70" s="344">
        <v>0.76</v>
      </c>
      <c r="G70" s="345" t="s">
        <v>252</v>
      </c>
      <c r="H70" s="346">
        <v>2</v>
      </c>
      <c r="I70" s="345"/>
      <c r="J70" s="345">
        <v>1</v>
      </c>
      <c r="K70" s="346">
        <v>2</v>
      </c>
      <c r="L70" s="347"/>
      <c r="M70" s="326"/>
      <c r="N70" s="326"/>
      <c r="O70" s="326"/>
      <c r="P70" s="326"/>
      <c r="Q70" s="326"/>
      <c r="R70" s="326"/>
      <c r="S70" s="326"/>
      <c r="T70" s="326"/>
      <c r="U70" s="326"/>
      <c r="V70" s="326"/>
      <c r="W70" s="326"/>
      <c r="X70" s="326"/>
      <c r="Y70" s="326"/>
      <c r="Z70" s="326"/>
      <c r="AA70" s="326"/>
      <c r="AB70" s="326"/>
      <c r="AC70" s="326"/>
      <c r="AD70" s="326"/>
      <c r="AE70" s="326"/>
      <c r="AF70" s="326"/>
    </row>
    <row r="71" spans="1:32" ht="14.25">
      <c r="A71" s="340"/>
      <c r="B71" s="341"/>
      <c r="C71" s="341" t="s">
        <v>287</v>
      </c>
      <c r="D71" s="342" t="s">
        <v>199</v>
      </c>
      <c r="E71" s="343">
        <v>95</v>
      </c>
      <c r="F71" s="349"/>
      <c r="G71" s="345"/>
      <c r="H71" s="346">
        <v>33</v>
      </c>
      <c r="I71" s="350"/>
      <c r="J71" s="334">
        <v>95</v>
      </c>
      <c r="K71" s="346">
        <v>33</v>
      </c>
      <c r="L71" s="347"/>
      <c r="M71" s="326"/>
      <c r="N71" s="326"/>
      <c r="O71" s="326"/>
      <c r="P71" s="326"/>
      <c r="Q71" s="326"/>
      <c r="R71" s="326"/>
      <c r="S71" s="326"/>
      <c r="T71" s="326"/>
      <c r="U71" s="326"/>
      <c r="V71" s="326"/>
      <c r="W71" s="326"/>
      <c r="X71" s="326"/>
      <c r="Y71" s="326"/>
      <c r="Z71" s="326"/>
      <c r="AA71" s="326"/>
      <c r="AB71" s="326"/>
      <c r="AC71" s="326"/>
      <c r="AD71" s="326"/>
      <c r="AE71" s="326"/>
      <c r="AF71" s="326"/>
    </row>
    <row r="72" spans="1:32" ht="14.25">
      <c r="A72" s="340"/>
      <c r="B72" s="341"/>
      <c r="C72" s="341" t="s">
        <v>288</v>
      </c>
      <c r="D72" s="342" t="s">
        <v>199</v>
      </c>
      <c r="E72" s="343">
        <v>65</v>
      </c>
      <c r="F72" s="349"/>
      <c r="G72" s="345"/>
      <c r="H72" s="346">
        <v>23</v>
      </c>
      <c r="I72" s="350"/>
      <c r="J72" s="334">
        <v>65</v>
      </c>
      <c r="K72" s="346">
        <v>23</v>
      </c>
      <c r="L72" s="347"/>
      <c r="M72" s="326"/>
      <c r="N72" s="326"/>
      <c r="O72" s="326"/>
      <c r="P72" s="326"/>
      <c r="Q72" s="326"/>
      <c r="R72" s="326"/>
      <c r="S72" s="326"/>
      <c r="T72" s="326"/>
      <c r="U72" s="326"/>
      <c r="V72" s="326"/>
      <c r="W72" s="326"/>
      <c r="X72" s="326"/>
      <c r="Y72" s="326"/>
      <c r="Z72" s="326"/>
      <c r="AA72" s="326"/>
      <c r="AB72" s="326"/>
      <c r="AC72" s="326"/>
      <c r="AD72" s="326"/>
      <c r="AE72" s="326"/>
      <c r="AF72" s="326"/>
    </row>
    <row r="73" spans="1:32" ht="14.25">
      <c r="A73" s="352"/>
      <c r="B73" s="353"/>
      <c r="C73" s="353" t="s">
        <v>289</v>
      </c>
      <c r="D73" s="354" t="s">
        <v>290</v>
      </c>
      <c r="E73" s="355">
        <v>1.1299999999999999</v>
      </c>
      <c r="F73" s="356"/>
      <c r="G73" s="359" t="s">
        <v>252</v>
      </c>
      <c r="H73" s="358"/>
      <c r="I73" s="359"/>
      <c r="J73" s="359"/>
      <c r="K73" s="358"/>
      <c r="L73" s="364">
        <v>3.3899999999999997</v>
      </c>
      <c r="M73" s="326"/>
      <c r="N73" s="326"/>
      <c r="O73" s="326"/>
      <c r="P73" s="326"/>
      <c r="Q73" s="326"/>
      <c r="R73" s="326"/>
      <c r="S73" s="326"/>
      <c r="T73" s="326"/>
      <c r="U73" s="326"/>
      <c r="V73" s="326"/>
      <c r="W73" s="326"/>
      <c r="X73" s="326"/>
      <c r="Y73" s="326"/>
      <c r="Z73" s="326"/>
      <c r="AA73" s="326"/>
      <c r="AB73" s="326"/>
      <c r="AC73" s="326"/>
      <c r="AD73" s="326"/>
      <c r="AE73" s="326"/>
      <c r="AF73" s="326"/>
    </row>
    <row r="74" spans="1:32" ht="15">
      <c r="A74" s="326"/>
      <c r="B74" s="326"/>
      <c r="C74" s="326"/>
      <c r="D74" s="326"/>
      <c r="E74" s="326"/>
      <c r="F74" s="326"/>
      <c r="G74" s="984">
        <v>118</v>
      </c>
      <c r="H74" s="984"/>
      <c r="I74" s="326"/>
      <c r="J74" s="984">
        <v>118</v>
      </c>
      <c r="K74" s="984"/>
      <c r="L74" s="361">
        <v>3.3899999999999997</v>
      </c>
      <c r="M74" s="326"/>
      <c r="N74" s="326"/>
      <c r="O74" s="362">
        <v>118</v>
      </c>
      <c r="P74" s="362">
        <v>118</v>
      </c>
      <c r="Q74" s="363">
        <v>3.3899999999999997</v>
      </c>
      <c r="R74" s="326"/>
      <c r="S74" s="326"/>
      <c r="T74" s="326"/>
      <c r="U74" s="326"/>
      <c r="V74" s="326"/>
      <c r="W74" s="326">
        <v>0</v>
      </c>
      <c r="X74" s="326">
        <v>118</v>
      </c>
      <c r="Y74" s="326">
        <v>0</v>
      </c>
      <c r="Z74" s="326">
        <v>0</v>
      </c>
      <c r="AA74" s="326"/>
      <c r="AB74" s="326"/>
      <c r="AC74" s="326"/>
      <c r="AD74" s="326"/>
      <c r="AE74" s="326"/>
      <c r="AF74" s="326"/>
    </row>
    <row r="75" spans="1:32" ht="128.25">
      <c r="A75" s="340" t="s">
        <v>318</v>
      </c>
      <c r="B75" s="341" t="s">
        <v>319</v>
      </c>
      <c r="C75" s="341" t="s">
        <v>320</v>
      </c>
      <c r="D75" s="342" t="s">
        <v>321</v>
      </c>
      <c r="E75" s="343">
        <v>678</v>
      </c>
      <c r="F75" s="344">
        <v>2.44</v>
      </c>
      <c r="G75" s="345" t="s">
        <v>252</v>
      </c>
      <c r="H75" s="346">
        <v>1654</v>
      </c>
      <c r="I75" s="345" t="s">
        <v>252</v>
      </c>
      <c r="J75" s="345">
        <v>1</v>
      </c>
      <c r="K75" s="346">
        <v>1654</v>
      </c>
      <c r="L75" s="347"/>
      <c r="M75" s="326"/>
      <c r="N75" s="326"/>
      <c r="O75" s="326"/>
      <c r="P75" s="326"/>
      <c r="Q75" s="326"/>
      <c r="R75" s="326"/>
      <c r="S75" s="326">
        <v>0</v>
      </c>
      <c r="T75" s="326">
        <v>0</v>
      </c>
      <c r="U75" s="326">
        <v>0</v>
      </c>
      <c r="V75" s="326">
        <v>0</v>
      </c>
      <c r="W75" s="326"/>
      <c r="X75" s="326"/>
      <c r="Y75" s="326"/>
      <c r="Z75" s="326"/>
      <c r="AA75" s="326"/>
      <c r="AB75" s="326"/>
      <c r="AC75" s="326"/>
      <c r="AD75" s="326"/>
      <c r="AE75" s="326"/>
      <c r="AF75" s="326"/>
    </row>
    <row r="76" spans="1:32">
      <c r="A76" s="365"/>
      <c r="B76" s="365"/>
      <c r="C76" s="366" t="s">
        <v>322</v>
      </c>
      <c r="D76" s="365"/>
      <c r="E76" s="365"/>
      <c r="F76" s="365"/>
      <c r="G76" s="365"/>
      <c r="H76" s="365"/>
      <c r="I76" s="365"/>
      <c r="J76" s="365"/>
      <c r="K76" s="365"/>
      <c r="L76" s="365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326"/>
      <c r="X76" s="326"/>
      <c r="Y76" s="326"/>
      <c r="Z76" s="326"/>
      <c r="AA76" s="326"/>
      <c r="AB76" s="326"/>
      <c r="AC76" s="326"/>
      <c r="AD76" s="326"/>
      <c r="AE76" s="326"/>
      <c r="AF76" s="326"/>
    </row>
    <row r="77" spans="1:32" ht="15">
      <c r="A77" s="326"/>
      <c r="B77" s="326"/>
      <c r="C77" s="326"/>
      <c r="D77" s="326"/>
      <c r="E77" s="326"/>
      <c r="F77" s="326"/>
      <c r="G77" s="984">
        <v>1654</v>
      </c>
      <c r="H77" s="984"/>
      <c r="I77" s="326"/>
      <c r="J77" s="984">
        <v>1654</v>
      </c>
      <c r="K77" s="984"/>
      <c r="L77" s="361">
        <v>0</v>
      </c>
      <c r="M77" s="326"/>
      <c r="N77" s="326"/>
      <c r="O77" s="362">
        <v>1654</v>
      </c>
      <c r="P77" s="362">
        <v>1654</v>
      </c>
      <c r="Q77" s="363">
        <v>0</v>
      </c>
      <c r="R77" s="326"/>
      <c r="S77" s="326"/>
      <c r="T77" s="326"/>
      <c r="U77" s="326"/>
      <c r="V77" s="326"/>
      <c r="W77" s="326">
        <v>1654</v>
      </c>
      <c r="X77" s="326">
        <v>0</v>
      </c>
      <c r="Y77" s="326">
        <v>0</v>
      </c>
      <c r="Z77" s="326">
        <v>0</v>
      </c>
      <c r="AA77" s="326"/>
      <c r="AB77" s="326"/>
      <c r="AC77" s="326"/>
      <c r="AD77" s="326"/>
      <c r="AE77" s="326"/>
      <c r="AF77" s="326"/>
    </row>
    <row r="79" spans="1:32" ht="15.75" customHeight="1">
      <c r="A79" s="983" t="s">
        <v>323</v>
      </c>
      <c r="B79" s="983"/>
      <c r="C79" s="983"/>
      <c r="D79" s="983"/>
      <c r="E79" s="983"/>
      <c r="F79" s="983"/>
      <c r="G79" s="984">
        <v>116216</v>
      </c>
      <c r="H79" s="985"/>
      <c r="I79" s="368"/>
      <c r="J79" s="984">
        <v>116216</v>
      </c>
      <c r="K79" s="985"/>
      <c r="L79" s="361">
        <v>773.97</v>
      </c>
      <c r="M79" s="326"/>
      <c r="N79" s="326"/>
      <c r="O79" s="326"/>
      <c r="P79" s="326"/>
      <c r="Q79" s="326"/>
      <c r="R79" s="326"/>
      <c r="S79" s="326"/>
      <c r="T79" s="326"/>
      <c r="U79" s="326"/>
      <c r="V79" s="326"/>
      <c r="W79" s="326"/>
      <c r="X79" s="326"/>
      <c r="Y79" s="326"/>
      <c r="Z79" s="326"/>
      <c r="AA79" s="326"/>
      <c r="AB79" s="326"/>
      <c r="AC79" s="326"/>
      <c r="AD79" s="326"/>
      <c r="AE79" s="326"/>
      <c r="AF79" s="369" t="s">
        <v>323</v>
      </c>
    </row>
    <row r="82" spans="1:31" ht="16.5" customHeight="1">
      <c r="A82" s="986" t="s">
        <v>324</v>
      </c>
      <c r="B82" s="986"/>
      <c r="C82" s="986"/>
      <c r="D82" s="986"/>
      <c r="E82" s="986"/>
      <c r="F82" s="986"/>
      <c r="G82" s="986"/>
      <c r="H82" s="986"/>
      <c r="I82" s="986"/>
      <c r="J82" s="986"/>
      <c r="K82" s="986"/>
      <c r="L82" s="986"/>
      <c r="M82" s="326"/>
      <c r="N82" s="326"/>
      <c r="O82" s="326"/>
      <c r="P82" s="326"/>
      <c r="Q82" s="326"/>
      <c r="R82" s="326"/>
      <c r="S82" s="326"/>
      <c r="T82" s="326"/>
      <c r="U82" s="326"/>
      <c r="V82" s="326"/>
      <c r="W82" s="326"/>
      <c r="X82" s="326"/>
      <c r="Y82" s="326"/>
      <c r="Z82" s="326"/>
      <c r="AA82" s="326"/>
      <c r="AB82" s="326"/>
      <c r="AC82" s="326"/>
      <c r="AD82" s="326"/>
      <c r="AE82" s="339" t="s">
        <v>324</v>
      </c>
    </row>
    <row r="83" spans="1:31" ht="71.25">
      <c r="A83" s="340" t="s">
        <v>279</v>
      </c>
      <c r="B83" s="341" t="s">
        <v>325</v>
      </c>
      <c r="C83" s="341" t="s">
        <v>326</v>
      </c>
      <c r="D83" s="342" t="s">
        <v>282</v>
      </c>
      <c r="E83" s="343">
        <v>3</v>
      </c>
      <c r="F83" s="344">
        <v>36.08</v>
      </c>
      <c r="G83" s="345"/>
      <c r="H83" s="346"/>
      <c r="I83" s="345" t="s">
        <v>252</v>
      </c>
      <c r="J83" s="345"/>
      <c r="K83" s="346"/>
      <c r="L83" s="347"/>
      <c r="M83" s="326"/>
      <c r="N83" s="326"/>
      <c r="O83" s="326"/>
      <c r="P83" s="326"/>
      <c r="Q83" s="326"/>
      <c r="R83" s="326"/>
      <c r="S83" s="326">
        <v>43</v>
      </c>
      <c r="T83" s="326">
        <v>43</v>
      </c>
      <c r="U83" s="326">
        <v>29</v>
      </c>
      <c r="V83" s="326">
        <v>29</v>
      </c>
      <c r="W83" s="326"/>
      <c r="X83" s="326"/>
      <c r="Y83" s="326"/>
      <c r="Z83" s="326"/>
      <c r="AA83" s="326"/>
      <c r="AB83" s="326"/>
      <c r="AC83" s="326"/>
      <c r="AD83" s="326"/>
      <c r="AE83" s="326"/>
    </row>
    <row r="84" spans="1:31" ht="14.25">
      <c r="A84" s="340"/>
      <c r="B84" s="341"/>
      <c r="C84" s="341" t="s">
        <v>283</v>
      </c>
      <c r="D84" s="342"/>
      <c r="E84" s="343"/>
      <c r="F84" s="344">
        <v>14.84</v>
      </c>
      <c r="G84" s="345" t="s">
        <v>252</v>
      </c>
      <c r="H84" s="346">
        <v>45</v>
      </c>
      <c r="I84" s="345"/>
      <c r="J84" s="345">
        <v>1</v>
      </c>
      <c r="K84" s="346">
        <v>45</v>
      </c>
      <c r="L84" s="347"/>
      <c r="M84" s="326"/>
      <c r="N84" s="326"/>
      <c r="O84" s="326"/>
      <c r="P84" s="326"/>
      <c r="Q84" s="326"/>
      <c r="R84" s="326">
        <v>45</v>
      </c>
      <c r="S84" s="326"/>
      <c r="T84" s="326"/>
      <c r="U84" s="326"/>
      <c r="V84" s="326"/>
      <c r="W84" s="326"/>
      <c r="X84" s="326"/>
      <c r="Y84" s="326"/>
      <c r="Z84" s="326"/>
      <c r="AA84" s="326"/>
      <c r="AB84" s="326"/>
      <c r="AC84" s="326"/>
      <c r="AD84" s="326"/>
      <c r="AE84" s="326"/>
    </row>
    <row r="85" spans="1:31" ht="14.25">
      <c r="A85" s="340"/>
      <c r="B85" s="341"/>
      <c r="C85" s="341" t="s">
        <v>284</v>
      </c>
      <c r="D85" s="342"/>
      <c r="E85" s="343"/>
      <c r="F85" s="344">
        <v>1.1299999999999999</v>
      </c>
      <c r="G85" s="345" t="s">
        <v>252</v>
      </c>
      <c r="H85" s="346">
        <v>3</v>
      </c>
      <c r="I85" s="345"/>
      <c r="J85" s="345">
        <v>1</v>
      </c>
      <c r="K85" s="346">
        <v>3</v>
      </c>
      <c r="L85" s="347"/>
      <c r="M85" s="326"/>
      <c r="N85" s="326"/>
      <c r="O85" s="326"/>
      <c r="P85" s="326"/>
      <c r="Q85" s="326"/>
      <c r="R85" s="326"/>
      <c r="S85" s="326"/>
      <c r="T85" s="326"/>
      <c r="U85" s="326"/>
      <c r="V85" s="326"/>
      <c r="W85" s="326"/>
      <c r="X85" s="326"/>
      <c r="Y85" s="326"/>
      <c r="Z85" s="326"/>
      <c r="AA85" s="326"/>
      <c r="AB85" s="326"/>
      <c r="AC85" s="326"/>
      <c r="AD85" s="326"/>
      <c r="AE85" s="326"/>
    </row>
    <row r="86" spans="1:31" ht="14.25">
      <c r="A86" s="340"/>
      <c r="B86" s="341"/>
      <c r="C86" s="341" t="s">
        <v>286</v>
      </c>
      <c r="D86" s="342"/>
      <c r="E86" s="343"/>
      <c r="F86" s="344">
        <v>20.11</v>
      </c>
      <c r="G86" s="345" t="s">
        <v>252</v>
      </c>
      <c r="H86" s="346">
        <v>60</v>
      </c>
      <c r="I86" s="345"/>
      <c r="J86" s="345">
        <v>1</v>
      </c>
      <c r="K86" s="346">
        <v>60</v>
      </c>
      <c r="L86" s="347"/>
      <c r="M86" s="326"/>
      <c r="N86" s="326"/>
      <c r="O86" s="326"/>
      <c r="P86" s="326"/>
      <c r="Q86" s="326"/>
      <c r="R86" s="326"/>
      <c r="S86" s="326"/>
      <c r="T86" s="326"/>
      <c r="U86" s="326"/>
      <c r="V86" s="326"/>
      <c r="W86" s="326"/>
      <c r="X86" s="326"/>
      <c r="Y86" s="326"/>
      <c r="Z86" s="326"/>
      <c r="AA86" s="326"/>
      <c r="AB86" s="326"/>
      <c r="AC86" s="326"/>
      <c r="AD86" s="326"/>
      <c r="AE86" s="326"/>
    </row>
    <row r="87" spans="1:31" ht="14.25">
      <c r="A87" s="340"/>
      <c r="B87" s="341"/>
      <c r="C87" s="341" t="s">
        <v>287</v>
      </c>
      <c r="D87" s="342" t="s">
        <v>199</v>
      </c>
      <c r="E87" s="343">
        <v>95</v>
      </c>
      <c r="F87" s="349"/>
      <c r="G87" s="345"/>
      <c r="H87" s="346">
        <v>43</v>
      </c>
      <c r="I87" s="350"/>
      <c r="J87" s="334">
        <v>95</v>
      </c>
      <c r="K87" s="346">
        <v>43</v>
      </c>
      <c r="L87" s="347"/>
      <c r="M87" s="326"/>
      <c r="N87" s="326"/>
      <c r="O87" s="326"/>
      <c r="P87" s="326"/>
      <c r="Q87" s="326"/>
      <c r="R87" s="326"/>
      <c r="S87" s="326"/>
      <c r="T87" s="326"/>
      <c r="U87" s="326"/>
      <c r="V87" s="326"/>
      <c r="W87" s="326"/>
      <c r="X87" s="326"/>
      <c r="Y87" s="326"/>
      <c r="Z87" s="326"/>
      <c r="AA87" s="326"/>
      <c r="AB87" s="326"/>
      <c r="AC87" s="326"/>
      <c r="AD87" s="326"/>
      <c r="AE87" s="326"/>
    </row>
    <row r="88" spans="1:31" ht="14.25">
      <c r="A88" s="340"/>
      <c r="B88" s="341"/>
      <c r="C88" s="341" t="s">
        <v>288</v>
      </c>
      <c r="D88" s="342" t="s">
        <v>199</v>
      </c>
      <c r="E88" s="343">
        <v>65</v>
      </c>
      <c r="F88" s="349"/>
      <c r="G88" s="345"/>
      <c r="H88" s="346">
        <v>29</v>
      </c>
      <c r="I88" s="350"/>
      <c r="J88" s="334">
        <v>65</v>
      </c>
      <c r="K88" s="346">
        <v>29</v>
      </c>
      <c r="L88" s="347"/>
      <c r="M88" s="326"/>
      <c r="N88" s="326"/>
      <c r="O88" s="326"/>
      <c r="P88" s="326"/>
      <c r="Q88" s="326"/>
      <c r="R88" s="326"/>
      <c r="S88" s="326"/>
      <c r="T88" s="326"/>
      <c r="U88" s="326"/>
      <c r="V88" s="326"/>
      <c r="W88" s="326"/>
      <c r="X88" s="326"/>
      <c r="Y88" s="326"/>
      <c r="Z88" s="326"/>
      <c r="AA88" s="326"/>
      <c r="AB88" s="326"/>
      <c r="AC88" s="326"/>
      <c r="AD88" s="326"/>
      <c r="AE88" s="326"/>
    </row>
    <row r="89" spans="1:31" ht="14.25">
      <c r="A89" s="352"/>
      <c r="B89" s="353"/>
      <c r="C89" s="353" t="s">
        <v>289</v>
      </c>
      <c r="D89" s="354" t="s">
        <v>290</v>
      </c>
      <c r="E89" s="355">
        <v>1.56</v>
      </c>
      <c r="F89" s="356"/>
      <c r="G89" s="359" t="s">
        <v>252</v>
      </c>
      <c r="H89" s="358"/>
      <c r="I89" s="359"/>
      <c r="J89" s="359"/>
      <c r="K89" s="358"/>
      <c r="L89" s="364">
        <v>4.68</v>
      </c>
      <c r="M89" s="326"/>
      <c r="N89" s="326"/>
      <c r="O89" s="326"/>
      <c r="P89" s="326"/>
      <c r="Q89" s="326"/>
      <c r="R89" s="326"/>
      <c r="S89" s="326"/>
      <c r="T89" s="326"/>
      <c r="U89" s="326"/>
      <c r="V89" s="326"/>
      <c r="W89" s="326"/>
      <c r="X89" s="326"/>
      <c r="Y89" s="326"/>
      <c r="Z89" s="326"/>
      <c r="AA89" s="326"/>
      <c r="AB89" s="326"/>
      <c r="AC89" s="326"/>
      <c r="AD89" s="326"/>
      <c r="AE89" s="326"/>
    </row>
    <row r="90" spans="1:31" ht="15">
      <c r="A90" s="326"/>
      <c r="B90" s="326"/>
      <c r="C90" s="326"/>
      <c r="D90" s="326"/>
      <c r="E90" s="326"/>
      <c r="F90" s="326"/>
      <c r="G90" s="984">
        <v>180</v>
      </c>
      <c r="H90" s="984"/>
      <c r="I90" s="326"/>
      <c r="J90" s="984">
        <v>180</v>
      </c>
      <c r="K90" s="984"/>
      <c r="L90" s="361">
        <v>4.68</v>
      </c>
      <c r="M90" s="326"/>
      <c r="N90" s="326"/>
      <c r="O90" s="362">
        <v>180</v>
      </c>
      <c r="P90" s="362">
        <v>180</v>
      </c>
      <c r="Q90" s="363">
        <v>4.68</v>
      </c>
      <c r="R90" s="326"/>
      <c r="S90" s="326"/>
      <c r="T90" s="326"/>
      <c r="U90" s="326"/>
      <c r="V90" s="326"/>
      <c r="W90" s="326">
        <v>0</v>
      </c>
      <c r="X90" s="326">
        <v>180</v>
      </c>
      <c r="Y90" s="326">
        <v>0</v>
      </c>
      <c r="Z90" s="326">
        <v>0</v>
      </c>
      <c r="AA90" s="326"/>
      <c r="AB90" s="326"/>
      <c r="AC90" s="326"/>
      <c r="AD90" s="326"/>
      <c r="AE90" s="326"/>
    </row>
    <row r="91" spans="1:31" ht="28.5">
      <c r="A91" s="352" t="s">
        <v>295</v>
      </c>
      <c r="B91" s="353" t="s">
        <v>327</v>
      </c>
      <c r="C91" s="353" t="s">
        <v>328</v>
      </c>
      <c r="D91" s="354" t="s">
        <v>314</v>
      </c>
      <c r="E91" s="355">
        <v>3</v>
      </c>
      <c r="F91" s="356">
        <v>89.36</v>
      </c>
      <c r="G91" s="359" t="s">
        <v>252</v>
      </c>
      <c r="H91" s="358">
        <v>268</v>
      </c>
      <c r="I91" s="359" t="s">
        <v>252</v>
      </c>
      <c r="J91" s="359">
        <v>1</v>
      </c>
      <c r="K91" s="358">
        <v>268</v>
      </c>
      <c r="L91" s="360"/>
      <c r="M91" s="326"/>
      <c r="N91" s="326"/>
      <c r="O91" s="326"/>
      <c r="P91" s="326"/>
      <c r="Q91" s="326"/>
      <c r="R91" s="326"/>
      <c r="S91" s="326">
        <v>0</v>
      </c>
      <c r="T91" s="326">
        <v>0</v>
      </c>
      <c r="U91" s="326">
        <v>0</v>
      </c>
      <c r="V91" s="326">
        <v>0</v>
      </c>
      <c r="W91" s="326"/>
      <c r="X91" s="326"/>
      <c r="Y91" s="326"/>
      <c r="Z91" s="326"/>
      <c r="AA91" s="326"/>
      <c r="AB91" s="326"/>
      <c r="AC91" s="326"/>
      <c r="AD91" s="326"/>
      <c r="AE91" s="326"/>
    </row>
    <row r="92" spans="1:31" ht="15">
      <c r="A92" s="326"/>
      <c r="B92" s="326"/>
      <c r="C92" s="326"/>
      <c r="D92" s="326"/>
      <c r="E92" s="326"/>
      <c r="F92" s="326"/>
      <c r="G92" s="984">
        <v>268</v>
      </c>
      <c r="H92" s="984"/>
      <c r="I92" s="326"/>
      <c r="J92" s="984">
        <v>268</v>
      </c>
      <c r="K92" s="984"/>
      <c r="L92" s="361">
        <v>0</v>
      </c>
      <c r="M92" s="326"/>
      <c r="N92" s="326"/>
      <c r="O92" s="362">
        <v>268</v>
      </c>
      <c r="P92" s="362">
        <v>268</v>
      </c>
      <c r="Q92" s="363">
        <v>0</v>
      </c>
      <c r="R92" s="326"/>
      <c r="S92" s="326"/>
      <c r="T92" s="326"/>
      <c r="U92" s="326"/>
      <c r="V92" s="326"/>
      <c r="W92" s="326">
        <v>0</v>
      </c>
      <c r="X92" s="326">
        <v>268</v>
      </c>
      <c r="Y92" s="326">
        <v>0</v>
      </c>
      <c r="Z92" s="326">
        <v>0</v>
      </c>
      <c r="AA92" s="326"/>
      <c r="AB92" s="326"/>
      <c r="AC92" s="326"/>
      <c r="AD92" s="326"/>
      <c r="AE92" s="326"/>
    </row>
    <row r="93" spans="1:31" ht="71.25">
      <c r="A93" s="340" t="s">
        <v>298</v>
      </c>
      <c r="B93" s="341" t="s">
        <v>329</v>
      </c>
      <c r="C93" s="341" t="s">
        <v>330</v>
      </c>
      <c r="D93" s="342" t="s">
        <v>331</v>
      </c>
      <c r="E93" s="343">
        <v>0.6</v>
      </c>
      <c r="F93" s="344">
        <v>172.26</v>
      </c>
      <c r="G93" s="345"/>
      <c r="H93" s="346"/>
      <c r="I93" s="345" t="s">
        <v>252</v>
      </c>
      <c r="J93" s="345"/>
      <c r="K93" s="346"/>
      <c r="L93" s="347"/>
      <c r="M93" s="326"/>
      <c r="N93" s="326"/>
      <c r="O93" s="326"/>
      <c r="P93" s="326"/>
      <c r="Q93" s="326"/>
      <c r="R93" s="326"/>
      <c r="S93" s="326">
        <v>53</v>
      </c>
      <c r="T93" s="326">
        <v>53</v>
      </c>
      <c r="U93" s="326">
        <v>36</v>
      </c>
      <c r="V93" s="326">
        <v>36</v>
      </c>
      <c r="W93" s="326"/>
      <c r="X93" s="326"/>
      <c r="Y93" s="326"/>
      <c r="Z93" s="326"/>
      <c r="AA93" s="326"/>
      <c r="AB93" s="326"/>
      <c r="AC93" s="326"/>
      <c r="AD93" s="326"/>
      <c r="AE93" s="326"/>
    </row>
    <row r="94" spans="1:31">
      <c r="A94" s="326"/>
      <c r="B94" s="326"/>
      <c r="C94" s="367" t="s">
        <v>332</v>
      </c>
      <c r="D94" s="326"/>
      <c r="E94" s="326"/>
      <c r="F94" s="326"/>
      <c r="G94" s="326"/>
      <c r="H94" s="326"/>
      <c r="I94" s="326"/>
      <c r="J94" s="326"/>
      <c r="K94" s="326"/>
      <c r="L94" s="326"/>
      <c r="M94" s="326"/>
      <c r="N94" s="326"/>
      <c r="O94" s="326"/>
      <c r="P94" s="326"/>
      <c r="Q94" s="326"/>
      <c r="R94" s="326"/>
      <c r="S94" s="326"/>
      <c r="T94" s="326"/>
      <c r="U94" s="326"/>
      <c r="V94" s="326"/>
      <c r="W94" s="326"/>
      <c r="X94" s="326"/>
      <c r="Y94" s="326"/>
      <c r="Z94" s="326"/>
      <c r="AA94" s="326"/>
      <c r="AB94" s="326"/>
      <c r="AC94" s="326"/>
      <c r="AD94" s="326"/>
      <c r="AE94" s="326"/>
    </row>
    <row r="95" spans="1:31" ht="14.25">
      <c r="A95" s="340"/>
      <c r="B95" s="341"/>
      <c r="C95" s="341" t="s">
        <v>283</v>
      </c>
      <c r="D95" s="342"/>
      <c r="E95" s="343"/>
      <c r="F95" s="344">
        <v>89.27</v>
      </c>
      <c r="G95" s="345" t="s">
        <v>252</v>
      </c>
      <c r="H95" s="346">
        <v>54</v>
      </c>
      <c r="I95" s="345"/>
      <c r="J95" s="345">
        <v>1</v>
      </c>
      <c r="K95" s="346">
        <v>54</v>
      </c>
      <c r="L95" s="347"/>
      <c r="M95" s="326"/>
      <c r="N95" s="326"/>
      <c r="O95" s="326"/>
      <c r="P95" s="326"/>
      <c r="Q95" s="326"/>
      <c r="R95" s="326">
        <v>54</v>
      </c>
      <c r="S95" s="326"/>
      <c r="T95" s="326"/>
      <c r="U95" s="326"/>
      <c r="V95" s="326"/>
      <c r="W95" s="326"/>
      <c r="X95" s="326"/>
      <c r="Y95" s="326"/>
      <c r="Z95" s="326"/>
      <c r="AA95" s="326"/>
      <c r="AB95" s="326"/>
      <c r="AC95" s="326"/>
      <c r="AD95" s="326"/>
      <c r="AE95" s="326"/>
    </row>
    <row r="96" spans="1:31" ht="14.25">
      <c r="A96" s="340"/>
      <c r="B96" s="341"/>
      <c r="C96" s="341" t="s">
        <v>284</v>
      </c>
      <c r="D96" s="342"/>
      <c r="E96" s="343"/>
      <c r="F96" s="344">
        <v>53.56</v>
      </c>
      <c r="G96" s="345" t="s">
        <v>252</v>
      </c>
      <c r="H96" s="346">
        <v>32</v>
      </c>
      <c r="I96" s="345"/>
      <c r="J96" s="345">
        <v>1</v>
      </c>
      <c r="K96" s="346">
        <v>32</v>
      </c>
      <c r="L96" s="347"/>
      <c r="M96" s="326"/>
      <c r="N96" s="326"/>
      <c r="O96" s="326"/>
      <c r="P96" s="326"/>
      <c r="Q96" s="326"/>
      <c r="R96" s="326"/>
      <c r="S96" s="326"/>
      <c r="T96" s="326"/>
      <c r="U96" s="326"/>
      <c r="V96" s="326"/>
      <c r="W96" s="326"/>
      <c r="X96" s="326"/>
      <c r="Y96" s="326"/>
      <c r="Z96" s="326"/>
      <c r="AA96" s="326"/>
      <c r="AB96" s="326"/>
      <c r="AC96" s="326"/>
      <c r="AD96" s="326"/>
      <c r="AE96" s="326"/>
    </row>
    <row r="97" spans="1:32" ht="14.25">
      <c r="A97" s="340"/>
      <c r="B97" s="341"/>
      <c r="C97" s="341" t="s">
        <v>285</v>
      </c>
      <c r="D97" s="342"/>
      <c r="E97" s="343"/>
      <c r="F97" s="344">
        <v>2.7</v>
      </c>
      <c r="G97" s="345" t="s">
        <v>252</v>
      </c>
      <c r="H97" s="348">
        <v>2</v>
      </c>
      <c r="I97" s="345"/>
      <c r="J97" s="345">
        <v>1</v>
      </c>
      <c r="K97" s="348">
        <v>2</v>
      </c>
      <c r="L97" s="347"/>
      <c r="M97" s="326"/>
      <c r="N97" s="326"/>
      <c r="O97" s="326"/>
      <c r="P97" s="326"/>
      <c r="Q97" s="326"/>
      <c r="R97" s="326">
        <v>2</v>
      </c>
      <c r="S97" s="326"/>
      <c r="T97" s="326"/>
      <c r="U97" s="326"/>
      <c r="V97" s="326"/>
      <c r="W97" s="326"/>
      <c r="X97" s="326"/>
      <c r="Y97" s="326"/>
      <c r="Z97" s="326"/>
      <c r="AA97" s="326"/>
      <c r="AB97" s="326"/>
      <c r="AC97" s="326"/>
      <c r="AD97" s="326"/>
      <c r="AE97" s="326"/>
      <c r="AF97" s="326"/>
    </row>
    <row r="98" spans="1:32" ht="14.25">
      <c r="A98" s="340"/>
      <c r="B98" s="341"/>
      <c r="C98" s="341" t="s">
        <v>286</v>
      </c>
      <c r="D98" s="342"/>
      <c r="E98" s="343"/>
      <c r="F98" s="344">
        <v>29.43</v>
      </c>
      <c r="G98" s="345" t="s">
        <v>252</v>
      </c>
      <c r="H98" s="346">
        <v>18</v>
      </c>
      <c r="I98" s="345"/>
      <c r="J98" s="345">
        <v>1</v>
      </c>
      <c r="K98" s="346">
        <v>18</v>
      </c>
      <c r="L98" s="347"/>
      <c r="M98" s="326"/>
      <c r="N98" s="326"/>
      <c r="O98" s="326"/>
      <c r="P98" s="326"/>
      <c r="Q98" s="326"/>
      <c r="R98" s="326"/>
      <c r="S98" s="326"/>
      <c r="T98" s="326"/>
      <c r="U98" s="326"/>
      <c r="V98" s="326"/>
      <c r="W98" s="326"/>
      <c r="X98" s="326"/>
      <c r="Y98" s="326"/>
      <c r="Z98" s="326"/>
      <c r="AA98" s="326"/>
      <c r="AB98" s="326"/>
      <c r="AC98" s="326"/>
      <c r="AD98" s="326"/>
      <c r="AE98" s="326"/>
      <c r="AF98" s="326"/>
    </row>
    <row r="99" spans="1:32" ht="14.25">
      <c r="A99" s="340"/>
      <c r="B99" s="341"/>
      <c r="C99" s="341" t="s">
        <v>287</v>
      </c>
      <c r="D99" s="342" t="s">
        <v>199</v>
      </c>
      <c r="E99" s="343">
        <v>95</v>
      </c>
      <c r="F99" s="349"/>
      <c r="G99" s="345"/>
      <c r="H99" s="346">
        <v>53</v>
      </c>
      <c r="I99" s="350"/>
      <c r="J99" s="334">
        <v>95</v>
      </c>
      <c r="K99" s="346">
        <v>53</v>
      </c>
      <c r="L99" s="347"/>
      <c r="M99" s="326"/>
      <c r="N99" s="326"/>
      <c r="O99" s="326"/>
      <c r="P99" s="326"/>
      <c r="Q99" s="326"/>
      <c r="R99" s="326"/>
      <c r="S99" s="326"/>
      <c r="T99" s="326"/>
      <c r="U99" s="326"/>
      <c r="V99" s="326"/>
      <c r="W99" s="326"/>
      <c r="X99" s="326"/>
      <c r="Y99" s="326"/>
      <c r="Z99" s="326"/>
      <c r="AA99" s="326"/>
      <c r="AB99" s="326"/>
      <c r="AC99" s="326"/>
      <c r="AD99" s="326"/>
      <c r="AE99" s="326"/>
      <c r="AF99" s="326"/>
    </row>
    <row r="100" spans="1:32" ht="14.25">
      <c r="A100" s="340"/>
      <c r="B100" s="341"/>
      <c r="C100" s="341" t="s">
        <v>288</v>
      </c>
      <c r="D100" s="342" t="s">
        <v>199</v>
      </c>
      <c r="E100" s="343">
        <v>65</v>
      </c>
      <c r="F100" s="349"/>
      <c r="G100" s="345"/>
      <c r="H100" s="346">
        <v>36</v>
      </c>
      <c r="I100" s="350"/>
      <c r="J100" s="334">
        <v>65</v>
      </c>
      <c r="K100" s="346">
        <v>36</v>
      </c>
      <c r="L100" s="347"/>
      <c r="M100" s="326"/>
      <c r="N100" s="326"/>
      <c r="O100" s="326"/>
      <c r="P100" s="326"/>
      <c r="Q100" s="326"/>
      <c r="R100" s="326"/>
      <c r="S100" s="326"/>
      <c r="T100" s="326"/>
      <c r="U100" s="326"/>
      <c r="V100" s="326"/>
      <c r="W100" s="326"/>
      <c r="X100" s="326"/>
      <c r="Y100" s="326"/>
      <c r="Z100" s="326"/>
      <c r="AA100" s="326"/>
      <c r="AB100" s="326"/>
      <c r="AC100" s="326"/>
      <c r="AD100" s="326"/>
      <c r="AE100" s="326"/>
      <c r="AF100" s="326"/>
    </row>
    <row r="101" spans="1:32" ht="14.25">
      <c r="A101" s="352"/>
      <c r="B101" s="353"/>
      <c r="C101" s="353" t="s">
        <v>289</v>
      </c>
      <c r="D101" s="354" t="s">
        <v>290</v>
      </c>
      <c r="E101" s="355">
        <v>9.2799999999999994</v>
      </c>
      <c r="F101" s="356"/>
      <c r="G101" s="359" t="s">
        <v>252</v>
      </c>
      <c r="H101" s="358"/>
      <c r="I101" s="359"/>
      <c r="J101" s="359"/>
      <c r="K101" s="358"/>
      <c r="L101" s="364">
        <v>5.5679999999999996</v>
      </c>
      <c r="M101" s="326"/>
      <c r="N101" s="326"/>
      <c r="O101" s="326"/>
      <c r="P101" s="326"/>
      <c r="Q101" s="326"/>
      <c r="R101" s="326"/>
      <c r="S101" s="326"/>
      <c r="T101" s="326"/>
      <c r="U101" s="326"/>
      <c r="V101" s="326"/>
      <c r="W101" s="326"/>
      <c r="X101" s="326"/>
      <c r="Y101" s="326"/>
      <c r="Z101" s="326"/>
      <c r="AA101" s="326"/>
      <c r="AB101" s="326"/>
      <c r="AC101" s="326"/>
      <c r="AD101" s="326"/>
      <c r="AE101" s="326"/>
      <c r="AF101" s="326"/>
    </row>
    <row r="102" spans="1:32" ht="15">
      <c r="A102" s="326"/>
      <c r="B102" s="326"/>
      <c r="C102" s="326"/>
      <c r="D102" s="326"/>
      <c r="E102" s="326"/>
      <c r="F102" s="326"/>
      <c r="G102" s="984">
        <v>193</v>
      </c>
      <c r="H102" s="984"/>
      <c r="I102" s="326"/>
      <c r="J102" s="984">
        <v>193</v>
      </c>
      <c r="K102" s="984"/>
      <c r="L102" s="361">
        <v>5.5679999999999996</v>
      </c>
      <c r="M102" s="326"/>
      <c r="N102" s="326"/>
      <c r="O102" s="362">
        <v>193</v>
      </c>
      <c r="P102" s="362">
        <v>193</v>
      </c>
      <c r="Q102" s="363">
        <v>5.5679999999999996</v>
      </c>
      <c r="R102" s="326"/>
      <c r="S102" s="326"/>
      <c r="T102" s="326"/>
      <c r="U102" s="326"/>
      <c r="V102" s="326"/>
      <c r="W102" s="326">
        <v>0</v>
      </c>
      <c r="X102" s="326">
        <v>193</v>
      </c>
      <c r="Y102" s="326">
        <v>0</v>
      </c>
      <c r="Z102" s="326">
        <v>0</v>
      </c>
      <c r="AA102" s="326"/>
      <c r="AB102" s="326"/>
      <c r="AC102" s="326"/>
      <c r="AD102" s="326"/>
      <c r="AE102" s="326"/>
      <c r="AF102" s="326"/>
    </row>
    <row r="103" spans="1:32" ht="128.25">
      <c r="A103" s="340" t="s">
        <v>302</v>
      </c>
      <c r="B103" s="341" t="s">
        <v>333</v>
      </c>
      <c r="C103" s="341" t="s">
        <v>334</v>
      </c>
      <c r="D103" s="342" t="s">
        <v>335</v>
      </c>
      <c r="E103" s="343">
        <v>6.1199999999999997E-2</v>
      </c>
      <c r="F103" s="344">
        <v>2554.9299999999998</v>
      </c>
      <c r="G103" s="345" t="s">
        <v>252</v>
      </c>
      <c r="H103" s="346">
        <v>156</v>
      </c>
      <c r="I103" s="345" t="s">
        <v>252</v>
      </c>
      <c r="J103" s="345">
        <v>1</v>
      </c>
      <c r="K103" s="346">
        <v>156</v>
      </c>
      <c r="L103" s="347"/>
      <c r="M103" s="326"/>
      <c r="N103" s="326"/>
      <c r="O103" s="326"/>
      <c r="P103" s="326"/>
      <c r="Q103" s="326"/>
      <c r="R103" s="326"/>
      <c r="S103" s="326">
        <v>0</v>
      </c>
      <c r="T103" s="326">
        <v>0</v>
      </c>
      <c r="U103" s="326">
        <v>0</v>
      </c>
      <c r="V103" s="326">
        <v>0</v>
      </c>
      <c r="W103" s="326"/>
      <c r="X103" s="326"/>
      <c r="Y103" s="326"/>
      <c r="Z103" s="326"/>
      <c r="AA103" s="326"/>
      <c r="AB103" s="326"/>
      <c r="AC103" s="326"/>
      <c r="AD103" s="326"/>
      <c r="AE103" s="326"/>
      <c r="AF103" s="326"/>
    </row>
    <row r="104" spans="1:32">
      <c r="A104" s="365"/>
      <c r="B104" s="365"/>
      <c r="C104" s="366" t="s">
        <v>336</v>
      </c>
      <c r="D104" s="365"/>
      <c r="E104" s="365"/>
      <c r="F104" s="365"/>
      <c r="G104" s="365"/>
      <c r="H104" s="365"/>
      <c r="I104" s="365"/>
      <c r="J104" s="365"/>
      <c r="K104" s="365"/>
      <c r="L104" s="365"/>
      <c r="M104" s="326"/>
      <c r="N104" s="326"/>
      <c r="O104" s="326"/>
      <c r="P104" s="326"/>
      <c r="Q104" s="326"/>
      <c r="R104" s="326"/>
      <c r="S104" s="326"/>
      <c r="T104" s="326"/>
      <c r="U104" s="326"/>
      <c r="V104" s="326"/>
      <c r="W104" s="326"/>
      <c r="X104" s="326"/>
      <c r="Y104" s="326"/>
      <c r="Z104" s="326"/>
      <c r="AA104" s="326"/>
      <c r="AB104" s="326"/>
      <c r="AC104" s="326"/>
      <c r="AD104" s="326"/>
      <c r="AE104" s="326"/>
      <c r="AF104" s="326"/>
    </row>
    <row r="105" spans="1:32" ht="15">
      <c r="A105" s="326"/>
      <c r="B105" s="326"/>
      <c r="C105" s="326"/>
      <c r="D105" s="326"/>
      <c r="E105" s="326"/>
      <c r="F105" s="326"/>
      <c r="G105" s="984">
        <v>156</v>
      </c>
      <c r="H105" s="984"/>
      <c r="I105" s="326"/>
      <c r="J105" s="984">
        <v>156</v>
      </c>
      <c r="K105" s="984"/>
      <c r="L105" s="361">
        <v>0</v>
      </c>
      <c r="M105" s="326"/>
      <c r="N105" s="326"/>
      <c r="O105" s="362">
        <v>156</v>
      </c>
      <c r="P105" s="362">
        <v>156</v>
      </c>
      <c r="Q105" s="363">
        <v>0</v>
      </c>
      <c r="R105" s="326"/>
      <c r="S105" s="326"/>
      <c r="T105" s="326"/>
      <c r="U105" s="326"/>
      <c r="V105" s="326"/>
      <c r="W105" s="326">
        <v>0</v>
      </c>
      <c r="X105" s="326">
        <v>156</v>
      </c>
      <c r="Y105" s="326">
        <v>0</v>
      </c>
      <c r="Z105" s="326">
        <v>0</v>
      </c>
      <c r="AA105" s="326"/>
      <c r="AB105" s="326"/>
      <c r="AC105" s="326"/>
      <c r="AD105" s="326"/>
      <c r="AE105" s="326"/>
      <c r="AF105" s="326"/>
    </row>
    <row r="107" spans="1:32" ht="15.75" customHeight="1">
      <c r="A107" s="983" t="s">
        <v>337</v>
      </c>
      <c r="B107" s="983"/>
      <c r="C107" s="983"/>
      <c r="D107" s="983"/>
      <c r="E107" s="983"/>
      <c r="F107" s="983"/>
      <c r="G107" s="984">
        <v>797</v>
      </c>
      <c r="H107" s="985"/>
      <c r="I107" s="368"/>
      <c r="J107" s="984">
        <v>797</v>
      </c>
      <c r="K107" s="985"/>
      <c r="L107" s="361">
        <v>10.247999999999999</v>
      </c>
      <c r="M107" s="326"/>
      <c r="N107" s="326"/>
      <c r="O107" s="326"/>
      <c r="P107" s="326"/>
      <c r="Q107" s="326"/>
      <c r="R107" s="326"/>
      <c r="S107" s="326"/>
      <c r="T107" s="326"/>
      <c r="U107" s="326"/>
      <c r="V107" s="326"/>
      <c r="W107" s="326"/>
      <c r="X107" s="326"/>
      <c r="Y107" s="326"/>
      <c r="Z107" s="326"/>
      <c r="AA107" s="326"/>
      <c r="AB107" s="326"/>
      <c r="AC107" s="326"/>
      <c r="AD107" s="326"/>
      <c r="AE107" s="326"/>
      <c r="AF107" s="369" t="s">
        <v>337</v>
      </c>
    </row>
    <row r="110" spans="1:32" ht="20.25" customHeight="1">
      <c r="A110" s="986" t="s">
        <v>338</v>
      </c>
      <c r="B110" s="986"/>
      <c r="C110" s="986"/>
      <c r="D110" s="986"/>
      <c r="E110" s="986"/>
      <c r="F110" s="986"/>
      <c r="G110" s="986"/>
      <c r="H110" s="986"/>
      <c r="I110" s="986"/>
      <c r="J110" s="986"/>
      <c r="K110" s="986"/>
      <c r="L110" s="986"/>
      <c r="M110" s="326"/>
      <c r="N110" s="326"/>
      <c r="O110" s="326"/>
      <c r="P110" s="326"/>
      <c r="Q110" s="326"/>
      <c r="R110" s="326"/>
      <c r="S110" s="326"/>
      <c r="T110" s="326"/>
      <c r="U110" s="326"/>
      <c r="V110" s="326"/>
      <c r="W110" s="326"/>
      <c r="X110" s="326"/>
      <c r="Y110" s="326"/>
      <c r="Z110" s="326"/>
      <c r="AA110" s="326"/>
      <c r="AB110" s="326"/>
      <c r="AC110" s="326"/>
      <c r="AD110" s="326"/>
      <c r="AE110" s="339" t="s">
        <v>338</v>
      </c>
      <c r="AF110" s="326"/>
    </row>
    <row r="111" spans="1:32" ht="71.25">
      <c r="A111" s="340" t="s">
        <v>279</v>
      </c>
      <c r="B111" s="341" t="s">
        <v>325</v>
      </c>
      <c r="C111" s="341" t="s">
        <v>326</v>
      </c>
      <c r="D111" s="342" t="s">
        <v>282</v>
      </c>
      <c r="E111" s="343">
        <v>3</v>
      </c>
      <c r="F111" s="344">
        <v>36.08</v>
      </c>
      <c r="G111" s="345"/>
      <c r="H111" s="346"/>
      <c r="I111" s="345" t="s">
        <v>252</v>
      </c>
      <c r="J111" s="345"/>
      <c r="K111" s="346"/>
      <c r="L111" s="347"/>
      <c r="M111" s="326"/>
      <c r="N111" s="326"/>
      <c r="O111" s="326"/>
      <c r="P111" s="326"/>
      <c r="Q111" s="326"/>
      <c r="R111" s="326"/>
      <c r="S111" s="326">
        <v>29</v>
      </c>
      <c r="T111" s="326">
        <v>29</v>
      </c>
      <c r="U111" s="326">
        <v>20</v>
      </c>
      <c r="V111" s="326">
        <v>20</v>
      </c>
      <c r="W111" s="326"/>
      <c r="X111" s="326"/>
      <c r="Y111" s="326"/>
      <c r="Z111" s="326"/>
      <c r="AA111" s="326"/>
      <c r="AB111" s="326"/>
      <c r="AC111" s="326"/>
      <c r="AD111" s="326"/>
      <c r="AE111" s="326"/>
      <c r="AF111" s="326"/>
    </row>
    <row r="112" spans="1:32" ht="14.25">
      <c r="A112" s="340"/>
      <c r="B112" s="341"/>
      <c r="C112" s="341" t="s">
        <v>283</v>
      </c>
      <c r="D112" s="342"/>
      <c r="E112" s="343"/>
      <c r="F112" s="344">
        <v>14.84</v>
      </c>
      <c r="G112" s="345" t="s">
        <v>339</v>
      </c>
      <c r="H112" s="346">
        <v>31</v>
      </c>
      <c r="I112" s="345"/>
      <c r="J112" s="345">
        <v>1</v>
      </c>
      <c r="K112" s="346">
        <v>31</v>
      </c>
      <c r="L112" s="347"/>
      <c r="M112" s="326"/>
      <c r="N112" s="326"/>
      <c r="O112" s="326"/>
      <c r="P112" s="326"/>
      <c r="Q112" s="326"/>
      <c r="R112" s="326">
        <v>31</v>
      </c>
      <c r="S112" s="326"/>
      <c r="T112" s="326"/>
      <c r="U112" s="326"/>
      <c r="V112" s="326"/>
      <c r="W112" s="326"/>
      <c r="X112" s="326"/>
      <c r="Y112" s="326"/>
      <c r="Z112" s="326"/>
      <c r="AA112" s="326"/>
      <c r="AB112" s="326"/>
      <c r="AC112" s="326"/>
      <c r="AD112" s="326"/>
      <c r="AE112" s="326"/>
      <c r="AF112" s="326"/>
    </row>
    <row r="113" spans="1:26" ht="14.25">
      <c r="A113" s="340"/>
      <c r="B113" s="341"/>
      <c r="C113" s="341" t="s">
        <v>284</v>
      </c>
      <c r="D113" s="342"/>
      <c r="E113" s="343"/>
      <c r="F113" s="344">
        <v>1.1299999999999999</v>
      </c>
      <c r="G113" s="345" t="s">
        <v>339</v>
      </c>
      <c r="H113" s="346">
        <v>2</v>
      </c>
      <c r="I113" s="345"/>
      <c r="J113" s="345">
        <v>1</v>
      </c>
      <c r="K113" s="346">
        <v>2</v>
      </c>
      <c r="L113" s="347"/>
      <c r="M113" s="326"/>
      <c r="N113" s="326"/>
      <c r="O113" s="326"/>
      <c r="P113" s="326"/>
      <c r="Q113" s="326"/>
      <c r="R113" s="326"/>
      <c r="S113" s="326"/>
      <c r="T113" s="326"/>
      <c r="U113" s="326"/>
      <c r="V113" s="326"/>
      <c r="W113" s="326"/>
      <c r="X113" s="326"/>
      <c r="Y113" s="326"/>
      <c r="Z113" s="326"/>
    </row>
    <row r="114" spans="1:26" ht="14.25">
      <c r="A114" s="340"/>
      <c r="B114" s="341"/>
      <c r="C114" s="341" t="s">
        <v>287</v>
      </c>
      <c r="D114" s="342" t="s">
        <v>199</v>
      </c>
      <c r="E114" s="343">
        <v>95</v>
      </c>
      <c r="F114" s="349"/>
      <c r="G114" s="345"/>
      <c r="H114" s="346">
        <v>29</v>
      </c>
      <c r="I114" s="350"/>
      <c r="J114" s="334">
        <v>95</v>
      </c>
      <c r="K114" s="346">
        <v>29</v>
      </c>
      <c r="L114" s="347"/>
      <c r="M114" s="326"/>
      <c r="N114" s="326"/>
      <c r="O114" s="326"/>
      <c r="P114" s="326"/>
      <c r="Q114" s="326"/>
      <c r="R114" s="326"/>
      <c r="S114" s="326"/>
      <c r="T114" s="326"/>
      <c r="U114" s="326"/>
      <c r="V114" s="326"/>
      <c r="W114" s="326"/>
      <c r="X114" s="326"/>
      <c r="Y114" s="326"/>
      <c r="Z114" s="326"/>
    </row>
    <row r="115" spans="1:26" ht="14.25">
      <c r="A115" s="340"/>
      <c r="B115" s="341"/>
      <c r="C115" s="341" t="s">
        <v>288</v>
      </c>
      <c r="D115" s="342" t="s">
        <v>199</v>
      </c>
      <c r="E115" s="343">
        <v>65</v>
      </c>
      <c r="F115" s="349"/>
      <c r="G115" s="345"/>
      <c r="H115" s="346">
        <v>20</v>
      </c>
      <c r="I115" s="350"/>
      <c r="J115" s="334">
        <v>65</v>
      </c>
      <c r="K115" s="346">
        <v>20</v>
      </c>
      <c r="L115" s="347"/>
      <c r="M115" s="326"/>
      <c r="N115" s="326"/>
      <c r="O115" s="326"/>
      <c r="P115" s="326"/>
      <c r="Q115" s="326"/>
      <c r="R115" s="326"/>
      <c r="S115" s="326"/>
      <c r="T115" s="326"/>
      <c r="U115" s="326"/>
      <c r="V115" s="326"/>
      <c r="W115" s="326"/>
      <c r="X115" s="326"/>
      <c r="Y115" s="326"/>
      <c r="Z115" s="326"/>
    </row>
    <row r="116" spans="1:26" ht="14.25">
      <c r="A116" s="352"/>
      <c r="B116" s="353"/>
      <c r="C116" s="353" t="s">
        <v>289</v>
      </c>
      <c r="D116" s="354" t="s">
        <v>290</v>
      </c>
      <c r="E116" s="355">
        <v>1.56</v>
      </c>
      <c r="F116" s="356"/>
      <c r="G116" s="359" t="s">
        <v>339</v>
      </c>
      <c r="H116" s="358"/>
      <c r="I116" s="359"/>
      <c r="J116" s="359"/>
      <c r="K116" s="358"/>
      <c r="L116" s="364">
        <v>3.2759999999999998</v>
      </c>
      <c r="M116" s="326"/>
      <c r="N116" s="326"/>
      <c r="O116" s="326"/>
      <c r="P116" s="326"/>
      <c r="Q116" s="326"/>
      <c r="R116" s="326"/>
      <c r="S116" s="326"/>
      <c r="T116" s="326"/>
      <c r="U116" s="326"/>
      <c r="V116" s="326"/>
      <c r="W116" s="326"/>
      <c r="X116" s="326"/>
      <c r="Y116" s="326"/>
      <c r="Z116" s="326"/>
    </row>
    <row r="117" spans="1:26" ht="15">
      <c r="A117" s="326"/>
      <c r="B117" s="326"/>
      <c r="C117" s="326"/>
      <c r="D117" s="326"/>
      <c r="E117" s="326"/>
      <c r="F117" s="326"/>
      <c r="G117" s="984">
        <v>82</v>
      </c>
      <c r="H117" s="984"/>
      <c r="I117" s="326"/>
      <c r="J117" s="984">
        <v>82</v>
      </c>
      <c r="K117" s="984"/>
      <c r="L117" s="361">
        <v>3.2759999999999998</v>
      </c>
      <c r="M117" s="326"/>
      <c r="N117" s="326"/>
      <c r="O117" s="362">
        <v>82</v>
      </c>
      <c r="P117" s="362">
        <v>82</v>
      </c>
      <c r="Q117" s="363">
        <v>3.2759999999999998</v>
      </c>
      <c r="R117" s="326"/>
      <c r="S117" s="326"/>
      <c r="T117" s="326"/>
      <c r="U117" s="326"/>
      <c r="V117" s="326"/>
      <c r="W117" s="326">
        <v>0</v>
      </c>
      <c r="X117" s="326">
        <v>82</v>
      </c>
      <c r="Y117" s="326">
        <v>0</v>
      </c>
      <c r="Z117" s="326">
        <v>0</v>
      </c>
    </row>
    <row r="118" spans="1:26" ht="42.75">
      <c r="A118" s="340" t="s">
        <v>295</v>
      </c>
      <c r="B118" s="341" t="s">
        <v>280</v>
      </c>
      <c r="C118" s="341" t="s">
        <v>281</v>
      </c>
      <c r="D118" s="342" t="s">
        <v>282</v>
      </c>
      <c r="E118" s="343">
        <v>3</v>
      </c>
      <c r="F118" s="344">
        <v>2237.4</v>
      </c>
      <c r="G118" s="345"/>
      <c r="H118" s="346"/>
      <c r="I118" s="345" t="s">
        <v>252</v>
      </c>
      <c r="J118" s="345"/>
      <c r="K118" s="346"/>
      <c r="L118" s="347"/>
      <c r="M118" s="326"/>
      <c r="N118" s="326"/>
      <c r="O118" s="326"/>
      <c r="P118" s="326"/>
      <c r="Q118" s="326"/>
      <c r="R118" s="326"/>
      <c r="S118" s="326">
        <v>1630</v>
      </c>
      <c r="T118" s="326">
        <v>1630</v>
      </c>
      <c r="U118" s="326">
        <v>1223</v>
      </c>
      <c r="V118" s="326">
        <v>1223</v>
      </c>
      <c r="W118" s="326"/>
      <c r="X118" s="326"/>
      <c r="Y118" s="326"/>
      <c r="Z118" s="326"/>
    </row>
    <row r="119" spans="1:26" ht="14.25">
      <c r="A119" s="340"/>
      <c r="B119" s="341"/>
      <c r="C119" s="341" t="s">
        <v>283</v>
      </c>
      <c r="D119" s="342"/>
      <c r="E119" s="343"/>
      <c r="F119" s="344">
        <v>898.56</v>
      </c>
      <c r="G119" s="345" t="s">
        <v>339</v>
      </c>
      <c r="H119" s="346">
        <v>1887</v>
      </c>
      <c r="I119" s="345"/>
      <c r="J119" s="345">
        <v>1</v>
      </c>
      <c r="K119" s="346">
        <v>1887</v>
      </c>
      <c r="L119" s="347"/>
      <c r="M119" s="326"/>
      <c r="N119" s="326"/>
      <c r="O119" s="326"/>
      <c r="P119" s="326"/>
      <c r="Q119" s="326"/>
      <c r="R119" s="326">
        <v>1887</v>
      </c>
      <c r="S119" s="326"/>
      <c r="T119" s="326"/>
      <c r="U119" s="326"/>
      <c r="V119" s="326"/>
      <c r="W119" s="326"/>
      <c r="X119" s="326"/>
      <c r="Y119" s="326"/>
      <c r="Z119" s="326"/>
    </row>
    <row r="120" spans="1:26" ht="14.25">
      <c r="A120" s="340"/>
      <c r="B120" s="341"/>
      <c r="C120" s="341" t="s">
        <v>284</v>
      </c>
      <c r="D120" s="342"/>
      <c r="E120" s="343"/>
      <c r="F120" s="344">
        <v>926.8</v>
      </c>
      <c r="G120" s="345" t="s">
        <v>339</v>
      </c>
      <c r="H120" s="346">
        <v>1946</v>
      </c>
      <c r="I120" s="345"/>
      <c r="J120" s="345">
        <v>1</v>
      </c>
      <c r="K120" s="346">
        <v>1946</v>
      </c>
      <c r="L120" s="347"/>
      <c r="M120" s="326"/>
      <c r="N120" s="326"/>
      <c r="O120" s="326"/>
      <c r="P120" s="326"/>
      <c r="Q120" s="326"/>
      <c r="R120" s="326"/>
      <c r="S120" s="326"/>
      <c r="T120" s="326"/>
      <c r="U120" s="326"/>
      <c r="V120" s="326"/>
      <c r="W120" s="326"/>
      <c r="X120" s="326"/>
      <c r="Y120" s="326"/>
      <c r="Z120" s="326"/>
    </row>
    <row r="121" spans="1:26" ht="14.25">
      <c r="A121" s="340"/>
      <c r="B121" s="341"/>
      <c r="C121" s="341" t="s">
        <v>285</v>
      </c>
      <c r="D121" s="342"/>
      <c r="E121" s="343"/>
      <c r="F121" s="344">
        <v>71.7</v>
      </c>
      <c r="G121" s="345" t="s">
        <v>339</v>
      </c>
      <c r="H121" s="348">
        <v>151</v>
      </c>
      <c r="I121" s="345"/>
      <c r="J121" s="345">
        <v>1</v>
      </c>
      <c r="K121" s="348">
        <v>151</v>
      </c>
      <c r="L121" s="347"/>
      <c r="M121" s="326"/>
      <c r="N121" s="326"/>
      <c r="O121" s="326"/>
      <c r="P121" s="326"/>
      <c r="Q121" s="326"/>
      <c r="R121" s="326">
        <v>151</v>
      </c>
      <c r="S121" s="326"/>
      <c r="T121" s="326"/>
      <c r="U121" s="326"/>
      <c r="V121" s="326"/>
      <c r="W121" s="326"/>
      <c r="X121" s="326"/>
      <c r="Y121" s="326"/>
      <c r="Z121" s="326"/>
    </row>
    <row r="122" spans="1:26" ht="14.25">
      <c r="A122" s="340"/>
      <c r="B122" s="341"/>
      <c r="C122" s="341" t="s">
        <v>287</v>
      </c>
      <c r="D122" s="342" t="s">
        <v>199</v>
      </c>
      <c r="E122" s="343">
        <v>80</v>
      </c>
      <c r="F122" s="349"/>
      <c r="G122" s="345"/>
      <c r="H122" s="346">
        <v>1630</v>
      </c>
      <c r="I122" s="350"/>
      <c r="J122" s="334">
        <v>80</v>
      </c>
      <c r="K122" s="346">
        <v>1630</v>
      </c>
      <c r="L122" s="347"/>
      <c r="M122" s="326"/>
      <c r="N122" s="326"/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</row>
    <row r="123" spans="1:26" ht="14.25">
      <c r="A123" s="340"/>
      <c r="B123" s="341"/>
      <c r="C123" s="341" t="s">
        <v>288</v>
      </c>
      <c r="D123" s="342" t="s">
        <v>199</v>
      </c>
      <c r="E123" s="343">
        <v>60</v>
      </c>
      <c r="F123" s="349"/>
      <c r="G123" s="345"/>
      <c r="H123" s="346">
        <v>1223</v>
      </c>
      <c r="I123" s="350"/>
      <c r="J123" s="334">
        <v>60</v>
      </c>
      <c r="K123" s="346">
        <v>1223</v>
      </c>
      <c r="L123" s="347"/>
      <c r="M123" s="326"/>
      <c r="N123" s="326"/>
      <c r="O123" s="326"/>
      <c r="P123" s="326"/>
      <c r="Q123" s="326"/>
      <c r="R123" s="326"/>
      <c r="S123" s="326"/>
      <c r="T123" s="326"/>
      <c r="U123" s="326"/>
      <c r="V123" s="326"/>
      <c r="W123" s="326"/>
      <c r="X123" s="326"/>
      <c r="Y123" s="326"/>
      <c r="Z123" s="326"/>
    </row>
    <row r="124" spans="1:26" ht="14.25">
      <c r="A124" s="352"/>
      <c r="B124" s="353"/>
      <c r="C124" s="353" t="s">
        <v>289</v>
      </c>
      <c r="D124" s="354" t="s">
        <v>290</v>
      </c>
      <c r="E124" s="355">
        <v>104</v>
      </c>
      <c r="F124" s="356"/>
      <c r="G124" s="359" t="s">
        <v>339</v>
      </c>
      <c r="H124" s="358"/>
      <c r="I124" s="359"/>
      <c r="J124" s="359"/>
      <c r="K124" s="358"/>
      <c r="L124" s="364">
        <v>218.39999999999998</v>
      </c>
      <c r="M124" s="326"/>
      <c r="N124" s="326"/>
      <c r="O124" s="326"/>
      <c r="P124" s="326"/>
      <c r="Q124" s="326"/>
      <c r="R124" s="326"/>
      <c r="S124" s="326"/>
      <c r="T124" s="326"/>
      <c r="U124" s="326"/>
      <c r="V124" s="326"/>
      <c r="W124" s="326"/>
      <c r="X124" s="326"/>
      <c r="Y124" s="326"/>
      <c r="Z124" s="326"/>
    </row>
    <row r="125" spans="1:26" ht="15">
      <c r="A125" s="326"/>
      <c r="B125" s="326"/>
      <c r="C125" s="326"/>
      <c r="D125" s="326"/>
      <c r="E125" s="326"/>
      <c r="F125" s="326"/>
      <c r="G125" s="984">
        <v>6686</v>
      </c>
      <c r="H125" s="984"/>
      <c r="I125" s="326"/>
      <c r="J125" s="984">
        <v>6686</v>
      </c>
      <c r="K125" s="984"/>
      <c r="L125" s="361">
        <v>218.39999999999998</v>
      </c>
      <c r="M125" s="326"/>
      <c r="N125" s="326"/>
      <c r="O125" s="362">
        <v>6686</v>
      </c>
      <c r="P125" s="362">
        <v>6686</v>
      </c>
      <c r="Q125" s="363">
        <v>218.39999999999998</v>
      </c>
      <c r="R125" s="326"/>
      <c r="S125" s="326"/>
      <c r="T125" s="326"/>
      <c r="U125" s="326"/>
      <c r="V125" s="326"/>
      <c r="W125" s="326">
        <v>0</v>
      </c>
      <c r="X125" s="326">
        <v>6686</v>
      </c>
      <c r="Y125" s="326">
        <v>0</v>
      </c>
      <c r="Z125" s="326">
        <v>0</v>
      </c>
    </row>
    <row r="126" spans="1:26" ht="57">
      <c r="A126" s="340" t="s">
        <v>298</v>
      </c>
      <c r="B126" s="341" t="s">
        <v>340</v>
      </c>
      <c r="C126" s="341" t="s">
        <v>341</v>
      </c>
      <c r="D126" s="342" t="s">
        <v>309</v>
      </c>
      <c r="E126" s="343">
        <v>6</v>
      </c>
      <c r="F126" s="344">
        <v>903.7</v>
      </c>
      <c r="G126" s="345"/>
      <c r="H126" s="346"/>
      <c r="I126" s="345" t="s">
        <v>252</v>
      </c>
      <c r="J126" s="345"/>
      <c r="K126" s="346"/>
      <c r="L126" s="347"/>
      <c r="M126" s="326"/>
      <c r="N126" s="326"/>
      <c r="O126" s="326"/>
      <c r="P126" s="326"/>
      <c r="Q126" s="326"/>
      <c r="R126" s="326"/>
      <c r="S126" s="326">
        <v>262</v>
      </c>
      <c r="T126" s="326">
        <v>262</v>
      </c>
      <c r="U126" s="326">
        <v>170</v>
      </c>
      <c r="V126" s="326">
        <v>170</v>
      </c>
      <c r="W126" s="326"/>
      <c r="X126" s="326"/>
      <c r="Y126" s="326"/>
      <c r="Z126" s="326"/>
    </row>
    <row r="127" spans="1:26">
      <c r="A127" s="326"/>
      <c r="B127" s="326"/>
      <c r="C127" s="367" t="s">
        <v>310</v>
      </c>
      <c r="D127" s="326"/>
      <c r="E127" s="326"/>
      <c r="F127" s="326"/>
      <c r="G127" s="326"/>
      <c r="H127" s="326"/>
      <c r="I127" s="326"/>
      <c r="J127" s="326"/>
      <c r="K127" s="326"/>
      <c r="L127" s="326"/>
      <c r="M127" s="326"/>
      <c r="N127" s="326"/>
      <c r="O127" s="326"/>
      <c r="P127" s="326"/>
      <c r="Q127" s="326"/>
      <c r="R127" s="326"/>
      <c r="S127" s="326"/>
      <c r="T127" s="326"/>
      <c r="U127" s="326"/>
      <c r="V127" s="326"/>
      <c r="W127" s="326"/>
      <c r="X127" s="326"/>
      <c r="Y127" s="326"/>
      <c r="Z127" s="326"/>
    </row>
    <row r="128" spans="1:26" ht="14.25">
      <c r="A128" s="340"/>
      <c r="B128" s="341"/>
      <c r="C128" s="341" t="s">
        <v>283</v>
      </c>
      <c r="D128" s="342"/>
      <c r="E128" s="343"/>
      <c r="F128" s="344">
        <v>84.52</v>
      </c>
      <c r="G128" s="345" t="s">
        <v>342</v>
      </c>
      <c r="H128" s="346">
        <v>203</v>
      </c>
      <c r="I128" s="345"/>
      <c r="J128" s="345">
        <v>1</v>
      </c>
      <c r="K128" s="346">
        <v>203</v>
      </c>
      <c r="L128" s="347"/>
      <c r="M128" s="326"/>
      <c r="N128" s="326"/>
      <c r="O128" s="326"/>
      <c r="P128" s="326"/>
      <c r="Q128" s="326"/>
      <c r="R128" s="326">
        <v>203</v>
      </c>
      <c r="S128" s="326"/>
      <c r="T128" s="326"/>
      <c r="U128" s="326"/>
      <c r="V128" s="326"/>
      <c r="W128" s="326"/>
      <c r="X128" s="326"/>
      <c r="Y128" s="326"/>
      <c r="Z128" s="326"/>
    </row>
    <row r="129" spans="1:26" ht="14.25">
      <c r="A129" s="340"/>
      <c r="B129" s="341"/>
      <c r="C129" s="341" t="s">
        <v>284</v>
      </c>
      <c r="D129" s="342"/>
      <c r="E129" s="343"/>
      <c r="F129" s="344">
        <v>30.64</v>
      </c>
      <c r="G129" s="345" t="s">
        <v>342</v>
      </c>
      <c r="H129" s="346">
        <v>74</v>
      </c>
      <c r="I129" s="345"/>
      <c r="J129" s="345">
        <v>1</v>
      </c>
      <c r="K129" s="346">
        <v>74</v>
      </c>
      <c r="L129" s="347"/>
      <c r="M129" s="326"/>
      <c r="N129" s="326"/>
      <c r="O129" s="326"/>
      <c r="P129" s="326"/>
      <c r="Q129" s="326"/>
      <c r="R129" s="326"/>
      <c r="S129" s="326"/>
      <c r="T129" s="326"/>
      <c r="U129" s="326"/>
      <c r="V129" s="326"/>
      <c r="W129" s="326"/>
      <c r="X129" s="326"/>
      <c r="Y129" s="326"/>
      <c r="Z129" s="326"/>
    </row>
    <row r="130" spans="1:26" ht="14.25">
      <c r="A130" s="340"/>
      <c r="B130" s="341"/>
      <c r="C130" s="341" t="s">
        <v>285</v>
      </c>
      <c r="D130" s="342"/>
      <c r="E130" s="343"/>
      <c r="F130" s="344">
        <v>0.81</v>
      </c>
      <c r="G130" s="345" t="s">
        <v>342</v>
      </c>
      <c r="H130" s="348">
        <v>2</v>
      </c>
      <c r="I130" s="345"/>
      <c r="J130" s="345">
        <v>1</v>
      </c>
      <c r="K130" s="348">
        <v>2</v>
      </c>
      <c r="L130" s="347"/>
      <c r="M130" s="326"/>
      <c r="N130" s="326"/>
      <c r="O130" s="326"/>
      <c r="P130" s="326"/>
      <c r="Q130" s="326"/>
      <c r="R130" s="326">
        <v>2</v>
      </c>
      <c r="S130" s="326"/>
      <c r="T130" s="326"/>
      <c r="U130" s="326"/>
      <c r="V130" s="326"/>
      <c r="W130" s="326"/>
      <c r="X130" s="326"/>
      <c r="Y130" s="326"/>
      <c r="Z130" s="326"/>
    </row>
    <row r="131" spans="1:26" ht="14.25">
      <c r="A131" s="340"/>
      <c r="B131" s="341"/>
      <c r="C131" s="341" t="s">
        <v>287</v>
      </c>
      <c r="D131" s="342" t="s">
        <v>199</v>
      </c>
      <c r="E131" s="343">
        <v>128</v>
      </c>
      <c r="F131" s="349"/>
      <c r="G131" s="345"/>
      <c r="H131" s="346">
        <v>262</v>
      </c>
      <c r="I131" s="350"/>
      <c r="J131" s="334">
        <v>128</v>
      </c>
      <c r="K131" s="346">
        <v>262</v>
      </c>
      <c r="L131" s="347"/>
      <c r="M131" s="326"/>
      <c r="N131" s="326"/>
      <c r="O131" s="326"/>
      <c r="P131" s="326"/>
      <c r="Q131" s="326"/>
      <c r="R131" s="326"/>
      <c r="S131" s="326"/>
      <c r="T131" s="326"/>
      <c r="U131" s="326"/>
      <c r="V131" s="326"/>
      <c r="W131" s="326"/>
      <c r="X131" s="326"/>
      <c r="Y131" s="326"/>
      <c r="Z131" s="326"/>
    </row>
    <row r="132" spans="1:26" ht="14.25">
      <c r="A132" s="340"/>
      <c r="B132" s="341"/>
      <c r="C132" s="341" t="s">
        <v>288</v>
      </c>
      <c r="D132" s="342" t="s">
        <v>199</v>
      </c>
      <c r="E132" s="343">
        <v>83</v>
      </c>
      <c r="F132" s="349"/>
      <c r="G132" s="345"/>
      <c r="H132" s="346">
        <v>170</v>
      </c>
      <c r="I132" s="350"/>
      <c r="J132" s="334">
        <v>83</v>
      </c>
      <c r="K132" s="346">
        <v>170</v>
      </c>
      <c r="L132" s="347"/>
      <c r="M132" s="326"/>
      <c r="N132" s="326"/>
      <c r="O132" s="326"/>
      <c r="P132" s="326"/>
      <c r="Q132" s="326"/>
      <c r="R132" s="326"/>
      <c r="S132" s="326"/>
      <c r="T132" s="326"/>
      <c r="U132" s="326"/>
      <c r="V132" s="326"/>
      <c r="W132" s="326"/>
      <c r="X132" s="326"/>
      <c r="Y132" s="326"/>
      <c r="Z132" s="326"/>
    </row>
    <row r="133" spans="1:26" ht="14.25">
      <c r="A133" s="352"/>
      <c r="B133" s="353"/>
      <c r="C133" s="353" t="s">
        <v>289</v>
      </c>
      <c r="D133" s="354" t="s">
        <v>290</v>
      </c>
      <c r="E133" s="355">
        <v>9.5399999999999991</v>
      </c>
      <c r="F133" s="356"/>
      <c r="G133" s="359" t="s">
        <v>342</v>
      </c>
      <c r="H133" s="358"/>
      <c r="I133" s="359"/>
      <c r="J133" s="359"/>
      <c r="K133" s="358"/>
      <c r="L133" s="364">
        <v>22.896000000000001</v>
      </c>
      <c r="M133" s="326"/>
      <c r="N133" s="326"/>
      <c r="O133" s="326"/>
      <c r="P133" s="326"/>
      <c r="Q133" s="326"/>
      <c r="R133" s="326"/>
      <c r="S133" s="326"/>
      <c r="T133" s="326"/>
      <c r="U133" s="326"/>
      <c r="V133" s="326"/>
      <c r="W133" s="326"/>
      <c r="X133" s="326"/>
      <c r="Y133" s="326"/>
      <c r="Z133" s="326"/>
    </row>
    <row r="134" spans="1:26" ht="15">
      <c r="A134" s="326"/>
      <c r="B134" s="326"/>
      <c r="C134" s="326"/>
      <c r="D134" s="326"/>
      <c r="E134" s="326"/>
      <c r="F134" s="326"/>
      <c r="G134" s="984">
        <v>709</v>
      </c>
      <c r="H134" s="984"/>
      <c r="I134" s="326"/>
      <c r="J134" s="984">
        <v>709</v>
      </c>
      <c r="K134" s="984"/>
      <c r="L134" s="361">
        <v>22.896000000000001</v>
      </c>
      <c r="M134" s="326"/>
      <c r="N134" s="326"/>
      <c r="O134" s="362">
        <v>709</v>
      </c>
      <c r="P134" s="362">
        <v>709</v>
      </c>
      <c r="Q134" s="363">
        <v>22.896000000000001</v>
      </c>
      <c r="R134" s="326"/>
      <c r="S134" s="326"/>
      <c r="T134" s="326"/>
      <c r="U134" s="326"/>
      <c r="V134" s="326"/>
      <c r="W134" s="326">
        <v>709</v>
      </c>
      <c r="X134" s="326">
        <v>0</v>
      </c>
      <c r="Y134" s="326">
        <v>0</v>
      </c>
      <c r="Z134" s="326">
        <v>0</v>
      </c>
    </row>
    <row r="135" spans="1:26" ht="99.75">
      <c r="A135" s="340" t="s">
        <v>302</v>
      </c>
      <c r="B135" s="341" t="s">
        <v>316</v>
      </c>
      <c r="C135" s="341" t="s">
        <v>317</v>
      </c>
      <c r="D135" s="342" t="s">
        <v>282</v>
      </c>
      <c r="E135" s="343">
        <v>3</v>
      </c>
      <c r="F135" s="344">
        <v>20.5</v>
      </c>
      <c r="G135" s="345"/>
      <c r="H135" s="346"/>
      <c r="I135" s="345" t="s">
        <v>252</v>
      </c>
      <c r="J135" s="345"/>
      <c r="K135" s="346"/>
      <c r="L135" s="347"/>
      <c r="M135" s="326"/>
      <c r="N135" s="326"/>
      <c r="O135" s="326"/>
      <c r="P135" s="326"/>
      <c r="Q135" s="326"/>
      <c r="R135" s="326"/>
      <c r="S135" s="326">
        <v>20</v>
      </c>
      <c r="T135" s="326">
        <v>20</v>
      </c>
      <c r="U135" s="326">
        <v>14</v>
      </c>
      <c r="V135" s="326">
        <v>14</v>
      </c>
      <c r="W135" s="326"/>
      <c r="X135" s="326"/>
      <c r="Y135" s="326"/>
      <c r="Z135" s="326"/>
    </row>
    <row r="136" spans="1:26" ht="14.25">
      <c r="A136" s="340"/>
      <c r="B136" s="341"/>
      <c r="C136" s="341" t="s">
        <v>283</v>
      </c>
      <c r="D136" s="342"/>
      <c r="E136" s="343"/>
      <c r="F136" s="344">
        <v>10.87</v>
      </c>
      <c r="G136" s="345" t="s">
        <v>343</v>
      </c>
      <c r="H136" s="346">
        <v>20</v>
      </c>
      <c r="I136" s="345"/>
      <c r="J136" s="345">
        <v>1</v>
      </c>
      <c r="K136" s="346">
        <v>20</v>
      </c>
      <c r="L136" s="347"/>
      <c r="M136" s="326"/>
      <c r="N136" s="326"/>
      <c r="O136" s="326"/>
      <c r="P136" s="326"/>
      <c r="Q136" s="326"/>
      <c r="R136" s="326">
        <v>20</v>
      </c>
      <c r="S136" s="326"/>
      <c r="T136" s="326"/>
      <c r="U136" s="326"/>
      <c r="V136" s="326"/>
      <c r="W136" s="326"/>
      <c r="X136" s="326"/>
      <c r="Y136" s="326"/>
      <c r="Z136" s="326"/>
    </row>
    <row r="137" spans="1:26" ht="14.25">
      <c r="A137" s="340"/>
      <c r="B137" s="341"/>
      <c r="C137" s="341" t="s">
        <v>284</v>
      </c>
      <c r="D137" s="342"/>
      <c r="E137" s="343"/>
      <c r="F137" s="344">
        <v>8.8699999999999992</v>
      </c>
      <c r="G137" s="345" t="s">
        <v>343</v>
      </c>
      <c r="H137" s="346">
        <v>16</v>
      </c>
      <c r="I137" s="345"/>
      <c r="J137" s="345">
        <v>1</v>
      </c>
      <c r="K137" s="346">
        <v>16</v>
      </c>
      <c r="L137" s="347"/>
      <c r="M137" s="326"/>
      <c r="N137" s="326"/>
      <c r="O137" s="326"/>
      <c r="P137" s="326"/>
      <c r="Q137" s="326"/>
      <c r="R137" s="326"/>
      <c r="S137" s="326"/>
      <c r="T137" s="326"/>
      <c r="U137" s="326"/>
      <c r="V137" s="326"/>
      <c r="W137" s="326"/>
      <c r="X137" s="326"/>
      <c r="Y137" s="326"/>
      <c r="Z137" s="326"/>
    </row>
    <row r="138" spans="1:26" ht="14.25">
      <c r="A138" s="340"/>
      <c r="B138" s="341"/>
      <c r="C138" s="341" t="s">
        <v>285</v>
      </c>
      <c r="D138" s="342"/>
      <c r="E138" s="343"/>
      <c r="F138" s="344">
        <v>0.54</v>
      </c>
      <c r="G138" s="345" t="s">
        <v>343</v>
      </c>
      <c r="H138" s="348">
        <v>1</v>
      </c>
      <c r="I138" s="345"/>
      <c r="J138" s="345">
        <v>1</v>
      </c>
      <c r="K138" s="348">
        <v>1</v>
      </c>
      <c r="L138" s="347"/>
      <c r="M138" s="326"/>
      <c r="N138" s="326"/>
      <c r="O138" s="326"/>
      <c r="P138" s="326"/>
      <c r="Q138" s="326"/>
      <c r="R138" s="326">
        <v>1</v>
      </c>
      <c r="S138" s="326"/>
      <c r="T138" s="326"/>
      <c r="U138" s="326"/>
      <c r="V138" s="326"/>
      <c r="W138" s="326"/>
      <c r="X138" s="326"/>
      <c r="Y138" s="326"/>
      <c r="Z138" s="326"/>
    </row>
    <row r="139" spans="1:26" ht="14.25">
      <c r="A139" s="340"/>
      <c r="B139" s="341"/>
      <c r="C139" s="341" t="s">
        <v>287</v>
      </c>
      <c r="D139" s="342" t="s">
        <v>199</v>
      </c>
      <c r="E139" s="343">
        <v>95</v>
      </c>
      <c r="F139" s="349"/>
      <c r="G139" s="345"/>
      <c r="H139" s="346">
        <v>20</v>
      </c>
      <c r="I139" s="350"/>
      <c r="J139" s="334">
        <v>95</v>
      </c>
      <c r="K139" s="346">
        <v>20</v>
      </c>
      <c r="L139" s="347"/>
      <c r="M139" s="326"/>
      <c r="N139" s="326"/>
      <c r="O139" s="326"/>
      <c r="P139" s="326"/>
      <c r="Q139" s="326"/>
      <c r="R139" s="326"/>
      <c r="S139" s="326"/>
      <c r="T139" s="326"/>
      <c r="U139" s="326"/>
      <c r="V139" s="326"/>
      <c r="W139" s="326"/>
      <c r="X139" s="326"/>
      <c r="Y139" s="326"/>
      <c r="Z139" s="326"/>
    </row>
    <row r="140" spans="1:26" ht="14.25">
      <c r="A140" s="340"/>
      <c r="B140" s="341"/>
      <c r="C140" s="341" t="s">
        <v>288</v>
      </c>
      <c r="D140" s="342" t="s">
        <v>199</v>
      </c>
      <c r="E140" s="343">
        <v>65</v>
      </c>
      <c r="F140" s="349"/>
      <c r="G140" s="345"/>
      <c r="H140" s="346">
        <v>14</v>
      </c>
      <c r="I140" s="350"/>
      <c r="J140" s="334">
        <v>65</v>
      </c>
      <c r="K140" s="346">
        <v>14</v>
      </c>
      <c r="L140" s="347"/>
      <c r="M140" s="326"/>
      <c r="N140" s="326"/>
      <c r="O140" s="326"/>
      <c r="P140" s="326"/>
      <c r="Q140" s="326"/>
      <c r="R140" s="326"/>
      <c r="S140" s="326"/>
      <c r="T140" s="326"/>
      <c r="U140" s="326"/>
      <c r="V140" s="326"/>
      <c r="W140" s="326"/>
      <c r="X140" s="326"/>
      <c r="Y140" s="326"/>
      <c r="Z140" s="326"/>
    </row>
    <row r="141" spans="1:26" ht="14.25">
      <c r="A141" s="352"/>
      <c r="B141" s="353"/>
      <c r="C141" s="353" t="s">
        <v>289</v>
      </c>
      <c r="D141" s="354" t="s">
        <v>290</v>
      </c>
      <c r="E141" s="355">
        <v>1.1299999999999999</v>
      </c>
      <c r="F141" s="356"/>
      <c r="G141" s="359" t="s">
        <v>343</v>
      </c>
      <c r="H141" s="358"/>
      <c r="I141" s="359"/>
      <c r="J141" s="359"/>
      <c r="K141" s="358"/>
      <c r="L141" s="364">
        <v>2.0339999999999998</v>
      </c>
      <c r="M141" s="326"/>
      <c r="N141" s="326"/>
      <c r="O141" s="326"/>
      <c r="P141" s="326"/>
      <c r="Q141" s="326"/>
      <c r="R141" s="326"/>
      <c r="S141" s="326"/>
      <c r="T141" s="326"/>
      <c r="U141" s="326"/>
      <c r="V141" s="326"/>
      <c r="W141" s="326"/>
      <c r="X141" s="326"/>
      <c r="Y141" s="326"/>
      <c r="Z141" s="326"/>
    </row>
    <row r="142" spans="1:26" ht="15">
      <c r="A142" s="326"/>
      <c r="B142" s="326"/>
      <c r="C142" s="326"/>
      <c r="D142" s="326"/>
      <c r="E142" s="326"/>
      <c r="F142" s="326"/>
      <c r="G142" s="984">
        <v>70</v>
      </c>
      <c r="H142" s="984"/>
      <c r="I142" s="326"/>
      <c r="J142" s="984">
        <v>70</v>
      </c>
      <c r="K142" s="984"/>
      <c r="L142" s="361">
        <v>2.0339999999999998</v>
      </c>
      <c r="M142" s="326"/>
      <c r="N142" s="326"/>
      <c r="O142" s="362">
        <v>70</v>
      </c>
      <c r="P142" s="362">
        <v>70</v>
      </c>
      <c r="Q142" s="363">
        <v>2.0339999999999998</v>
      </c>
      <c r="R142" s="326"/>
      <c r="S142" s="326"/>
      <c r="T142" s="326"/>
      <c r="U142" s="326"/>
      <c r="V142" s="326"/>
      <c r="W142" s="326">
        <v>0</v>
      </c>
      <c r="X142" s="326">
        <v>70</v>
      </c>
      <c r="Y142" s="326">
        <v>0</v>
      </c>
      <c r="Z142" s="326">
        <v>0</v>
      </c>
    </row>
    <row r="143" spans="1:26" ht="57">
      <c r="A143" s="340" t="s">
        <v>306</v>
      </c>
      <c r="B143" s="341" t="s">
        <v>344</v>
      </c>
      <c r="C143" s="341" t="s">
        <v>345</v>
      </c>
      <c r="D143" s="342" t="s">
        <v>346</v>
      </c>
      <c r="E143" s="343">
        <v>10.11</v>
      </c>
      <c r="F143" s="344">
        <v>17.95</v>
      </c>
      <c r="G143" s="345"/>
      <c r="H143" s="346"/>
      <c r="I143" s="345" t="s">
        <v>252</v>
      </c>
      <c r="J143" s="345"/>
      <c r="K143" s="346"/>
      <c r="L143" s="347"/>
      <c r="M143" s="326"/>
      <c r="N143" s="326"/>
      <c r="O143" s="326"/>
      <c r="P143" s="326"/>
      <c r="Q143" s="326"/>
      <c r="R143" s="326"/>
      <c r="S143" s="326">
        <v>3</v>
      </c>
      <c r="T143" s="326">
        <v>0</v>
      </c>
      <c r="U143" s="326">
        <v>2</v>
      </c>
      <c r="V143" s="326">
        <v>0</v>
      </c>
      <c r="W143" s="326"/>
      <c r="X143" s="326"/>
      <c r="Y143" s="326"/>
      <c r="Z143" s="326"/>
    </row>
    <row r="144" spans="1:26" ht="25.5">
      <c r="A144" s="326"/>
      <c r="B144" s="326"/>
      <c r="C144" s="367" t="s">
        <v>347</v>
      </c>
      <c r="D144" s="326"/>
      <c r="E144" s="326"/>
      <c r="F144" s="326"/>
      <c r="G144" s="326"/>
      <c r="H144" s="326"/>
      <c r="I144" s="326"/>
      <c r="J144" s="326"/>
      <c r="K144" s="326"/>
      <c r="L144" s="326"/>
      <c r="M144" s="326"/>
      <c r="N144" s="326"/>
      <c r="O144" s="326"/>
      <c r="P144" s="326"/>
      <c r="Q144" s="326"/>
      <c r="R144" s="326"/>
      <c r="S144" s="326"/>
      <c r="T144" s="326"/>
      <c r="U144" s="326"/>
      <c r="V144" s="326"/>
      <c r="W144" s="326"/>
      <c r="X144" s="326"/>
      <c r="Y144" s="326"/>
      <c r="Z144" s="326"/>
    </row>
    <row r="145" spans="1:32" ht="14.25">
      <c r="A145" s="340"/>
      <c r="B145" s="341"/>
      <c r="C145" s="341" t="s">
        <v>283</v>
      </c>
      <c r="D145" s="342"/>
      <c r="E145" s="343"/>
      <c r="F145" s="344">
        <v>2.25</v>
      </c>
      <c r="G145" s="345" t="s">
        <v>252</v>
      </c>
      <c r="H145" s="346">
        <v>59</v>
      </c>
      <c r="I145" s="345"/>
      <c r="J145" s="345">
        <v>1</v>
      </c>
      <c r="K145" s="346">
        <v>59</v>
      </c>
      <c r="L145" s="347"/>
      <c r="M145" s="326"/>
      <c r="N145" s="326"/>
      <c r="O145" s="326"/>
      <c r="P145" s="326"/>
      <c r="Q145" s="326"/>
      <c r="R145" s="326">
        <v>59</v>
      </c>
      <c r="S145" s="326"/>
      <c r="T145" s="326"/>
      <c r="U145" s="326"/>
      <c r="V145" s="326"/>
      <c r="W145" s="326"/>
      <c r="X145" s="326"/>
      <c r="Y145" s="326"/>
      <c r="Z145" s="326"/>
      <c r="AA145" s="326"/>
      <c r="AB145" s="326"/>
      <c r="AC145" s="326"/>
      <c r="AD145" s="326"/>
      <c r="AE145" s="326"/>
      <c r="AF145" s="326"/>
    </row>
    <row r="146" spans="1:32" ht="14.25">
      <c r="A146" s="340"/>
      <c r="B146" s="341"/>
      <c r="C146" s="341" t="s">
        <v>284</v>
      </c>
      <c r="D146" s="342"/>
      <c r="E146" s="343"/>
      <c r="F146" s="344">
        <v>10.26</v>
      </c>
      <c r="G146" s="345" t="s">
        <v>252</v>
      </c>
      <c r="H146" s="346">
        <v>122</v>
      </c>
      <c r="I146" s="345"/>
      <c r="J146" s="345">
        <v>1</v>
      </c>
      <c r="K146" s="346">
        <v>122</v>
      </c>
      <c r="L146" s="347"/>
      <c r="M146" s="326"/>
      <c r="N146" s="326"/>
      <c r="O146" s="326"/>
      <c r="P146" s="326"/>
      <c r="Q146" s="326"/>
      <c r="R146" s="326"/>
      <c r="S146" s="326"/>
      <c r="T146" s="326"/>
      <c r="U146" s="326"/>
      <c r="V146" s="326"/>
      <c r="W146" s="326"/>
      <c r="X146" s="326"/>
      <c r="Y146" s="326"/>
      <c r="Z146" s="326"/>
      <c r="AA146" s="326"/>
      <c r="AB146" s="326"/>
      <c r="AC146" s="326"/>
      <c r="AD146" s="326"/>
      <c r="AE146" s="326"/>
      <c r="AF146" s="326"/>
    </row>
    <row r="147" spans="1:32" ht="14.25">
      <c r="A147" s="340"/>
      <c r="B147" s="341"/>
      <c r="C147" s="341" t="s">
        <v>285</v>
      </c>
      <c r="D147" s="342"/>
      <c r="E147" s="343"/>
      <c r="F147" s="344">
        <v>1.1499999999999999</v>
      </c>
      <c r="G147" s="345" t="s">
        <v>252</v>
      </c>
      <c r="H147" s="348">
        <v>30</v>
      </c>
      <c r="I147" s="345"/>
      <c r="J147" s="345">
        <v>1</v>
      </c>
      <c r="K147" s="348">
        <v>30</v>
      </c>
      <c r="L147" s="347"/>
      <c r="M147" s="326"/>
      <c r="N147" s="326"/>
      <c r="O147" s="326"/>
      <c r="P147" s="326"/>
      <c r="Q147" s="326"/>
      <c r="R147" s="326">
        <v>30</v>
      </c>
      <c r="S147" s="326"/>
      <c r="T147" s="326"/>
      <c r="U147" s="326"/>
      <c r="V147" s="326"/>
      <c r="W147" s="326"/>
      <c r="X147" s="326"/>
      <c r="Y147" s="326"/>
      <c r="Z147" s="326"/>
      <c r="AA147" s="326"/>
      <c r="AB147" s="326"/>
      <c r="AC147" s="326"/>
      <c r="AD147" s="326"/>
      <c r="AE147" s="326"/>
      <c r="AF147" s="326"/>
    </row>
    <row r="148" spans="1:32" ht="14.25">
      <c r="A148" s="352"/>
      <c r="B148" s="353"/>
      <c r="C148" s="353" t="s">
        <v>289</v>
      </c>
      <c r="D148" s="354" t="s">
        <v>290</v>
      </c>
      <c r="E148" s="355">
        <v>0.28899999999999998</v>
      </c>
      <c r="F148" s="356"/>
      <c r="G148" s="359" t="s">
        <v>252</v>
      </c>
      <c r="H148" s="358"/>
      <c r="I148" s="359"/>
      <c r="J148" s="359"/>
      <c r="K148" s="358"/>
      <c r="L148" s="364">
        <v>2.9217899999999997</v>
      </c>
      <c r="M148" s="326"/>
      <c r="N148" s="326"/>
      <c r="O148" s="326"/>
      <c r="P148" s="326"/>
      <c r="Q148" s="326"/>
      <c r="R148" s="326"/>
      <c r="S148" s="326"/>
      <c r="T148" s="326"/>
      <c r="U148" s="326"/>
      <c r="V148" s="326"/>
      <c r="W148" s="326"/>
      <c r="X148" s="326"/>
      <c r="Y148" s="326"/>
      <c r="Z148" s="326"/>
      <c r="AA148" s="326"/>
      <c r="AB148" s="326"/>
      <c r="AC148" s="326"/>
      <c r="AD148" s="326"/>
      <c r="AE148" s="326"/>
      <c r="AF148" s="326"/>
    </row>
    <row r="149" spans="1:32" ht="15">
      <c r="A149" s="326"/>
      <c r="B149" s="326"/>
      <c r="C149" s="326"/>
      <c r="D149" s="326"/>
      <c r="E149" s="326"/>
      <c r="F149" s="326"/>
      <c r="G149" s="984">
        <v>181</v>
      </c>
      <c r="H149" s="984"/>
      <c r="I149" s="326"/>
      <c r="J149" s="984">
        <v>181</v>
      </c>
      <c r="K149" s="984"/>
      <c r="L149" s="361">
        <v>2.9217899999999997</v>
      </c>
      <c r="M149" s="326"/>
      <c r="N149" s="326"/>
      <c r="O149" s="362">
        <v>181</v>
      </c>
      <c r="P149" s="362">
        <v>181</v>
      </c>
      <c r="Q149" s="363">
        <v>2.9217899999999997</v>
      </c>
      <c r="R149" s="326"/>
      <c r="S149" s="326"/>
      <c r="T149" s="326"/>
      <c r="U149" s="326"/>
      <c r="V149" s="326"/>
      <c r="W149" s="326">
        <v>181</v>
      </c>
      <c r="X149" s="326">
        <v>0</v>
      </c>
      <c r="Y149" s="326">
        <v>0</v>
      </c>
      <c r="Z149" s="326">
        <v>0</v>
      </c>
      <c r="AA149" s="326"/>
      <c r="AB149" s="326"/>
      <c r="AC149" s="326"/>
      <c r="AD149" s="326"/>
      <c r="AE149" s="326"/>
      <c r="AF149" s="326"/>
    </row>
    <row r="150" spans="1:32" ht="71.25">
      <c r="A150" s="340" t="s">
        <v>311</v>
      </c>
      <c r="B150" s="341" t="s">
        <v>348</v>
      </c>
      <c r="C150" s="341" t="s">
        <v>349</v>
      </c>
      <c r="D150" s="342" t="s">
        <v>346</v>
      </c>
      <c r="E150" s="343">
        <v>10.11</v>
      </c>
      <c r="F150" s="344">
        <v>86.21</v>
      </c>
      <c r="G150" s="345"/>
      <c r="H150" s="346"/>
      <c r="I150" s="345" t="s">
        <v>252</v>
      </c>
      <c r="J150" s="345"/>
      <c r="K150" s="346"/>
      <c r="L150" s="347"/>
      <c r="M150" s="326"/>
      <c r="N150" s="326"/>
      <c r="O150" s="326"/>
      <c r="P150" s="326"/>
      <c r="Q150" s="326"/>
      <c r="R150" s="326"/>
      <c r="S150" s="326">
        <v>0</v>
      </c>
      <c r="T150" s="326">
        <v>0</v>
      </c>
      <c r="U150" s="326">
        <v>0</v>
      </c>
      <c r="V150" s="326">
        <v>0</v>
      </c>
      <c r="W150" s="326"/>
      <c r="X150" s="326"/>
      <c r="Y150" s="326"/>
      <c r="Z150" s="326"/>
      <c r="AA150" s="326"/>
      <c r="AB150" s="326"/>
      <c r="AC150" s="326"/>
      <c r="AD150" s="326"/>
      <c r="AE150" s="326"/>
      <c r="AF150" s="326"/>
    </row>
    <row r="151" spans="1:32" ht="14.25">
      <c r="A151" s="352"/>
      <c r="B151" s="353"/>
      <c r="C151" s="353" t="s">
        <v>284</v>
      </c>
      <c r="D151" s="354"/>
      <c r="E151" s="355"/>
      <c r="F151" s="356">
        <v>86.21</v>
      </c>
      <c r="G151" s="359" t="s">
        <v>252</v>
      </c>
      <c r="H151" s="358">
        <v>872</v>
      </c>
      <c r="I151" s="359"/>
      <c r="J151" s="359">
        <v>1</v>
      </c>
      <c r="K151" s="358">
        <v>872</v>
      </c>
      <c r="L151" s="360"/>
      <c r="M151" s="326"/>
      <c r="N151" s="326"/>
      <c r="O151" s="326"/>
      <c r="P151" s="326"/>
      <c r="Q151" s="326"/>
      <c r="R151" s="326"/>
      <c r="S151" s="326"/>
      <c r="T151" s="326"/>
      <c r="U151" s="326"/>
      <c r="V151" s="326"/>
      <c r="W151" s="326"/>
      <c r="X151" s="326"/>
      <c r="Y151" s="326"/>
      <c r="Z151" s="326"/>
      <c r="AA151" s="326"/>
      <c r="AB151" s="326"/>
      <c r="AC151" s="326"/>
      <c r="AD151" s="326"/>
      <c r="AE151" s="326"/>
      <c r="AF151" s="326"/>
    </row>
    <row r="152" spans="1:32" ht="15">
      <c r="A152" s="326"/>
      <c r="B152" s="326"/>
      <c r="C152" s="326"/>
      <c r="D152" s="326"/>
      <c r="E152" s="326"/>
      <c r="F152" s="326"/>
      <c r="G152" s="984">
        <v>872</v>
      </c>
      <c r="H152" s="984"/>
      <c r="I152" s="326"/>
      <c r="J152" s="984">
        <v>872</v>
      </c>
      <c r="K152" s="984"/>
      <c r="L152" s="361">
        <v>0</v>
      </c>
      <c r="M152" s="326"/>
      <c r="N152" s="326"/>
      <c r="O152" s="362">
        <v>872</v>
      </c>
      <c r="P152" s="362">
        <v>872</v>
      </c>
      <c r="Q152" s="363">
        <v>0</v>
      </c>
      <c r="R152" s="326"/>
      <c r="S152" s="326"/>
      <c r="T152" s="326"/>
      <c r="U152" s="326"/>
      <c r="V152" s="326"/>
      <c r="W152" s="326">
        <v>872</v>
      </c>
      <c r="X152" s="326">
        <v>0</v>
      </c>
      <c r="Y152" s="326">
        <v>0</v>
      </c>
      <c r="Z152" s="326">
        <v>0</v>
      </c>
      <c r="AA152" s="326"/>
      <c r="AB152" s="326"/>
      <c r="AC152" s="326"/>
      <c r="AD152" s="326"/>
      <c r="AE152" s="326"/>
      <c r="AF152" s="326"/>
    </row>
    <row r="153" spans="1:32" ht="28.5">
      <c r="A153" s="340" t="s">
        <v>315</v>
      </c>
      <c r="B153" s="341" t="s">
        <v>350</v>
      </c>
      <c r="C153" s="341" t="s">
        <v>351</v>
      </c>
      <c r="D153" s="342" t="s">
        <v>346</v>
      </c>
      <c r="E153" s="343">
        <v>10.11</v>
      </c>
      <c r="F153" s="344">
        <v>0.37</v>
      </c>
      <c r="G153" s="345"/>
      <c r="H153" s="346"/>
      <c r="I153" s="345" t="s">
        <v>252</v>
      </c>
      <c r="J153" s="345"/>
      <c r="K153" s="346"/>
      <c r="L153" s="347"/>
      <c r="M153" s="326"/>
      <c r="N153" s="326"/>
      <c r="O153" s="326"/>
      <c r="P153" s="326"/>
      <c r="Q153" s="326"/>
      <c r="R153" s="326"/>
      <c r="S153" s="326">
        <v>0</v>
      </c>
      <c r="T153" s="326">
        <v>0</v>
      </c>
      <c r="U153" s="326">
        <v>0</v>
      </c>
      <c r="V153" s="326">
        <v>0</v>
      </c>
      <c r="W153" s="326"/>
      <c r="X153" s="326"/>
      <c r="Y153" s="326"/>
      <c r="Z153" s="326"/>
      <c r="AA153" s="326"/>
      <c r="AB153" s="326"/>
      <c r="AC153" s="326"/>
      <c r="AD153" s="326"/>
      <c r="AE153" s="326"/>
      <c r="AF153" s="326"/>
    </row>
    <row r="154" spans="1:32" ht="14.25">
      <c r="A154" s="352"/>
      <c r="B154" s="353"/>
      <c r="C154" s="353" t="s">
        <v>284</v>
      </c>
      <c r="D154" s="354"/>
      <c r="E154" s="355"/>
      <c r="F154" s="356">
        <v>0.37</v>
      </c>
      <c r="G154" s="359" t="s">
        <v>352</v>
      </c>
      <c r="H154" s="358">
        <v>6733</v>
      </c>
      <c r="I154" s="359"/>
      <c r="J154" s="359">
        <v>1</v>
      </c>
      <c r="K154" s="358">
        <v>6733</v>
      </c>
      <c r="L154" s="360"/>
      <c r="M154" s="326"/>
      <c r="N154" s="326"/>
      <c r="O154" s="326"/>
      <c r="P154" s="326"/>
      <c r="Q154" s="326"/>
      <c r="R154" s="326"/>
      <c r="S154" s="326"/>
      <c r="T154" s="326"/>
      <c r="U154" s="326"/>
      <c r="V154" s="326"/>
      <c r="W154" s="326"/>
      <c r="X154" s="326"/>
      <c r="Y154" s="326"/>
      <c r="Z154" s="326"/>
      <c r="AA154" s="326"/>
      <c r="AB154" s="326"/>
      <c r="AC154" s="326"/>
      <c r="AD154" s="326"/>
      <c r="AE154" s="326"/>
      <c r="AF154" s="326"/>
    </row>
    <row r="155" spans="1:32" ht="15">
      <c r="A155" s="326"/>
      <c r="B155" s="326"/>
      <c r="C155" s="326"/>
      <c r="D155" s="326"/>
      <c r="E155" s="326"/>
      <c r="F155" s="326"/>
      <c r="G155" s="984">
        <v>6733</v>
      </c>
      <c r="H155" s="984"/>
      <c r="I155" s="326"/>
      <c r="J155" s="984">
        <v>6733</v>
      </c>
      <c r="K155" s="984"/>
      <c r="L155" s="361">
        <v>0</v>
      </c>
      <c r="M155" s="326"/>
      <c r="N155" s="326"/>
      <c r="O155" s="362">
        <v>6733</v>
      </c>
      <c r="P155" s="362">
        <v>6733</v>
      </c>
      <c r="Q155" s="363">
        <v>0</v>
      </c>
      <c r="R155" s="326"/>
      <c r="S155" s="326"/>
      <c r="T155" s="326"/>
      <c r="U155" s="326"/>
      <c r="V155" s="326"/>
      <c r="W155" s="326">
        <v>6733</v>
      </c>
      <c r="X155" s="326">
        <v>0</v>
      </c>
      <c r="Y155" s="326">
        <v>0</v>
      </c>
      <c r="Z155" s="326">
        <v>0</v>
      </c>
      <c r="AA155" s="326"/>
      <c r="AB155" s="326"/>
      <c r="AC155" s="326"/>
      <c r="AD155" s="326"/>
      <c r="AE155" s="326"/>
      <c r="AF155" s="326"/>
    </row>
    <row r="157" spans="1:32" ht="18" customHeight="1">
      <c r="A157" s="983" t="s">
        <v>353</v>
      </c>
      <c r="B157" s="983"/>
      <c r="C157" s="983"/>
      <c r="D157" s="983"/>
      <c r="E157" s="983"/>
      <c r="F157" s="983"/>
      <c r="G157" s="984">
        <v>15333</v>
      </c>
      <c r="H157" s="985"/>
      <c r="I157" s="368"/>
      <c r="J157" s="984">
        <v>15333</v>
      </c>
      <c r="K157" s="985"/>
      <c r="L157" s="361">
        <v>249.52778999999998</v>
      </c>
      <c r="M157" s="326"/>
      <c r="N157" s="326"/>
      <c r="O157" s="326"/>
      <c r="P157" s="326"/>
      <c r="Q157" s="326"/>
      <c r="R157" s="326"/>
      <c r="S157" s="326"/>
      <c r="T157" s="326"/>
      <c r="U157" s="326"/>
      <c r="V157" s="326"/>
      <c r="W157" s="326"/>
      <c r="X157" s="326"/>
      <c r="Y157" s="326"/>
      <c r="Z157" s="326"/>
      <c r="AA157" s="326"/>
      <c r="AB157" s="326"/>
      <c r="AC157" s="326"/>
      <c r="AD157" s="326"/>
      <c r="AE157" s="326"/>
      <c r="AF157" s="369" t="s">
        <v>353</v>
      </c>
    </row>
    <row r="160" spans="1:32" ht="20.25" customHeight="1">
      <c r="A160" s="983" t="s">
        <v>354</v>
      </c>
      <c r="B160" s="983"/>
      <c r="C160" s="983"/>
      <c r="D160" s="983"/>
      <c r="E160" s="983"/>
      <c r="F160" s="983"/>
      <c r="G160" s="984">
        <v>132346</v>
      </c>
      <c r="H160" s="985"/>
      <c r="I160" s="368"/>
      <c r="J160" s="984">
        <v>132346</v>
      </c>
      <c r="K160" s="985"/>
      <c r="L160" s="361">
        <v>1033.7457900000002</v>
      </c>
      <c r="M160" s="326"/>
      <c r="N160" s="326"/>
      <c r="O160" s="326"/>
      <c r="P160" s="326"/>
      <c r="Q160" s="326"/>
      <c r="R160" s="326"/>
      <c r="S160" s="326"/>
      <c r="T160" s="326"/>
      <c r="U160" s="326"/>
      <c r="V160" s="326"/>
      <c r="W160" s="326"/>
      <c r="X160" s="326"/>
      <c r="Y160" s="326"/>
      <c r="Z160" s="326"/>
      <c r="AA160" s="326"/>
      <c r="AB160" s="326"/>
      <c r="AC160" s="326"/>
      <c r="AD160" s="326"/>
      <c r="AE160" s="326"/>
      <c r="AF160" s="369" t="s">
        <v>354</v>
      </c>
    </row>
    <row r="164" spans="1:11" ht="14.25">
      <c r="A164" s="370"/>
      <c r="B164" s="371"/>
      <c r="C164" s="372" t="s">
        <v>355</v>
      </c>
      <c r="D164" s="373"/>
      <c r="E164" s="373"/>
      <c r="F164" s="373"/>
      <c r="G164" s="374" t="s">
        <v>356</v>
      </c>
      <c r="H164" s="371"/>
      <c r="I164" s="371"/>
      <c r="J164" s="371"/>
      <c r="K164" s="371"/>
    </row>
    <row r="165" spans="1:11">
      <c r="A165" s="981"/>
      <c r="B165" s="982"/>
      <c r="C165" s="982"/>
      <c r="D165" s="982"/>
      <c r="E165" s="982"/>
      <c r="F165" s="982"/>
      <c r="G165" s="982"/>
      <c r="H165" s="982"/>
      <c r="I165" s="982"/>
      <c r="J165" s="982"/>
      <c r="K165" s="982"/>
    </row>
    <row r="166" spans="1:11" ht="14.25">
      <c r="A166" s="375"/>
      <c r="B166" s="376"/>
      <c r="C166" s="341"/>
      <c r="D166" s="377"/>
      <c r="E166" s="378"/>
      <c r="F166" s="378"/>
      <c r="G166" s="378"/>
      <c r="H166" s="378"/>
      <c r="I166" s="378"/>
      <c r="J166" s="378"/>
      <c r="K166" s="378"/>
    </row>
    <row r="167" spans="1:11" ht="14.25">
      <c r="A167" s="370"/>
      <c r="B167" s="371"/>
      <c r="C167" s="372" t="s">
        <v>357</v>
      </c>
      <c r="D167" s="373"/>
      <c r="E167" s="373"/>
      <c r="F167" s="373"/>
      <c r="G167" s="379" t="s">
        <v>358</v>
      </c>
      <c r="H167" s="380"/>
      <c r="I167" s="371"/>
      <c r="J167" s="371"/>
      <c r="K167" s="371"/>
    </row>
  </sheetData>
  <mergeCells count="92">
    <mergeCell ref="B9:K9"/>
    <mergeCell ref="B2:K2"/>
    <mergeCell ref="B3:K3"/>
    <mergeCell ref="F5:G5"/>
    <mergeCell ref="H5:K5"/>
    <mergeCell ref="B7:K7"/>
    <mergeCell ref="B10:K10"/>
    <mergeCell ref="A12:L12"/>
    <mergeCell ref="I15:J15"/>
    <mergeCell ref="C16:F16"/>
    <mergeCell ref="G16:H16"/>
    <mergeCell ref="I16:J16"/>
    <mergeCell ref="K16:L16"/>
    <mergeCell ref="C17:F17"/>
    <mergeCell ref="G17:H17"/>
    <mergeCell ref="I17:J17"/>
    <mergeCell ref="K17:L17"/>
    <mergeCell ref="C18:F18"/>
    <mergeCell ref="G18:H18"/>
    <mergeCell ref="I18:J18"/>
    <mergeCell ref="K18:L18"/>
    <mergeCell ref="C19:F19"/>
    <mergeCell ref="G19:H19"/>
    <mergeCell ref="I19:J19"/>
    <mergeCell ref="K19:L19"/>
    <mergeCell ref="C20:F20"/>
    <mergeCell ref="G20:H20"/>
    <mergeCell ref="I20:J20"/>
    <mergeCell ref="K20:L20"/>
    <mergeCell ref="C21:F21"/>
    <mergeCell ref="G21:H21"/>
    <mergeCell ref="I21:J21"/>
    <mergeCell ref="K21:L21"/>
    <mergeCell ref="C22:F22"/>
    <mergeCell ref="G22:H22"/>
    <mergeCell ref="I22:J22"/>
    <mergeCell ref="K22:L22"/>
    <mergeCell ref="A24:L24"/>
    <mergeCell ref="A28:L28"/>
    <mergeCell ref="G38:H38"/>
    <mergeCell ref="J38:K38"/>
    <mergeCell ref="G47:H47"/>
    <mergeCell ref="J47:K47"/>
    <mergeCell ref="G49:H49"/>
    <mergeCell ref="J49:K49"/>
    <mergeCell ref="G52:H52"/>
    <mergeCell ref="J52:K52"/>
    <mergeCell ref="G62:H62"/>
    <mergeCell ref="J62:K62"/>
    <mergeCell ref="G65:H65"/>
    <mergeCell ref="J65:K65"/>
    <mergeCell ref="G74:H74"/>
    <mergeCell ref="J74:K74"/>
    <mergeCell ref="G77:H77"/>
    <mergeCell ref="J77:K77"/>
    <mergeCell ref="A79:F79"/>
    <mergeCell ref="G79:H79"/>
    <mergeCell ref="J79:K79"/>
    <mergeCell ref="A82:L82"/>
    <mergeCell ref="G90:H90"/>
    <mergeCell ref="J90:K90"/>
    <mergeCell ref="G92:H92"/>
    <mergeCell ref="J92:K92"/>
    <mergeCell ref="G102:H102"/>
    <mergeCell ref="J102:K102"/>
    <mergeCell ref="G105:H105"/>
    <mergeCell ref="J105:K105"/>
    <mergeCell ref="A107:F107"/>
    <mergeCell ref="G107:H107"/>
    <mergeCell ref="J107:K107"/>
    <mergeCell ref="A110:L110"/>
    <mergeCell ref="G117:H117"/>
    <mergeCell ref="J117:K117"/>
    <mergeCell ref="G125:H125"/>
    <mergeCell ref="J125:K125"/>
    <mergeCell ref="G134:H134"/>
    <mergeCell ref="J134:K134"/>
    <mergeCell ref="G142:H142"/>
    <mergeCell ref="J142:K142"/>
    <mergeCell ref="G149:H149"/>
    <mergeCell ref="J149:K149"/>
    <mergeCell ref="G152:H152"/>
    <mergeCell ref="J152:K152"/>
    <mergeCell ref="G155:H155"/>
    <mergeCell ref="J155:K155"/>
    <mergeCell ref="A165:K165"/>
    <mergeCell ref="A157:F157"/>
    <mergeCell ref="G157:H157"/>
    <mergeCell ref="J157:K157"/>
    <mergeCell ref="A160:F160"/>
    <mergeCell ref="G160:H160"/>
    <mergeCell ref="J160:K1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3620"/>
  <sheetViews>
    <sheetView showGridLines="0" topLeftCell="A9" zoomScaleNormal="100" zoomScaleSheetLayoutView="75" workbookViewId="0">
      <selection activeCell="D16" sqref="D16:E16"/>
    </sheetView>
  </sheetViews>
  <sheetFormatPr defaultColWidth="9.140625" defaultRowHeight="12.75" outlineLevelRow="2"/>
  <cols>
    <col min="1" max="1" width="4.7109375" style="415" customWidth="1"/>
    <col min="2" max="2" width="20.28515625" style="439" customWidth="1"/>
    <col min="3" max="3" width="37.140625" style="383" customWidth="1"/>
    <col min="4" max="4" width="17.140625" style="384" customWidth="1"/>
    <col min="5" max="5" width="11.7109375" style="385" customWidth="1"/>
    <col min="6" max="7" width="10.5703125" style="386" customWidth="1"/>
    <col min="8" max="8" width="11" style="386" customWidth="1"/>
    <col min="9" max="9" width="10.7109375" style="386" customWidth="1"/>
    <col min="10" max="10" width="8.28515625" style="386" customWidth="1"/>
    <col min="11" max="11" width="8.140625" style="386" customWidth="1"/>
    <col min="12" max="14" width="7.140625" style="386" customWidth="1"/>
    <col min="15" max="16" width="6.28515625" style="386" customWidth="1"/>
    <col min="17" max="16384" width="9.140625" style="388"/>
  </cols>
  <sheetData>
    <row r="1" spans="1:16" outlineLevel="2">
      <c r="A1" s="381" t="s">
        <v>362</v>
      </c>
      <c r="B1" s="382"/>
      <c r="I1" s="387" t="s">
        <v>363</v>
      </c>
    </row>
    <row r="2" spans="1:16" outlineLevel="1">
      <c r="A2" s="389"/>
      <c r="B2" s="382"/>
      <c r="I2" s="390"/>
    </row>
    <row r="3" spans="1:16" outlineLevel="1">
      <c r="A3" s="389"/>
      <c r="B3" s="382"/>
      <c r="I3" s="390"/>
    </row>
    <row r="4" spans="1:16" outlineLevel="1">
      <c r="A4" s="389" t="s">
        <v>364</v>
      </c>
      <c r="B4" s="382"/>
      <c r="I4" s="390" t="s">
        <v>365</v>
      </c>
    </row>
    <row r="5" spans="1:16" outlineLevel="1">
      <c r="A5" s="391" t="s">
        <v>366</v>
      </c>
      <c r="B5" s="382"/>
      <c r="I5" s="392" t="s">
        <v>367</v>
      </c>
    </row>
    <row r="6" spans="1:16" ht="14.25">
      <c r="A6" s="393"/>
      <c r="B6" s="382"/>
      <c r="C6" s="386"/>
      <c r="D6" s="394"/>
      <c r="E6" s="386"/>
      <c r="F6" s="395"/>
      <c r="G6" s="395"/>
      <c r="H6" s="395"/>
      <c r="N6" s="388"/>
      <c r="O6" s="388"/>
      <c r="P6" s="388"/>
    </row>
    <row r="7" spans="1:16">
      <c r="A7" s="393"/>
      <c r="B7" s="396"/>
      <c r="C7" s="397"/>
      <c r="D7" s="398" t="s">
        <v>251</v>
      </c>
      <c r="E7" s="399"/>
      <c r="F7" s="400"/>
      <c r="G7" s="401"/>
      <c r="N7" s="388"/>
      <c r="O7" s="388"/>
      <c r="P7" s="388"/>
    </row>
    <row r="8" spans="1:16">
      <c r="A8" s="393"/>
      <c r="B8" s="402"/>
      <c r="C8" s="386"/>
      <c r="D8" s="386"/>
      <c r="E8" s="386"/>
      <c r="O8" s="388"/>
      <c r="P8" s="388"/>
    </row>
    <row r="9" spans="1:16" ht="15.75">
      <c r="A9" s="393"/>
      <c r="B9" s="402"/>
      <c r="C9" s="386"/>
      <c r="D9" s="403" t="s">
        <v>368</v>
      </c>
      <c r="F9" s="404"/>
      <c r="G9" s="404"/>
      <c r="O9" s="388"/>
      <c r="P9" s="388"/>
    </row>
    <row r="10" spans="1:16">
      <c r="A10" s="393"/>
      <c r="B10" s="402"/>
      <c r="C10" s="386"/>
      <c r="D10" s="405" t="s">
        <v>369</v>
      </c>
      <c r="F10" s="406"/>
      <c r="G10" s="406"/>
      <c r="O10" s="388"/>
      <c r="P10" s="388"/>
    </row>
    <row r="11" spans="1:16">
      <c r="A11" s="393"/>
      <c r="B11" s="402"/>
      <c r="C11" s="386"/>
      <c r="D11" s="386"/>
      <c r="E11" s="386"/>
      <c r="O11" s="388"/>
      <c r="P11" s="388"/>
    </row>
    <row r="12" spans="1:16" ht="14.25">
      <c r="A12" s="407" t="s">
        <v>370</v>
      </c>
      <c r="B12" s="408" t="s">
        <v>371</v>
      </c>
      <c r="C12" s="409"/>
      <c r="D12" s="394"/>
      <c r="E12" s="410"/>
      <c r="F12" s="409"/>
      <c r="G12" s="409"/>
      <c r="N12" s="388"/>
      <c r="O12" s="388"/>
      <c r="P12" s="388"/>
    </row>
    <row r="13" spans="1:16">
      <c r="A13" s="393"/>
      <c r="B13" s="411"/>
      <c r="C13" s="397"/>
      <c r="D13" s="398" t="s">
        <v>256</v>
      </c>
      <c r="F13" s="412"/>
      <c r="G13" s="412"/>
      <c r="H13" s="397"/>
      <c r="I13" s="401"/>
      <c r="O13" s="388"/>
      <c r="P13" s="388"/>
    </row>
    <row r="14" spans="1:16">
      <c r="A14" s="413"/>
      <c r="B14" s="414"/>
      <c r="C14" s="386"/>
      <c r="D14" s="386"/>
      <c r="E14" s="386"/>
      <c r="N14" s="388"/>
      <c r="O14" s="388"/>
      <c r="P14" s="388"/>
    </row>
    <row r="15" spans="1:16" ht="14.25">
      <c r="B15" s="408" t="s">
        <v>257</v>
      </c>
      <c r="C15" s="416"/>
      <c r="D15" s="401"/>
      <c r="E15" s="401"/>
      <c r="F15" s="417"/>
      <c r="G15" s="418"/>
      <c r="H15" s="419"/>
      <c r="O15" s="409"/>
      <c r="P15" s="388"/>
    </row>
    <row r="16" spans="1:16" s="422" customFormat="1" ht="14.25">
      <c r="A16" s="420"/>
      <c r="B16" s="408" t="s">
        <v>372</v>
      </c>
      <c r="C16" s="421"/>
      <c r="D16" s="1001" t="s">
        <v>373</v>
      </c>
      <c r="E16" s="1002"/>
      <c r="F16" s="418" t="s">
        <v>146</v>
      </c>
      <c r="G16" s="418"/>
      <c r="H16" s="419"/>
      <c r="I16" s="409"/>
      <c r="J16" s="409"/>
      <c r="K16" s="409"/>
      <c r="L16" s="409"/>
      <c r="M16" s="409"/>
      <c r="N16" s="409"/>
    </row>
    <row r="17" spans="1:16" s="422" customFormat="1" ht="14.25">
      <c r="A17" s="420"/>
      <c r="B17" s="408" t="s">
        <v>374</v>
      </c>
      <c r="C17" s="421"/>
      <c r="D17" s="1001" t="s">
        <v>375</v>
      </c>
      <c r="E17" s="1002"/>
      <c r="F17" s="418" t="s">
        <v>146</v>
      </c>
      <c r="G17" s="418"/>
      <c r="H17" s="419"/>
      <c r="I17" s="409"/>
      <c r="J17" s="409"/>
      <c r="K17" s="409"/>
      <c r="L17" s="409"/>
      <c r="M17" s="409"/>
      <c r="N17" s="409"/>
    </row>
    <row r="18" spans="1:16" s="422" customFormat="1" ht="14.25" outlineLevel="1">
      <c r="A18" s="420"/>
      <c r="B18" s="408" t="s">
        <v>376</v>
      </c>
      <c r="C18" s="421"/>
      <c r="D18" s="1001" t="s">
        <v>377</v>
      </c>
      <c r="E18" s="1002"/>
      <c r="F18" s="418" t="s">
        <v>378</v>
      </c>
      <c r="G18" s="418"/>
      <c r="H18" s="419"/>
      <c r="I18" s="409"/>
      <c r="J18" s="409"/>
      <c r="K18" s="409"/>
      <c r="L18" s="409"/>
      <c r="M18" s="409"/>
      <c r="N18" s="409"/>
    </row>
    <row r="19" spans="1:16" ht="14.25">
      <c r="B19" s="423" t="s">
        <v>379</v>
      </c>
      <c r="D19" s="386"/>
      <c r="E19" s="386"/>
      <c r="O19" s="388"/>
      <c r="P19" s="388"/>
    </row>
    <row r="20" spans="1:16">
      <c r="B20" s="424"/>
      <c r="C20" s="384"/>
      <c r="D20" s="406"/>
      <c r="E20" s="386"/>
      <c r="P20" s="388"/>
    </row>
    <row r="21" spans="1:16">
      <c r="B21" s="382"/>
      <c r="E21" s="386"/>
    </row>
    <row r="22" spans="1:16" s="426" customFormat="1" ht="48" customHeight="1">
      <c r="A22" s="1003" t="s">
        <v>0</v>
      </c>
      <c r="B22" s="1004" t="s">
        <v>380</v>
      </c>
      <c r="C22" s="1005" t="s">
        <v>381</v>
      </c>
      <c r="D22" s="1005" t="s">
        <v>187</v>
      </c>
      <c r="E22" s="1005" t="s">
        <v>382</v>
      </c>
      <c r="F22" s="1005"/>
      <c r="G22" s="1005" t="s">
        <v>383</v>
      </c>
      <c r="H22" s="1005"/>
      <c r="I22" s="1005"/>
      <c r="J22" s="1005" t="s">
        <v>384</v>
      </c>
      <c r="K22" s="1005"/>
      <c r="L22" s="425"/>
      <c r="M22" s="425"/>
      <c r="N22" s="425"/>
      <c r="O22" s="425"/>
      <c r="P22" s="425"/>
    </row>
    <row r="23" spans="1:16" s="426" customFormat="1" ht="24">
      <c r="A23" s="1003"/>
      <c r="B23" s="1004"/>
      <c r="C23" s="1005"/>
      <c r="D23" s="1005"/>
      <c r="E23" s="427" t="s">
        <v>385</v>
      </c>
      <c r="F23" s="427" t="s">
        <v>386</v>
      </c>
      <c r="G23" s="1005" t="s">
        <v>387</v>
      </c>
      <c r="H23" s="1005" t="s">
        <v>388</v>
      </c>
      <c r="I23" s="427" t="s">
        <v>389</v>
      </c>
      <c r="J23" s="1005"/>
      <c r="K23" s="1005"/>
      <c r="L23" s="425"/>
      <c r="M23" s="425"/>
      <c r="N23" s="425"/>
      <c r="O23" s="425"/>
      <c r="P23" s="425"/>
    </row>
    <row r="24" spans="1:16" s="426" customFormat="1" ht="36">
      <c r="A24" s="1003"/>
      <c r="B24" s="1004"/>
      <c r="C24" s="1005"/>
      <c r="D24" s="1005"/>
      <c r="E24" s="427" t="s">
        <v>388</v>
      </c>
      <c r="F24" s="427" t="s">
        <v>390</v>
      </c>
      <c r="G24" s="1005"/>
      <c r="H24" s="1005"/>
      <c r="I24" s="427" t="s">
        <v>390</v>
      </c>
      <c r="J24" s="427" t="s">
        <v>391</v>
      </c>
      <c r="K24" s="427" t="s">
        <v>385</v>
      </c>
      <c r="L24" s="425"/>
      <c r="M24" s="425"/>
      <c r="N24" s="425"/>
      <c r="O24" s="425"/>
      <c r="P24" s="425"/>
    </row>
    <row r="25" spans="1:16">
      <c r="A25" s="428">
        <v>1</v>
      </c>
      <c r="B25" s="429">
        <v>2</v>
      </c>
      <c r="C25" s="427">
        <v>3</v>
      </c>
      <c r="D25" s="427">
        <v>4</v>
      </c>
      <c r="E25" s="427">
        <v>5</v>
      </c>
      <c r="F25" s="430">
        <v>6</v>
      </c>
      <c r="G25" s="430">
        <v>7</v>
      </c>
      <c r="H25" s="430">
        <v>8</v>
      </c>
      <c r="I25" s="430">
        <v>9</v>
      </c>
      <c r="J25" s="430">
        <v>10</v>
      </c>
      <c r="K25" s="430">
        <v>11</v>
      </c>
      <c r="L25" s="388"/>
      <c r="M25" s="388"/>
      <c r="N25" s="388"/>
      <c r="O25" s="388"/>
      <c r="P25" s="388"/>
    </row>
    <row r="26" spans="1:16" ht="19.899999999999999" customHeight="1">
      <c r="A26" s="1006" t="s">
        <v>392</v>
      </c>
      <c r="B26" s="1000"/>
      <c r="C26" s="1000"/>
      <c r="D26" s="1000"/>
      <c r="E26" s="1000"/>
      <c r="F26" s="1000"/>
      <c r="G26" s="1000"/>
      <c r="H26" s="1000"/>
      <c r="I26" s="1000"/>
      <c r="J26" s="1000"/>
      <c r="K26" s="1000"/>
    </row>
    <row r="27" spans="1:16" ht="99">
      <c r="A27" s="431" t="s">
        <v>279</v>
      </c>
      <c r="B27" s="432" t="s">
        <v>361</v>
      </c>
      <c r="C27" s="433" t="s">
        <v>403</v>
      </c>
      <c r="D27" s="434">
        <v>0.5</v>
      </c>
      <c r="E27" s="435">
        <v>412500</v>
      </c>
      <c r="F27" s="435"/>
      <c r="G27" s="436">
        <v>206250</v>
      </c>
      <c r="H27" s="435"/>
      <c r="I27" s="435"/>
      <c r="J27" s="435"/>
      <c r="K27" s="435"/>
    </row>
    <row r="28" spans="1:16" ht="79.5">
      <c r="A28" s="431" t="s">
        <v>295</v>
      </c>
      <c r="B28" s="432" t="s">
        <v>361</v>
      </c>
      <c r="C28" s="433" t="s">
        <v>404</v>
      </c>
      <c r="D28" s="434">
        <v>0.5</v>
      </c>
      <c r="E28" s="435">
        <v>687500</v>
      </c>
      <c r="F28" s="435"/>
      <c r="G28" s="436">
        <v>343750</v>
      </c>
      <c r="H28" s="435"/>
      <c r="I28" s="435"/>
      <c r="J28" s="435"/>
      <c r="K28" s="435"/>
    </row>
    <row r="29" spans="1:16">
      <c r="A29" s="999" t="s">
        <v>393</v>
      </c>
      <c r="B29" s="1000"/>
      <c r="C29" s="1000"/>
      <c r="D29" s="1000"/>
      <c r="E29" s="1000"/>
      <c r="F29" s="1000"/>
      <c r="G29" s="435">
        <v>550000</v>
      </c>
      <c r="H29" s="435"/>
      <c r="I29" s="435"/>
      <c r="J29" s="435"/>
      <c r="K29" s="435"/>
    </row>
    <row r="30" spans="1:16">
      <c r="A30" s="1007" t="s">
        <v>394</v>
      </c>
      <c r="B30" s="1000"/>
      <c r="C30" s="1000"/>
      <c r="D30" s="1000"/>
      <c r="E30" s="1000"/>
      <c r="F30" s="1000"/>
      <c r="G30" s="435"/>
      <c r="H30" s="435"/>
      <c r="I30" s="435"/>
      <c r="J30" s="435"/>
      <c r="K30" s="435"/>
    </row>
    <row r="31" spans="1:16">
      <c r="A31" s="999" t="s">
        <v>395</v>
      </c>
      <c r="B31" s="1000"/>
      <c r="C31" s="1000"/>
      <c r="D31" s="1000"/>
      <c r="E31" s="1000"/>
      <c r="F31" s="1000"/>
      <c r="G31" s="435">
        <v>550000</v>
      </c>
      <c r="H31" s="435"/>
      <c r="I31" s="435"/>
      <c r="J31" s="435"/>
      <c r="K31" s="435"/>
    </row>
    <row r="32" spans="1:16">
      <c r="A32" s="999" t="s">
        <v>396</v>
      </c>
      <c r="B32" s="1000"/>
      <c r="C32" s="1000"/>
      <c r="D32" s="1000"/>
      <c r="E32" s="1000"/>
      <c r="F32" s="1000"/>
      <c r="G32" s="435">
        <v>550000</v>
      </c>
      <c r="H32" s="435"/>
      <c r="I32" s="435"/>
      <c r="J32" s="435"/>
      <c r="K32" s="435"/>
    </row>
    <row r="33" spans="1:11">
      <c r="A33" s="999" t="s">
        <v>397</v>
      </c>
      <c r="B33" s="1000"/>
      <c r="C33" s="1000"/>
      <c r="D33" s="1000"/>
      <c r="E33" s="1000"/>
      <c r="F33" s="1000"/>
      <c r="G33" s="435"/>
      <c r="H33" s="435"/>
      <c r="I33" s="435"/>
      <c r="J33" s="435"/>
      <c r="K33" s="435"/>
    </row>
    <row r="34" spans="1:11">
      <c r="A34" s="1007" t="s">
        <v>398</v>
      </c>
      <c r="B34" s="1000"/>
      <c r="C34" s="1000"/>
      <c r="D34" s="1000"/>
      <c r="E34" s="1000"/>
      <c r="F34" s="1000"/>
      <c r="G34" s="437">
        <v>550000</v>
      </c>
      <c r="H34" s="435"/>
      <c r="I34" s="435"/>
      <c r="J34" s="435"/>
      <c r="K34" s="435"/>
    </row>
    <row r="35" spans="1:11">
      <c r="A35" s="1008" t="s">
        <v>399</v>
      </c>
      <c r="B35" s="1009"/>
      <c r="C35" s="1009"/>
      <c r="D35" s="1009"/>
      <c r="E35" s="1009"/>
      <c r="F35" s="1009"/>
      <c r="G35" s="1009"/>
      <c r="H35" s="1009"/>
      <c r="I35" s="1009"/>
      <c r="J35" s="1009"/>
      <c r="K35" s="1009"/>
    </row>
    <row r="36" spans="1:11">
      <c r="A36" s="999" t="s">
        <v>400</v>
      </c>
      <c r="B36" s="1000"/>
      <c r="C36" s="1000"/>
      <c r="D36" s="1000"/>
      <c r="E36" s="1000"/>
      <c r="F36" s="1000"/>
      <c r="G36" s="435">
        <v>550000</v>
      </c>
      <c r="H36" s="435"/>
      <c r="I36" s="435"/>
      <c r="J36" s="435"/>
      <c r="K36" s="435"/>
    </row>
    <row r="37" spans="1:11">
      <c r="A37" s="1007" t="s">
        <v>401</v>
      </c>
      <c r="B37" s="1000"/>
      <c r="C37" s="1000"/>
      <c r="D37" s="1000"/>
      <c r="E37" s="1000"/>
      <c r="F37" s="1000"/>
      <c r="G37" s="435"/>
      <c r="H37" s="435"/>
      <c r="I37" s="435"/>
      <c r="J37" s="435"/>
      <c r="K37" s="435"/>
    </row>
    <row r="38" spans="1:11">
      <c r="A38" s="999" t="s">
        <v>395</v>
      </c>
      <c r="B38" s="1000"/>
      <c r="C38" s="1000"/>
      <c r="D38" s="1000"/>
      <c r="E38" s="1000"/>
      <c r="F38" s="1000"/>
      <c r="G38" s="435">
        <v>550000</v>
      </c>
      <c r="H38" s="435"/>
      <c r="I38" s="435"/>
      <c r="J38" s="435"/>
      <c r="K38" s="435"/>
    </row>
    <row r="39" spans="1:11">
      <c r="A39" s="999" t="s">
        <v>396</v>
      </c>
      <c r="B39" s="1000"/>
      <c r="C39" s="1000"/>
      <c r="D39" s="1000"/>
      <c r="E39" s="1000"/>
      <c r="F39" s="1000"/>
      <c r="G39" s="435">
        <v>550000</v>
      </c>
      <c r="H39" s="435"/>
      <c r="I39" s="435"/>
      <c r="J39" s="435"/>
      <c r="K39" s="435"/>
    </row>
    <row r="40" spans="1:11">
      <c r="A40" s="999" t="s">
        <v>397</v>
      </c>
      <c r="B40" s="1000"/>
      <c r="C40" s="1000"/>
      <c r="D40" s="1000"/>
      <c r="E40" s="1000"/>
      <c r="F40" s="1000"/>
      <c r="G40" s="435"/>
      <c r="H40" s="435"/>
      <c r="I40" s="435"/>
      <c r="J40" s="435"/>
      <c r="K40" s="435"/>
    </row>
    <row r="41" spans="1:11">
      <c r="A41" s="1007" t="s">
        <v>402</v>
      </c>
      <c r="B41" s="1000"/>
      <c r="C41" s="1000"/>
      <c r="D41" s="1000"/>
      <c r="E41" s="1000"/>
      <c r="F41" s="1000"/>
      <c r="G41" s="437">
        <v>550000</v>
      </c>
      <c r="H41" s="435"/>
      <c r="I41" s="435"/>
      <c r="J41" s="435"/>
      <c r="K41" s="435"/>
    </row>
    <row r="42" spans="1:11">
      <c r="A42" s="393"/>
      <c r="B42" s="438"/>
      <c r="F42" s="385"/>
      <c r="G42" s="385"/>
      <c r="H42" s="385"/>
      <c r="I42" s="385"/>
      <c r="J42" s="385"/>
      <c r="K42" s="385"/>
    </row>
    <row r="43" spans="1:11">
      <c r="A43" s="393"/>
      <c r="B43" s="438"/>
      <c r="F43" s="385"/>
      <c r="G43" s="385"/>
      <c r="H43" s="385"/>
      <c r="I43" s="385"/>
      <c r="J43" s="385"/>
      <c r="K43" s="385"/>
    </row>
    <row r="44" spans="1:11">
      <c r="A44" s="393"/>
      <c r="B44" s="438"/>
      <c r="F44" s="385"/>
      <c r="G44" s="385"/>
      <c r="H44" s="385"/>
      <c r="I44" s="385"/>
      <c r="J44" s="385"/>
      <c r="K44" s="385"/>
    </row>
    <row r="45" spans="1:11">
      <c r="A45" s="393"/>
      <c r="B45" s="438"/>
      <c r="F45" s="385"/>
      <c r="G45" s="385"/>
      <c r="H45" s="385"/>
      <c r="I45" s="385"/>
      <c r="J45" s="385"/>
      <c r="K45" s="385"/>
    </row>
    <row r="46" spans="1:11">
      <c r="A46" s="393"/>
      <c r="B46" s="438"/>
      <c r="F46" s="385"/>
      <c r="G46" s="385"/>
      <c r="H46" s="385"/>
      <c r="I46" s="385"/>
      <c r="J46" s="385"/>
      <c r="K46" s="385"/>
    </row>
    <row r="47" spans="1:11">
      <c r="A47" s="393"/>
      <c r="B47" s="438"/>
      <c r="F47" s="385"/>
      <c r="G47" s="385"/>
      <c r="H47" s="385"/>
      <c r="I47" s="385"/>
      <c r="J47" s="385"/>
      <c r="K47" s="385"/>
    </row>
    <row r="48" spans="1:11">
      <c r="A48" s="393"/>
      <c r="B48" s="438"/>
      <c r="F48" s="385"/>
      <c r="G48" s="385"/>
      <c r="H48" s="385"/>
      <c r="I48" s="385"/>
      <c r="J48" s="385"/>
      <c r="K48" s="385"/>
    </row>
    <row r="49" spans="1:11">
      <c r="A49" s="393"/>
      <c r="B49" s="438"/>
      <c r="F49" s="385"/>
      <c r="G49" s="385"/>
      <c r="H49" s="385"/>
      <c r="I49" s="385"/>
      <c r="J49" s="385"/>
      <c r="K49" s="385"/>
    </row>
    <row r="50" spans="1:11">
      <c r="A50" s="393"/>
      <c r="B50" s="438"/>
      <c r="F50" s="385"/>
      <c r="G50" s="385"/>
      <c r="H50" s="385"/>
      <c r="I50" s="385"/>
      <c r="J50" s="385"/>
      <c r="K50" s="385"/>
    </row>
    <row r="51" spans="1:11">
      <c r="A51" s="393"/>
      <c r="B51" s="438"/>
      <c r="F51" s="385"/>
      <c r="G51" s="385"/>
      <c r="H51" s="385"/>
      <c r="I51" s="385"/>
      <c r="J51" s="385"/>
      <c r="K51" s="385"/>
    </row>
    <row r="52" spans="1:11">
      <c r="A52" s="393"/>
      <c r="B52" s="438"/>
      <c r="F52" s="385"/>
      <c r="G52" s="385"/>
      <c r="H52" s="385"/>
      <c r="I52" s="385"/>
      <c r="J52" s="385"/>
      <c r="K52" s="385"/>
    </row>
    <row r="53" spans="1:11">
      <c r="A53" s="393"/>
      <c r="B53" s="438"/>
      <c r="F53" s="385"/>
      <c r="G53" s="385"/>
      <c r="H53" s="385"/>
      <c r="I53" s="385"/>
      <c r="J53" s="385"/>
      <c r="K53" s="385"/>
    </row>
    <row r="54" spans="1:11">
      <c r="A54" s="393"/>
      <c r="B54" s="438"/>
      <c r="F54" s="385"/>
      <c r="G54" s="385"/>
      <c r="H54" s="385"/>
      <c r="I54" s="385"/>
      <c r="J54" s="385"/>
      <c r="K54" s="385"/>
    </row>
    <row r="55" spans="1:11">
      <c r="A55" s="393"/>
      <c r="B55" s="438"/>
      <c r="F55" s="385"/>
      <c r="G55" s="385"/>
      <c r="H55" s="385"/>
      <c r="I55" s="385"/>
      <c r="J55" s="385"/>
      <c r="K55" s="385"/>
    </row>
    <row r="56" spans="1:11">
      <c r="A56" s="393"/>
      <c r="B56" s="438"/>
      <c r="F56" s="385"/>
      <c r="G56" s="385"/>
      <c r="H56" s="385"/>
      <c r="I56" s="385"/>
      <c r="J56" s="385"/>
      <c r="K56" s="385"/>
    </row>
    <row r="57" spans="1:11">
      <c r="A57" s="393"/>
      <c r="B57" s="438"/>
      <c r="F57" s="385"/>
      <c r="G57" s="385"/>
      <c r="H57" s="385"/>
      <c r="I57" s="385"/>
      <c r="J57" s="385"/>
      <c r="K57" s="385"/>
    </row>
    <row r="58" spans="1:11">
      <c r="A58" s="393"/>
      <c r="B58" s="438"/>
      <c r="F58" s="385"/>
      <c r="G58" s="385"/>
      <c r="H58" s="385"/>
      <c r="I58" s="385"/>
      <c r="J58" s="385"/>
      <c r="K58" s="385"/>
    </row>
    <row r="59" spans="1:11">
      <c r="A59" s="393"/>
      <c r="B59" s="438"/>
      <c r="F59" s="385"/>
      <c r="G59" s="385"/>
      <c r="H59" s="385"/>
      <c r="I59" s="385"/>
      <c r="J59" s="385"/>
      <c r="K59" s="385"/>
    </row>
    <row r="60" spans="1:11">
      <c r="A60" s="393"/>
      <c r="B60" s="438"/>
      <c r="F60" s="385"/>
      <c r="G60" s="385"/>
      <c r="H60" s="385"/>
      <c r="I60" s="385"/>
      <c r="J60" s="385"/>
      <c r="K60" s="385"/>
    </row>
    <row r="61" spans="1:11">
      <c r="A61" s="393"/>
      <c r="B61" s="438"/>
      <c r="F61" s="385"/>
      <c r="G61" s="385"/>
      <c r="H61" s="385"/>
      <c r="I61" s="385"/>
      <c r="J61" s="385"/>
      <c r="K61" s="385"/>
    </row>
    <row r="62" spans="1:11">
      <c r="A62" s="393"/>
      <c r="B62" s="438"/>
      <c r="F62" s="385"/>
      <c r="G62" s="385"/>
      <c r="H62" s="385"/>
      <c r="I62" s="385"/>
      <c r="J62" s="385"/>
      <c r="K62" s="385"/>
    </row>
    <row r="63" spans="1:11">
      <c r="A63" s="393"/>
      <c r="B63" s="438"/>
      <c r="F63" s="385"/>
      <c r="G63" s="385"/>
      <c r="H63" s="385"/>
      <c r="I63" s="385"/>
      <c r="J63" s="385"/>
      <c r="K63" s="385"/>
    </row>
    <row r="64" spans="1:11">
      <c r="A64" s="393"/>
      <c r="B64" s="438"/>
      <c r="F64" s="385"/>
      <c r="G64" s="385"/>
      <c r="H64" s="385"/>
      <c r="I64" s="385"/>
      <c r="J64" s="385"/>
      <c r="K64" s="385"/>
    </row>
    <row r="65" spans="1:11">
      <c r="A65" s="393"/>
      <c r="B65" s="438"/>
      <c r="F65" s="385"/>
      <c r="G65" s="385"/>
      <c r="H65" s="385"/>
      <c r="I65" s="385"/>
      <c r="J65" s="385"/>
      <c r="K65" s="385"/>
    </row>
    <row r="66" spans="1:11">
      <c r="A66" s="393"/>
      <c r="B66" s="438"/>
      <c r="F66" s="385"/>
      <c r="G66" s="385"/>
      <c r="H66" s="385"/>
      <c r="I66" s="385"/>
      <c r="J66" s="385"/>
      <c r="K66" s="385"/>
    </row>
    <row r="67" spans="1:11">
      <c r="A67" s="393"/>
      <c r="B67" s="438"/>
      <c r="F67" s="385"/>
      <c r="G67" s="385"/>
      <c r="H67" s="385"/>
      <c r="I67" s="385"/>
      <c r="J67" s="385"/>
      <c r="K67" s="385"/>
    </row>
    <row r="68" spans="1:11">
      <c r="A68" s="393"/>
      <c r="B68" s="438"/>
      <c r="F68" s="385"/>
      <c r="G68" s="385"/>
      <c r="H68" s="385"/>
      <c r="I68" s="385"/>
      <c r="J68" s="385"/>
      <c r="K68" s="385"/>
    </row>
    <row r="69" spans="1:11">
      <c r="A69" s="393"/>
      <c r="B69" s="438"/>
      <c r="F69" s="385"/>
      <c r="G69" s="385"/>
      <c r="H69" s="385"/>
      <c r="I69" s="385"/>
      <c r="J69" s="385"/>
      <c r="K69" s="385"/>
    </row>
    <row r="70" spans="1:11">
      <c r="A70" s="393"/>
      <c r="B70" s="438"/>
      <c r="F70" s="385"/>
      <c r="G70" s="385"/>
      <c r="H70" s="385"/>
      <c r="I70" s="385"/>
      <c r="J70" s="385"/>
      <c r="K70" s="385"/>
    </row>
    <row r="71" spans="1:11">
      <c r="A71" s="393"/>
      <c r="B71" s="438"/>
      <c r="F71" s="385"/>
      <c r="G71" s="385"/>
      <c r="H71" s="385"/>
      <c r="I71" s="385"/>
      <c r="J71" s="385"/>
      <c r="K71" s="385"/>
    </row>
    <row r="72" spans="1:11">
      <c r="A72" s="393"/>
      <c r="B72" s="438"/>
      <c r="F72" s="385"/>
      <c r="G72" s="385"/>
      <c r="H72" s="385"/>
      <c r="I72" s="385"/>
      <c r="J72" s="385"/>
      <c r="K72" s="385"/>
    </row>
    <row r="73" spans="1:11">
      <c r="A73" s="393"/>
      <c r="B73" s="438"/>
      <c r="F73" s="385"/>
      <c r="G73" s="385"/>
      <c r="H73" s="385"/>
      <c r="I73" s="385"/>
      <c r="J73" s="385"/>
      <c r="K73" s="385"/>
    </row>
    <row r="74" spans="1:11">
      <c r="A74" s="393"/>
      <c r="B74" s="438"/>
      <c r="F74" s="385"/>
      <c r="G74" s="385"/>
      <c r="H74" s="385"/>
      <c r="I74" s="385"/>
      <c r="J74" s="385"/>
      <c r="K74" s="385"/>
    </row>
    <row r="75" spans="1:11">
      <c r="A75" s="393"/>
      <c r="B75" s="438"/>
      <c r="F75" s="385"/>
      <c r="G75" s="385"/>
      <c r="H75" s="385"/>
      <c r="I75" s="385"/>
      <c r="J75" s="385"/>
      <c r="K75" s="385"/>
    </row>
    <row r="76" spans="1:11">
      <c r="A76" s="393"/>
      <c r="B76" s="438"/>
      <c r="F76" s="385"/>
      <c r="G76" s="385"/>
      <c r="H76" s="385"/>
      <c r="I76" s="385"/>
      <c r="J76" s="385"/>
      <c r="K76" s="385"/>
    </row>
    <row r="77" spans="1:11">
      <c r="A77" s="393"/>
      <c r="B77" s="438"/>
      <c r="F77" s="385"/>
      <c r="G77" s="385"/>
      <c r="H77" s="385"/>
      <c r="I77" s="385"/>
      <c r="J77" s="385"/>
      <c r="K77" s="385"/>
    </row>
    <row r="78" spans="1:11">
      <c r="A78" s="393"/>
      <c r="B78" s="438"/>
      <c r="F78" s="385"/>
      <c r="G78" s="385"/>
      <c r="H78" s="385"/>
      <c r="I78" s="385"/>
      <c r="J78" s="385"/>
      <c r="K78" s="385"/>
    </row>
    <row r="79" spans="1:11">
      <c r="A79" s="393"/>
      <c r="B79" s="438"/>
      <c r="F79" s="385"/>
      <c r="G79" s="385"/>
      <c r="H79" s="385"/>
      <c r="I79" s="385"/>
      <c r="J79" s="385"/>
      <c r="K79" s="385"/>
    </row>
    <row r="80" spans="1:11">
      <c r="A80" s="393"/>
      <c r="B80" s="438"/>
      <c r="F80" s="385"/>
      <c r="G80" s="385"/>
      <c r="H80" s="385"/>
      <c r="I80" s="385"/>
      <c r="J80" s="385"/>
      <c r="K80" s="385"/>
    </row>
    <row r="81" spans="1:11">
      <c r="A81" s="393"/>
      <c r="B81" s="438"/>
      <c r="F81" s="385"/>
      <c r="G81" s="385"/>
      <c r="H81" s="385"/>
      <c r="I81" s="385"/>
      <c r="J81" s="385"/>
      <c r="K81" s="385"/>
    </row>
    <row r="82" spans="1:11">
      <c r="A82" s="393"/>
      <c r="B82" s="438"/>
      <c r="F82" s="385"/>
      <c r="G82" s="385"/>
      <c r="H82" s="385"/>
      <c r="I82" s="385"/>
      <c r="J82" s="385"/>
      <c r="K82" s="385"/>
    </row>
    <row r="83" spans="1:11">
      <c r="A83" s="393"/>
      <c r="B83" s="438"/>
      <c r="F83" s="385"/>
      <c r="G83" s="385"/>
      <c r="H83" s="385"/>
      <c r="I83" s="385"/>
      <c r="J83" s="385"/>
      <c r="K83" s="385"/>
    </row>
    <row r="84" spans="1:11">
      <c r="A84" s="393"/>
      <c r="B84" s="438"/>
      <c r="F84" s="385"/>
      <c r="G84" s="385"/>
      <c r="H84" s="385"/>
      <c r="I84" s="385"/>
      <c r="J84" s="385"/>
      <c r="K84" s="385"/>
    </row>
    <row r="85" spans="1:11">
      <c r="A85" s="393"/>
      <c r="B85" s="438"/>
      <c r="F85" s="385"/>
      <c r="G85" s="385"/>
      <c r="H85" s="385"/>
      <c r="I85" s="385"/>
      <c r="J85" s="385"/>
      <c r="K85" s="385"/>
    </row>
    <row r="86" spans="1:11">
      <c r="A86" s="393"/>
      <c r="B86" s="438"/>
      <c r="F86" s="385"/>
      <c r="G86" s="385"/>
      <c r="H86" s="385"/>
      <c r="I86" s="385"/>
      <c r="J86" s="385"/>
      <c r="K86" s="385"/>
    </row>
    <row r="87" spans="1:11">
      <c r="A87" s="393"/>
      <c r="B87" s="438"/>
      <c r="F87" s="385"/>
      <c r="G87" s="385"/>
      <c r="H87" s="385"/>
      <c r="I87" s="385"/>
      <c r="J87" s="385"/>
      <c r="K87" s="385"/>
    </row>
    <row r="88" spans="1:11">
      <c r="A88" s="393"/>
      <c r="B88" s="438"/>
      <c r="F88" s="385"/>
      <c r="G88" s="385"/>
      <c r="H88" s="385"/>
      <c r="I88" s="385"/>
      <c r="J88" s="385"/>
      <c r="K88" s="385"/>
    </row>
    <row r="89" spans="1:11">
      <c r="A89" s="393"/>
      <c r="B89" s="438"/>
      <c r="F89" s="385"/>
      <c r="G89" s="385"/>
      <c r="H89" s="385"/>
      <c r="I89" s="385"/>
      <c r="J89" s="385"/>
      <c r="K89" s="385"/>
    </row>
    <row r="90" spans="1:11">
      <c r="A90" s="393"/>
      <c r="B90" s="438"/>
      <c r="F90" s="385"/>
      <c r="G90" s="385"/>
      <c r="H90" s="385"/>
      <c r="I90" s="385"/>
      <c r="J90" s="385"/>
      <c r="K90" s="385"/>
    </row>
    <row r="91" spans="1:11">
      <c r="A91" s="393"/>
      <c r="B91" s="438"/>
      <c r="F91" s="385"/>
      <c r="G91" s="385"/>
      <c r="H91" s="385"/>
      <c r="I91" s="385"/>
      <c r="J91" s="385"/>
      <c r="K91" s="385"/>
    </row>
    <row r="92" spans="1:11">
      <c r="A92" s="393"/>
      <c r="B92" s="438"/>
      <c r="F92" s="385"/>
      <c r="G92" s="385"/>
      <c r="H92" s="385"/>
      <c r="I92" s="385"/>
      <c r="J92" s="385"/>
      <c r="K92" s="385"/>
    </row>
    <row r="93" spans="1:11">
      <c r="A93" s="393"/>
      <c r="B93" s="438"/>
      <c r="F93" s="385"/>
      <c r="G93" s="385"/>
      <c r="H93" s="385"/>
      <c r="I93" s="385"/>
      <c r="J93" s="385"/>
      <c r="K93" s="385"/>
    </row>
    <row r="94" spans="1:11">
      <c r="A94" s="393"/>
      <c r="B94" s="438"/>
      <c r="F94" s="385"/>
      <c r="G94" s="385"/>
      <c r="H94" s="385"/>
      <c r="I94" s="385"/>
      <c r="J94" s="385"/>
      <c r="K94" s="385"/>
    </row>
    <row r="95" spans="1:11">
      <c r="A95" s="393"/>
      <c r="B95" s="438"/>
      <c r="F95" s="385"/>
      <c r="G95" s="385"/>
      <c r="H95" s="385"/>
      <c r="I95" s="385"/>
      <c r="J95" s="385"/>
      <c r="K95" s="385"/>
    </row>
    <row r="96" spans="1:11">
      <c r="A96" s="393"/>
      <c r="B96" s="438"/>
      <c r="F96" s="385"/>
      <c r="G96" s="385"/>
      <c r="H96" s="385"/>
      <c r="I96" s="385"/>
      <c r="J96" s="385"/>
      <c r="K96" s="385"/>
    </row>
    <row r="97" spans="1:11">
      <c r="A97" s="393"/>
      <c r="B97" s="438"/>
      <c r="F97" s="385"/>
      <c r="G97" s="385"/>
      <c r="H97" s="385"/>
      <c r="I97" s="385"/>
      <c r="J97" s="385"/>
      <c r="K97" s="385"/>
    </row>
    <row r="98" spans="1:11">
      <c r="A98" s="393"/>
      <c r="B98" s="438"/>
      <c r="F98" s="385"/>
      <c r="G98" s="385"/>
      <c r="H98" s="385"/>
      <c r="I98" s="385"/>
      <c r="J98" s="385"/>
      <c r="K98" s="385"/>
    </row>
    <row r="99" spans="1:11">
      <c r="A99" s="393"/>
      <c r="B99" s="438"/>
      <c r="F99" s="385"/>
      <c r="G99" s="385"/>
      <c r="H99" s="385"/>
      <c r="I99" s="385"/>
      <c r="J99" s="385"/>
      <c r="K99" s="385"/>
    </row>
    <row r="100" spans="1:11">
      <c r="A100" s="393"/>
      <c r="B100" s="438"/>
      <c r="F100" s="385"/>
      <c r="G100" s="385"/>
      <c r="H100" s="385"/>
      <c r="I100" s="385"/>
      <c r="J100" s="385"/>
      <c r="K100" s="385"/>
    </row>
    <row r="101" spans="1:11">
      <c r="A101" s="393"/>
      <c r="B101" s="438"/>
      <c r="F101" s="385"/>
      <c r="G101" s="385"/>
      <c r="H101" s="385"/>
      <c r="I101" s="385"/>
      <c r="J101" s="385"/>
      <c r="K101" s="385"/>
    </row>
    <row r="102" spans="1:11">
      <c r="A102" s="393"/>
      <c r="B102" s="438"/>
      <c r="F102" s="385"/>
      <c r="G102" s="385"/>
      <c r="H102" s="385"/>
      <c r="I102" s="385"/>
      <c r="J102" s="385"/>
      <c r="K102" s="385"/>
    </row>
    <row r="103" spans="1:11">
      <c r="A103" s="393"/>
      <c r="B103" s="438"/>
      <c r="F103" s="385"/>
      <c r="G103" s="385"/>
      <c r="H103" s="385"/>
      <c r="I103" s="385"/>
      <c r="J103" s="385"/>
      <c r="K103" s="385"/>
    </row>
    <row r="104" spans="1:11">
      <c r="A104" s="393"/>
      <c r="B104" s="438"/>
      <c r="F104" s="385"/>
      <c r="G104" s="385"/>
      <c r="H104" s="385"/>
      <c r="I104" s="385"/>
      <c r="J104" s="385"/>
      <c r="K104" s="385"/>
    </row>
    <row r="105" spans="1:11">
      <c r="A105" s="393"/>
      <c r="B105" s="438"/>
      <c r="F105" s="385"/>
      <c r="G105" s="385"/>
      <c r="H105" s="385"/>
      <c r="I105" s="385"/>
      <c r="J105" s="385"/>
      <c r="K105" s="385"/>
    </row>
    <row r="106" spans="1:11">
      <c r="A106" s="393"/>
      <c r="B106" s="438"/>
      <c r="F106" s="385"/>
      <c r="G106" s="385"/>
      <c r="H106" s="385"/>
      <c r="I106" s="385"/>
      <c r="J106" s="385"/>
      <c r="K106" s="385"/>
    </row>
    <row r="107" spans="1:11">
      <c r="A107" s="393"/>
      <c r="B107" s="438"/>
      <c r="F107" s="385"/>
      <c r="G107" s="385"/>
      <c r="H107" s="385"/>
      <c r="I107" s="385"/>
      <c r="J107" s="385"/>
      <c r="K107" s="385"/>
    </row>
    <row r="108" spans="1:11">
      <c r="A108" s="393"/>
      <c r="B108" s="438"/>
      <c r="F108" s="385"/>
      <c r="G108" s="385"/>
      <c r="H108" s="385"/>
      <c r="I108" s="385"/>
      <c r="J108" s="385"/>
      <c r="K108" s="385"/>
    </row>
    <row r="109" spans="1:11">
      <c r="A109" s="393"/>
      <c r="B109" s="438"/>
      <c r="F109" s="385"/>
      <c r="G109" s="385"/>
      <c r="H109" s="385"/>
      <c r="I109" s="385"/>
      <c r="J109" s="385"/>
      <c r="K109" s="385"/>
    </row>
    <row r="110" spans="1:11">
      <c r="A110" s="393"/>
      <c r="B110" s="438"/>
      <c r="F110" s="385"/>
      <c r="G110" s="385"/>
      <c r="H110" s="385"/>
      <c r="I110" s="385"/>
      <c r="J110" s="385"/>
      <c r="K110" s="385"/>
    </row>
    <row r="111" spans="1:11">
      <c r="A111" s="393"/>
      <c r="B111" s="438"/>
      <c r="F111" s="385"/>
      <c r="G111" s="385"/>
      <c r="H111" s="385"/>
      <c r="I111" s="385"/>
      <c r="J111" s="385"/>
      <c r="K111" s="385"/>
    </row>
    <row r="112" spans="1:11">
      <c r="A112" s="393"/>
      <c r="B112" s="438"/>
      <c r="F112" s="385"/>
      <c r="G112" s="385"/>
      <c r="H112" s="385"/>
      <c r="I112" s="385"/>
      <c r="J112" s="385"/>
      <c r="K112" s="385"/>
    </row>
    <row r="113" spans="1:11">
      <c r="A113" s="393"/>
      <c r="B113" s="438"/>
      <c r="F113" s="385"/>
      <c r="G113" s="385"/>
      <c r="H113" s="385"/>
      <c r="I113" s="385"/>
      <c r="J113" s="385"/>
      <c r="K113" s="385"/>
    </row>
    <row r="114" spans="1:11">
      <c r="A114" s="393"/>
      <c r="B114" s="438"/>
      <c r="F114" s="385"/>
      <c r="G114" s="385"/>
      <c r="H114" s="385"/>
      <c r="I114" s="385"/>
      <c r="J114" s="385"/>
      <c r="K114" s="385"/>
    </row>
    <row r="115" spans="1:11">
      <c r="A115" s="393"/>
      <c r="B115" s="438"/>
      <c r="F115" s="385"/>
      <c r="G115" s="385"/>
      <c r="H115" s="385"/>
      <c r="I115" s="385"/>
      <c r="J115" s="385"/>
      <c r="K115" s="385"/>
    </row>
    <row r="116" spans="1:11">
      <c r="A116" s="393"/>
      <c r="B116" s="438"/>
      <c r="F116" s="385"/>
      <c r="G116" s="385"/>
      <c r="H116" s="385"/>
      <c r="I116" s="385"/>
      <c r="J116" s="385"/>
      <c r="K116" s="385"/>
    </row>
    <row r="117" spans="1:11">
      <c r="A117" s="393"/>
      <c r="B117" s="438"/>
      <c r="F117" s="385"/>
      <c r="G117" s="385"/>
      <c r="H117" s="385"/>
      <c r="I117" s="385"/>
      <c r="J117" s="385"/>
      <c r="K117" s="385"/>
    </row>
    <row r="118" spans="1:11">
      <c r="A118" s="393"/>
      <c r="B118" s="438"/>
      <c r="F118" s="385"/>
      <c r="G118" s="385"/>
      <c r="H118" s="385"/>
      <c r="I118" s="385"/>
      <c r="J118" s="385"/>
      <c r="K118" s="385"/>
    </row>
    <row r="119" spans="1:11">
      <c r="A119" s="393"/>
      <c r="B119" s="438"/>
      <c r="F119" s="385"/>
      <c r="G119" s="385"/>
      <c r="H119" s="385"/>
      <c r="I119" s="385"/>
      <c r="J119" s="385"/>
      <c r="K119" s="385"/>
    </row>
    <row r="120" spans="1:11">
      <c r="A120" s="393"/>
      <c r="B120" s="438"/>
      <c r="F120" s="385"/>
      <c r="G120" s="385"/>
      <c r="H120" s="385"/>
      <c r="I120" s="385"/>
      <c r="J120" s="385"/>
      <c r="K120" s="385"/>
    </row>
    <row r="121" spans="1:11">
      <c r="A121" s="393"/>
      <c r="B121" s="438"/>
      <c r="F121" s="385"/>
      <c r="G121" s="385"/>
      <c r="H121" s="385"/>
      <c r="I121" s="385"/>
      <c r="J121" s="385"/>
      <c r="K121" s="385"/>
    </row>
    <row r="122" spans="1:11">
      <c r="A122" s="393"/>
      <c r="B122" s="438"/>
      <c r="F122" s="385"/>
      <c r="G122" s="385"/>
      <c r="H122" s="385"/>
      <c r="I122" s="385"/>
      <c r="J122" s="385"/>
      <c r="K122" s="385"/>
    </row>
    <row r="123" spans="1:11">
      <c r="A123" s="393"/>
      <c r="B123" s="438"/>
      <c r="F123" s="385"/>
      <c r="G123" s="385"/>
      <c r="H123" s="385"/>
      <c r="I123" s="385"/>
      <c r="J123" s="385"/>
      <c r="K123" s="385"/>
    </row>
    <row r="124" spans="1:11">
      <c r="A124" s="393"/>
      <c r="B124" s="438"/>
      <c r="F124" s="385"/>
      <c r="G124" s="385"/>
      <c r="H124" s="385"/>
      <c r="I124" s="385"/>
      <c r="J124" s="385"/>
      <c r="K124" s="385"/>
    </row>
    <row r="125" spans="1:11">
      <c r="A125" s="393"/>
      <c r="B125" s="438"/>
      <c r="F125" s="385"/>
      <c r="G125" s="385"/>
      <c r="H125" s="385"/>
      <c r="I125" s="385"/>
      <c r="J125" s="385"/>
      <c r="K125" s="385"/>
    </row>
    <row r="126" spans="1:11">
      <c r="A126" s="393"/>
      <c r="B126" s="438"/>
      <c r="F126" s="385"/>
      <c r="G126" s="385"/>
      <c r="H126" s="385"/>
      <c r="I126" s="385"/>
      <c r="J126" s="385"/>
      <c r="K126" s="385"/>
    </row>
    <row r="127" spans="1:11">
      <c r="A127" s="393"/>
      <c r="B127" s="438"/>
      <c r="F127" s="385"/>
      <c r="G127" s="385"/>
      <c r="H127" s="385"/>
      <c r="I127" s="385"/>
      <c r="J127" s="385"/>
      <c r="K127" s="385"/>
    </row>
    <row r="128" spans="1:11">
      <c r="A128" s="393"/>
      <c r="B128" s="438"/>
      <c r="F128" s="385"/>
      <c r="G128" s="385"/>
      <c r="H128" s="385"/>
      <c r="I128" s="385"/>
      <c r="J128" s="385"/>
      <c r="K128" s="385"/>
    </row>
    <row r="129" spans="1:11">
      <c r="A129" s="393"/>
      <c r="B129" s="438"/>
      <c r="F129" s="385"/>
      <c r="G129" s="385"/>
      <c r="H129" s="385"/>
      <c r="I129" s="385"/>
      <c r="J129" s="385"/>
      <c r="K129" s="385"/>
    </row>
    <row r="130" spans="1:11">
      <c r="A130" s="393"/>
      <c r="B130" s="438"/>
      <c r="F130" s="385"/>
      <c r="G130" s="385"/>
      <c r="H130" s="385"/>
      <c r="I130" s="385"/>
      <c r="J130" s="385"/>
      <c r="K130" s="385"/>
    </row>
    <row r="131" spans="1:11">
      <c r="A131" s="393"/>
      <c r="B131" s="438"/>
      <c r="F131" s="385"/>
      <c r="G131" s="385"/>
      <c r="H131" s="385"/>
      <c r="I131" s="385"/>
      <c r="J131" s="385"/>
      <c r="K131" s="385"/>
    </row>
    <row r="132" spans="1:11">
      <c r="A132" s="393"/>
      <c r="B132" s="438"/>
      <c r="F132" s="385"/>
      <c r="G132" s="385"/>
      <c r="H132" s="385"/>
      <c r="I132" s="385"/>
      <c r="J132" s="385"/>
      <c r="K132" s="385"/>
    </row>
    <row r="133" spans="1:11">
      <c r="A133" s="393"/>
      <c r="B133" s="438"/>
      <c r="F133" s="385"/>
      <c r="G133" s="385"/>
      <c r="H133" s="385"/>
      <c r="I133" s="385"/>
      <c r="J133" s="385"/>
      <c r="K133" s="385"/>
    </row>
    <row r="134" spans="1:11">
      <c r="A134" s="393"/>
      <c r="B134" s="438"/>
      <c r="F134" s="385"/>
      <c r="G134" s="385"/>
      <c r="H134" s="385"/>
      <c r="I134" s="385"/>
      <c r="J134" s="385"/>
      <c r="K134" s="385"/>
    </row>
    <row r="135" spans="1:11">
      <c r="A135" s="393"/>
      <c r="B135" s="438"/>
      <c r="F135" s="385"/>
      <c r="G135" s="385"/>
      <c r="H135" s="385"/>
      <c r="I135" s="385"/>
      <c r="J135" s="385"/>
      <c r="K135" s="385"/>
    </row>
    <row r="136" spans="1:11">
      <c r="A136" s="393"/>
      <c r="B136" s="438"/>
      <c r="F136" s="385"/>
      <c r="G136" s="385"/>
      <c r="H136" s="385"/>
      <c r="I136" s="385"/>
      <c r="J136" s="385"/>
      <c r="K136" s="385"/>
    </row>
    <row r="137" spans="1:11">
      <c r="A137" s="393"/>
      <c r="B137" s="438"/>
      <c r="F137" s="385"/>
      <c r="G137" s="385"/>
      <c r="H137" s="385"/>
      <c r="I137" s="385"/>
      <c r="J137" s="385"/>
      <c r="K137" s="385"/>
    </row>
    <row r="138" spans="1:11">
      <c r="A138" s="393"/>
      <c r="B138" s="438"/>
      <c r="F138" s="385"/>
      <c r="G138" s="385"/>
      <c r="H138" s="385"/>
      <c r="I138" s="385"/>
      <c r="J138" s="385"/>
      <c r="K138" s="385"/>
    </row>
    <row r="139" spans="1:11">
      <c r="A139" s="393"/>
      <c r="B139" s="438"/>
      <c r="F139" s="385"/>
      <c r="G139" s="385"/>
      <c r="H139" s="385"/>
      <c r="I139" s="385"/>
      <c r="J139" s="385"/>
      <c r="K139" s="385"/>
    </row>
    <row r="140" spans="1:11">
      <c r="A140" s="393"/>
      <c r="B140" s="438"/>
      <c r="F140" s="385"/>
      <c r="G140" s="385"/>
      <c r="H140" s="385"/>
      <c r="I140" s="385"/>
      <c r="J140" s="385"/>
      <c r="K140" s="385"/>
    </row>
    <row r="141" spans="1:11">
      <c r="A141" s="393"/>
      <c r="B141" s="438"/>
      <c r="F141" s="385"/>
      <c r="G141" s="385"/>
      <c r="H141" s="385"/>
      <c r="I141" s="385"/>
      <c r="J141" s="385"/>
      <c r="K141" s="385"/>
    </row>
    <row r="142" spans="1:11">
      <c r="A142" s="393"/>
      <c r="B142" s="438"/>
      <c r="F142" s="385"/>
      <c r="G142" s="385"/>
      <c r="H142" s="385"/>
      <c r="I142" s="385"/>
      <c r="J142" s="385"/>
      <c r="K142" s="385"/>
    </row>
    <row r="143" spans="1:11">
      <c r="A143" s="393"/>
      <c r="B143" s="438"/>
      <c r="F143" s="385"/>
      <c r="G143" s="385"/>
      <c r="H143" s="385"/>
      <c r="I143" s="385"/>
      <c r="J143" s="385"/>
      <c r="K143" s="385"/>
    </row>
    <row r="144" spans="1:11">
      <c r="A144" s="393"/>
      <c r="B144" s="438"/>
      <c r="F144" s="385"/>
      <c r="G144" s="385"/>
      <c r="H144" s="385"/>
      <c r="I144" s="385"/>
      <c r="J144" s="385"/>
      <c r="K144" s="385"/>
    </row>
    <row r="145" spans="1:11">
      <c r="A145" s="393"/>
      <c r="B145" s="438"/>
      <c r="F145" s="385"/>
      <c r="G145" s="385"/>
      <c r="H145" s="385"/>
      <c r="I145" s="385"/>
      <c r="J145" s="385"/>
      <c r="K145" s="385"/>
    </row>
    <row r="146" spans="1:11">
      <c r="A146" s="393"/>
      <c r="B146" s="438"/>
      <c r="F146" s="385"/>
      <c r="G146" s="385"/>
      <c r="H146" s="385"/>
      <c r="I146" s="385"/>
      <c r="J146" s="385"/>
      <c r="K146" s="385"/>
    </row>
    <row r="147" spans="1:11">
      <c r="A147" s="393"/>
      <c r="B147" s="438"/>
      <c r="F147" s="385"/>
      <c r="G147" s="385"/>
      <c r="H147" s="385"/>
      <c r="I147" s="385"/>
      <c r="J147" s="385"/>
      <c r="K147" s="385"/>
    </row>
    <row r="148" spans="1:11">
      <c r="A148" s="393"/>
      <c r="B148" s="438"/>
      <c r="F148" s="385"/>
      <c r="G148" s="385"/>
      <c r="H148" s="385"/>
      <c r="I148" s="385"/>
      <c r="J148" s="385"/>
      <c r="K148" s="385"/>
    </row>
    <row r="149" spans="1:11">
      <c r="A149" s="393"/>
      <c r="B149" s="438"/>
      <c r="F149" s="385"/>
      <c r="G149" s="385"/>
      <c r="H149" s="385"/>
      <c r="I149" s="385"/>
      <c r="J149" s="385"/>
      <c r="K149" s="385"/>
    </row>
    <row r="150" spans="1:11">
      <c r="A150" s="393"/>
      <c r="B150" s="438"/>
      <c r="F150" s="385"/>
      <c r="G150" s="385"/>
      <c r="H150" s="385"/>
      <c r="I150" s="385"/>
      <c r="J150" s="385"/>
      <c r="K150" s="385"/>
    </row>
    <row r="151" spans="1:11">
      <c r="A151" s="393"/>
      <c r="B151" s="438"/>
      <c r="F151" s="385"/>
      <c r="G151" s="385"/>
      <c r="H151" s="385"/>
      <c r="I151" s="385"/>
      <c r="J151" s="385"/>
      <c r="K151" s="385"/>
    </row>
    <row r="152" spans="1:11">
      <c r="A152" s="393"/>
      <c r="B152" s="438"/>
      <c r="F152" s="385"/>
      <c r="G152" s="385"/>
      <c r="H152" s="385"/>
      <c r="I152" s="385"/>
      <c r="J152" s="385"/>
      <c r="K152" s="385"/>
    </row>
    <row r="153" spans="1:11">
      <c r="A153" s="393"/>
      <c r="B153" s="438"/>
      <c r="F153" s="385"/>
      <c r="G153" s="385"/>
      <c r="H153" s="385"/>
      <c r="I153" s="385"/>
      <c r="J153" s="385"/>
      <c r="K153" s="385"/>
    </row>
    <row r="154" spans="1:11">
      <c r="A154" s="393"/>
      <c r="B154" s="438"/>
      <c r="F154" s="385"/>
      <c r="G154" s="385"/>
      <c r="H154" s="385"/>
      <c r="I154" s="385"/>
      <c r="J154" s="385"/>
      <c r="K154" s="385"/>
    </row>
    <row r="155" spans="1:11">
      <c r="A155" s="393"/>
      <c r="B155" s="438"/>
      <c r="F155" s="385"/>
      <c r="G155" s="385"/>
      <c r="H155" s="385"/>
      <c r="I155" s="385"/>
      <c r="J155" s="385"/>
      <c r="K155" s="385"/>
    </row>
    <row r="156" spans="1:11">
      <c r="A156" s="393"/>
      <c r="B156" s="438"/>
      <c r="F156" s="385"/>
      <c r="G156" s="385"/>
      <c r="H156" s="385"/>
      <c r="I156" s="385"/>
      <c r="J156" s="385"/>
      <c r="K156" s="385"/>
    </row>
    <row r="157" spans="1:11">
      <c r="A157" s="393"/>
      <c r="B157" s="438"/>
      <c r="F157" s="385"/>
      <c r="G157" s="385"/>
      <c r="H157" s="385"/>
      <c r="I157" s="385"/>
      <c r="J157" s="385"/>
      <c r="K157" s="385"/>
    </row>
    <row r="158" spans="1:11">
      <c r="A158" s="393"/>
      <c r="B158" s="438"/>
      <c r="F158" s="385"/>
      <c r="G158" s="385"/>
      <c r="H158" s="385"/>
      <c r="I158" s="385"/>
      <c r="J158" s="385"/>
      <c r="K158" s="385"/>
    </row>
    <row r="159" spans="1:11">
      <c r="A159" s="393"/>
      <c r="B159" s="438"/>
      <c r="F159" s="385"/>
      <c r="G159" s="385"/>
      <c r="H159" s="385"/>
      <c r="I159" s="385"/>
      <c r="J159" s="385"/>
      <c r="K159" s="385"/>
    </row>
    <row r="160" spans="1:11">
      <c r="A160" s="393"/>
      <c r="B160" s="438"/>
      <c r="F160" s="385"/>
      <c r="G160" s="385"/>
      <c r="H160" s="385"/>
      <c r="I160" s="385"/>
      <c r="J160" s="385"/>
      <c r="K160" s="385"/>
    </row>
    <row r="161" spans="1:11">
      <c r="A161" s="393"/>
      <c r="B161" s="438"/>
      <c r="F161" s="385"/>
      <c r="G161" s="385"/>
      <c r="H161" s="385"/>
      <c r="I161" s="385"/>
      <c r="J161" s="385"/>
      <c r="K161" s="385"/>
    </row>
    <row r="162" spans="1:11">
      <c r="A162" s="393"/>
      <c r="B162" s="438"/>
      <c r="F162" s="385"/>
      <c r="G162" s="385"/>
      <c r="H162" s="385"/>
      <c r="I162" s="385"/>
      <c r="J162" s="385"/>
      <c r="K162" s="385"/>
    </row>
    <row r="163" spans="1:11">
      <c r="A163" s="393"/>
      <c r="B163" s="438"/>
      <c r="F163" s="385"/>
      <c r="G163" s="385"/>
      <c r="H163" s="385"/>
      <c r="I163" s="385"/>
      <c r="J163" s="385"/>
      <c r="K163" s="385"/>
    </row>
    <row r="164" spans="1:11">
      <c r="A164" s="393"/>
      <c r="B164" s="438"/>
      <c r="F164" s="385"/>
      <c r="G164" s="385"/>
      <c r="H164" s="385"/>
      <c r="I164" s="385"/>
      <c r="J164" s="385"/>
      <c r="K164" s="385"/>
    </row>
    <row r="165" spans="1:11">
      <c r="A165" s="393"/>
      <c r="B165" s="438"/>
      <c r="F165" s="385"/>
      <c r="G165" s="385"/>
      <c r="H165" s="385"/>
      <c r="I165" s="385"/>
      <c r="J165" s="385"/>
      <c r="K165" s="385"/>
    </row>
    <row r="166" spans="1:11">
      <c r="A166" s="393"/>
      <c r="B166" s="438"/>
      <c r="F166" s="385"/>
      <c r="G166" s="385"/>
      <c r="H166" s="385"/>
      <c r="I166" s="385"/>
      <c r="J166" s="385"/>
      <c r="K166" s="385"/>
    </row>
    <row r="167" spans="1:11">
      <c r="A167" s="393"/>
      <c r="B167" s="438"/>
      <c r="F167" s="385"/>
      <c r="G167" s="385"/>
      <c r="H167" s="385"/>
      <c r="I167" s="385"/>
      <c r="J167" s="385"/>
      <c r="K167" s="385"/>
    </row>
    <row r="168" spans="1:11">
      <c r="A168" s="393"/>
      <c r="B168" s="438"/>
      <c r="F168" s="385"/>
      <c r="G168" s="385"/>
      <c r="H168" s="385"/>
      <c r="I168" s="385"/>
      <c r="J168" s="385"/>
      <c r="K168" s="385"/>
    </row>
    <row r="169" spans="1:11">
      <c r="A169" s="393"/>
      <c r="B169" s="438"/>
      <c r="F169" s="385"/>
      <c r="G169" s="385"/>
      <c r="H169" s="385"/>
      <c r="I169" s="385"/>
      <c r="J169" s="385"/>
      <c r="K169" s="385"/>
    </row>
    <row r="170" spans="1:11">
      <c r="A170" s="393"/>
      <c r="B170" s="438"/>
      <c r="F170" s="385"/>
      <c r="G170" s="385"/>
      <c r="H170" s="385"/>
      <c r="I170" s="385"/>
      <c r="J170" s="385"/>
      <c r="K170" s="385"/>
    </row>
    <row r="171" spans="1:11">
      <c r="A171" s="393"/>
      <c r="B171" s="438"/>
      <c r="F171" s="385"/>
      <c r="G171" s="385"/>
      <c r="H171" s="385"/>
      <c r="I171" s="385"/>
      <c r="J171" s="385"/>
      <c r="K171" s="385"/>
    </row>
    <row r="172" spans="1:11">
      <c r="A172" s="393"/>
      <c r="B172" s="438"/>
      <c r="F172" s="385"/>
      <c r="G172" s="385"/>
      <c r="H172" s="385"/>
      <c r="I172" s="385"/>
      <c r="J172" s="385"/>
      <c r="K172" s="385"/>
    </row>
    <row r="173" spans="1:11">
      <c r="A173" s="393"/>
      <c r="B173" s="438"/>
      <c r="F173" s="385"/>
      <c r="G173" s="385"/>
      <c r="H173" s="385"/>
      <c r="I173" s="385"/>
      <c r="J173" s="385"/>
      <c r="K173" s="385"/>
    </row>
    <row r="174" spans="1:11">
      <c r="A174" s="393"/>
      <c r="B174" s="438"/>
      <c r="F174" s="385"/>
      <c r="G174" s="385"/>
      <c r="H174" s="385"/>
      <c r="I174" s="385"/>
      <c r="J174" s="385"/>
      <c r="K174" s="385"/>
    </row>
    <row r="175" spans="1:11">
      <c r="A175" s="393"/>
      <c r="B175" s="438"/>
      <c r="F175" s="385"/>
      <c r="G175" s="385"/>
      <c r="H175" s="385"/>
      <c r="I175" s="385"/>
      <c r="J175" s="385"/>
      <c r="K175" s="385"/>
    </row>
    <row r="176" spans="1:11">
      <c r="A176" s="393"/>
      <c r="B176" s="438"/>
      <c r="F176" s="385"/>
      <c r="G176" s="385"/>
      <c r="H176" s="385"/>
      <c r="I176" s="385"/>
      <c r="J176" s="385"/>
      <c r="K176" s="385"/>
    </row>
    <row r="177" spans="1:11">
      <c r="A177" s="393"/>
      <c r="B177" s="438"/>
      <c r="F177" s="385"/>
      <c r="G177" s="385"/>
      <c r="H177" s="385"/>
      <c r="I177" s="385"/>
      <c r="J177" s="385"/>
      <c r="K177" s="385"/>
    </row>
    <row r="178" spans="1:11">
      <c r="A178" s="393"/>
      <c r="B178" s="438"/>
      <c r="F178" s="385"/>
      <c r="G178" s="385"/>
      <c r="H178" s="385"/>
      <c r="I178" s="385"/>
      <c r="J178" s="385"/>
      <c r="K178" s="385"/>
    </row>
    <row r="179" spans="1:11">
      <c r="A179" s="393"/>
      <c r="B179" s="438"/>
      <c r="F179" s="385"/>
      <c r="G179" s="385"/>
      <c r="H179" s="385"/>
      <c r="I179" s="385"/>
      <c r="J179" s="385"/>
      <c r="K179" s="385"/>
    </row>
    <row r="180" spans="1:11">
      <c r="A180" s="393"/>
      <c r="B180" s="438"/>
      <c r="F180" s="385"/>
      <c r="G180" s="385"/>
      <c r="H180" s="385"/>
      <c r="I180" s="385"/>
      <c r="J180" s="385"/>
      <c r="K180" s="385"/>
    </row>
    <row r="181" spans="1:11">
      <c r="A181" s="393"/>
      <c r="B181" s="438"/>
      <c r="F181" s="385"/>
      <c r="G181" s="385"/>
      <c r="H181" s="385"/>
      <c r="I181" s="385"/>
      <c r="J181" s="385"/>
      <c r="K181" s="385"/>
    </row>
    <row r="182" spans="1:11">
      <c r="A182" s="393"/>
      <c r="B182" s="438"/>
      <c r="F182" s="385"/>
      <c r="G182" s="385"/>
      <c r="H182" s="385"/>
      <c r="I182" s="385"/>
      <c r="J182" s="385"/>
      <c r="K182" s="385"/>
    </row>
    <row r="183" spans="1:11">
      <c r="A183" s="393"/>
      <c r="B183" s="438"/>
      <c r="F183" s="385"/>
      <c r="G183" s="385"/>
      <c r="H183" s="385"/>
      <c r="I183" s="385"/>
      <c r="J183" s="385"/>
      <c r="K183" s="385"/>
    </row>
    <row r="184" spans="1:11">
      <c r="A184" s="393"/>
      <c r="B184" s="438"/>
      <c r="F184" s="385"/>
      <c r="G184" s="385"/>
      <c r="H184" s="385"/>
      <c r="I184" s="385"/>
      <c r="J184" s="385"/>
      <c r="K184" s="385"/>
    </row>
    <row r="185" spans="1:11">
      <c r="A185" s="393"/>
      <c r="B185" s="438"/>
      <c r="F185" s="385"/>
      <c r="G185" s="385"/>
      <c r="H185" s="385"/>
      <c r="I185" s="385"/>
      <c r="J185" s="385"/>
      <c r="K185" s="385"/>
    </row>
    <row r="186" spans="1:11">
      <c r="A186" s="393"/>
      <c r="B186" s="438"/>
      <c r="F186" s="385"/>
      <c r="G186" s="385"/>
      <c r="H186" s="385"/>
      <c r="I186" s="385"/>
      <c r="J186" s="385"/>
      <c r="K186" s="385"/>
    </row>
    <row r="187" spans="1:11">
      <c r="A187" s="393"/>
      <c r="B187" s="438"/>
      <c r="F187" s="385"/>
      <c r="G187" s="385"/>
      <c r="H187" s="385"/>
      <c r="I187" s="385"/>
      <c r="J187" s="385"/>
      <c r="K187" s="385"/>
    </row>
    <row r="188" spans="1:11">
      <c r="A188" s="393"/>
      <c r="B188" s="438"/>
      <c r="F188" s="385"/>
      <c r="G188" s="385"/>
      <c r="H188" s="385"/>
      <c r="I188" s="385"/>
      <c r="J188" s="385"/>
      <c r="K188" s="385"/>
    </row>
    <row r="189" spans="1:11">
      <c r="A189" s="393"/>
      <c r="B189" s="438"/>
      <c r="F189" s="385"/>
      <c r="G189" s="385"/>
      <c r="H189" s="385"/>
      <c r="I189" s="385"/>
      <c r="J189" s="385"/>
      <c r="K189" s="385"/>
    </row>
    <row r="190" spans="1:11">
      <c r="A190" s="393"/>
      <c r="B190" s="438"/>
      <c r="F190" s="385"/>
      <c r="G190" s="385"/>
      <c r="H190" s="385"/>
      <c r="I190" s="385"/>
      <c r="J190" s="385"/>
      <c r="K190" s="385"/>
    </row>
    <row r="191" spans="1:11">
      <c r="A191" s="393"/>
      <c r="B191" s="438"/>
      <c r="F191" s="385"/>
      <c r="G191" s="385"/>
      <c r="H191" s="385"/>
      <c r="I191" s="385"/>
      <c r="J191" s="385"/>
      <c r="K191" s="385"/>
    </row>
    <row r="192" spans="1:11">
      <c r="A192" s="393"/>
      <c r="B192" s="438"/>
      <c r="F192" s="385"/>
      <c r="G192" s="385"/>
      <c r="H192" s="385"/>
      <c r="I192" s="385"/>
      <c r="J192" s="385"/>
      <c r="K192" s="385"/>
    </row>
    <row r="193" spans="1:11">
      <c r="A193" s="393"/>
      <c r="B193" s="438"/>
      <c r="F193" s="385"/>
      <c r="G193" s="385"/>
      <c r="H193" s="385"/>
      <c r="I193" s="385"/>
      <c r="J193" s="385"/>
      <c r="K193" s="385"/>
    </row>
    <row r="194" spans="1:11">
      <c r="A194" s="393"/>
      <c r="B194" s="438"/>
      <c r="F194" s="385"/>
      <c r="G194" s="385"/>
      <c r="H194" s="385"/>
      <c r="I194" s="385"/>
      <c r="J194" s="385"/>
      <c r="K194" s="385"/>
    </row>
    <row r="195" spans="1:11">
      <c r="A195" s="393"/>
      <c r="B195" s="438"/>
      <c r="F195" s="385"/>
      <c r="G195" s="385"/>
      <c r="H195" s="385"/>
      <c r="I195" s="385"/>
      <c r="J195" s="385"/>
      <c r="K195" s="385"/>
    </row>
    <row r="196" spans="1:11">
      <c r="A196" s="393"/>
      <c r="B196" s="438"/>
      <c r="F196" s="385"/>
      <c r="G196" s="385"/>
      <c r="H196" s="385"/>
      <c r="I196" s="385"/>
      <c r="J196" s="385"/>
      <c r="K196" s="385"/>
    </row>
    <row r="197" spans="1:11">
      <c r="A197" s="393"/>
      <c r="B197" s="438"/>
      <c r="F197" s="385"/>
      <c r="G197" s="385"/>
      <c r="H197" s="385"/>
      <c r="I197" s="385"/>
      <c r="J197" s="385"/>
      <c r="K197" s="385"/>
    </row>
    <row r="198" spans="1:11">
      <c r="A198" s="393"/>
      <c r="B198" s="438"/>
      <c r="F198" s="385"/>
      <c r="G198" s="385"/>
      <c r="H198" s="385"/>
      <c r="I198" s="385"/>
      <c r="J198" s="385"/>
      <c r="K198" s="385"/>
    </row>
    <row r="199" spans="1:11">
      <c r="A199" s="393"/>
      <c r="B199" s="438"/>
      <c r="F199" s="385"/>
      <c r="G199" s="385"/>
      <c r="H199" s="385"/>
      <c r="I199" s="385"/>
      <c r="J199" s="385"/>
      <c r="K199" s="385"/>
    </row>
    <row r="200" spans="1:11">
      <c r="A200" s="393"/>
      <c r="B200" s="438"/>
      <c r="F200" s="385"/>
      <c r="G200" s="385"/>
      <c r="H200" s="385"/>
      <c r="I200" s="385"/>
      <c r="J200" s="385"/>
      <c r="K200" s="385"/>
    </row>
    <row r="201" spans="1:11">
      <c r="A201" s="393"/>
      <c r="B201" s="438"/>
      <c r="F201" s="385"/>
      <c r="G201" s="385"/>
      <c r="H201" s="385"/>
      <c r="I201" s="385"/>
      <c r="J201" s="385"/>
      <c r="K201" s="385"/>
    </row>
    <row r="202" spans="1:11">
      <c r="A202" s="393"/>
      <c r="B202" s="438"/>
      <c r="F202" s="385"/>
      <c r="G202" s="385"/>
      <c r="H202" s="385"/>
      <c r="I202" s="385"/>
      <c r="J202" s="385"/>
      <c r="K202" s="385"/>
    </row>
    <row r="203" spans="1:11">
      <c r="A203" s="393"/>
      <c r="B203" s="438"/>
      <c r="F203" s="385"/>
      <c r="G203" s="385"/>
      <c r="H203" s="385"/>
      <c r="I203" s="385"/>
      <c r="J203" s="385"/>
      <c r="K203" s="385"/>
    </row>
    <row r="204" spans="1:11">
      <c r="A204" s="393"/>
      <c r="B204" s="438"/>
      <c r="F204" s="385"/>
      <c r="G204" s="385"/>
      <c r="H204" s="385"/>
      <c r="I204" s="385"/>
      <c r="J204" s="385"/>
      <c r="K204" s="385"/>
    </row>
    <row r="205" spans="1:11">
      <c r="A205" s="393"/>
      <c r="B205" s="438"/>
      <c r="F205" s="385"/>
      <c r="G205" s="385"/>
      <c r="H205" s="385"/>
      <c r="I205" s="385"/>
      <c r="J205" s="385"/>
      <c r="K205" s="385"/>
    </row>
    <row r="206" spans="1:11">
      <c r="A206" s="393"/>
      <c r="B206" s="438"/>
      <c r="F206" s="385"/>
      <c r="G206" s="385"/>
      <c r="H206" s="385"/>
      <c r="I206" s="385"/>
      <c r="J206" s="385"/>
      <c r="K206" s="385"/>
    </row>
    <row r="207" spans="1:11">
      <c r="A207" s="393"/>
      <c r="B207" s="438"/>
      <c r="F207" s="385"/>
      <c r="G207" s="385"/>
      <c r="H207" s="385"/>
      <c r="I207" s="385"/>
      <c r="J207" s="385"/>
      <c r="K207" s="385"/>
    </row>
    <row r="208" spans="1:11">
      <c r="A208" s="393"/>
      <c r="B208" s="438"/>
      <c r="F208" s="385"/>
      <c r="G208" s="385"/>
      <c r="H208" s="385"/>
      <c r="I208" s="385"/>
      <c r="J208" s="385"/>
      <c r="K208" s="385"/>
    </row>
    <row r="209" spans="1:11">
      <c r="A209" s="393"/>
      <c r="B209" s="438"/>
      <c r="F209" s="385"/>
      <c r="G209" s="385"/>
      <c r="H209" s="385"/>
      <c r="I209" s="385"/>
      <c r="J209" s="385"/>
      <c r="K209" s="385"/>
    </row>
    <row r="210" spans="1:11">
      <c r="A210" s="393"/>
      <c r="B210" s="438"/>
      <c r="F210" s="385"/>
      <c r="G210" s="385"/>
      <c r="H210" s="385"/>
      <c r="I210" s="385"/>
      <c r="J210" s="385"/>
      <c r="K210" s="385"/>
    </row>
    <row r="211" spans="1:11">
      <c r="A211" s="393"/>
      <c r="B211" s="438"/>
      <c r="F211" s="385"/>
      <c r="G211" s="385"/>
      <c r="H211" s="385"/>
      <c r="I211" s="385"/>
      <c r="J211" s="385"/>
      <c r="K211" s="385"/>
    </row>
    <row r="212" spans="1:11">
      <c r="A212" s="393"/>
      <c r="B212" s="438"/>
      <c r="F212" s="385"/>
      <c r="G212" s="385"/>
      <c r="H212" s="385"/>
      <c r="I212" s="385"/>
      <c r="J212" s="385"/>
      <c r="K212" s="385"/>
    </row>
    <row r="213" spans="1:11">
      <c r="A213" s="393"/>
      <c r="B213" s="438"/>
      <c r="F213" s="385"/>
      <c r="G213" s="385"/>
      <c r="H213" s="385"/>
      <c r="I213" s="385"/>
      <c r="J213" s="385"/>
      <c r="K213" s="385"/>
    </row>
    <row r="214" spans="1:11">
      <c r="A214" s="393"/>
      <c r="B214" s="438"/>
      <c r="F214" s="385"/>
      <c r="G214" s="385"/>
      <c r="H214" s="385"/>
      <c r="I214" s="385"/>
      <c r="J214" s="385"/>
      <c r="K214" s="385"/>
    </row>
    <row r="215" spans="1:11">
      <c r="A215" s="393"/>
      <c r="B215" s="438"/>
      <c r="F215" s="385"/>
      <c r="G215" s="385"/>
      <c r="H215" s="385"/>
      <c r="I215" s="385"/>
      <c r="J215" s="385"/>
      <c r="K215" s="385"/>
    </row>
    <row r="216" spans="1:11">
      <c r="A216" s="393"/>
      <c r="B216" s="438"/>
      <c r="F216" s="385"/>
      <c r="G216" s="385"/>
      <c r="H216" s="385"/>
      <c r="I216" s="385"/>
      <c r="J216" s="385"/>
      <c r="K216" s="385"/>
    </row>
    <row r="217" spans="1:11">
      <c r="A217" s="393"/>
      <c r="B217" s="438"/>
      <c r="F217" s="385"/>
      <c r="G217" s="385"/>
      <c r="H217" s="385"/>
      <c r="I217" s="385"/>
      <c r="J217" s="385"/>
      <c r="K217" s="385"/>
    </row>
    <row r="218" spans="1:11">
      <c r="A218" s="393"/>
      <c r="B218" s="438"/>
      <c r="F218" s="385"/>
      <c r="G218" s="385"/>
      <c r="H218" s="385"/>
      <c r="I218" s="385"/>
      <c r="J218" s="385"/>
      <c r="K218" s="385"/>
    </row>
    <row r="219" spans="1:11">
      <c r="A219" s="393"/>
      <c r="B219" s="438"/>
      <c r="F219" s="385"/>
      <c r="G219" s="385"/>
      <c r="H219" s="385"/>
      <c r="I219" s="385"/>
      <c r="J219" s="385"/>
      <c r="K219" s="385"/>
    </row>
    <row r="220" spans="1:11">
      <c r="A220" s="393"/>
      <c r="B220" s="438"/>
      <c r="F220" s="385"/>
      <c r="G220" s="385"/>
      <c r="H220" s="385"/>
      <c r="I220" s="385"/>
      <c r="J220" s="385"/>
      <c r="K220" s="385"/>
    </row>
    <row r="221" spans="1:11">
      <c r="A221" s="393"/>
      <c r="B221" s="438"/>
      <c r="F221" s="385"/>
      <c r="G221" s="385"/>
      <c r="H221" s="385"/>
      <c r="I221" s="385"/>
      <c r="J221" s="385"/>
      <c r="K221" s="385"/>
    </row>
    <row r="222" spans="1:11">
      <c r="A222" s="393"/>
      <c r="B222" s="438"/>
      <c r="F222" s="385"/>
      <c r="G222" s="385"/>
      <c r="H222" s="385"/>
      <c r="I222" s="385"/>
      <c r="J222" s="385"/>
      <c r="K222" s="385"/>
    </row>
    <row r="223" spans="1:11">
      <c r="A223" s="393"/>
      <c r="B223" s="438"/>
      <c r="F223" s="385"/>
      <c r="G223" s="385"/>
      <c r="H223" s="385"/>
      <c r="I223" s="385"/>
      <c r="J223" s="385"/>
      <c r="K223" s="385"/>
    </row>
    <row r="224" spans="1:11">
      <c r="A224" s="393"/>
      <c r="B224" s="438"/>
      <c r="F224" s="385"/>
      <c r="G224" s="385"/>
      <c r="H224" s="385"/>
      <c r="I224" s="385"/>
      <c r="J224" s="385"/>
      <c r="K224" s="385"/>
    </row>
    <row r="225" spans="1:11">
      <c r="A225" s="393"/>
      <c r="B225" s="438"/>
      <c r="F225" s="385"/>
      <c r="G225" s="385"/>
      <c r="H225" s="385"/>
      <c r="I225" s="385"/>
      <c r="J225" s="385"/>
      <c r="K225" s="385"/>
    </row>
    <row r="226" spans="1:11">
      <c r="A226" s="393"/>
      <c r="B226" s="438"/>
      <c r="F226" s="385"/>
      <c r="G226" s="385"/>
      <c r="H226" s="385"/>
      <c r="I226" s="385"/>
      <c r="J226" s="385"/>
      <c r="K226" s="385"/>
    </row>
    <row r="227" spans="1:11">
      <c r="A227" s="393"/>
      <c r="B227" s="438"/>
      <c r="F227" s="385"/>
      <c r="G227" s="385"/>
      <c r="H227" s="385"/>
      <c r="I227" s="385"/>
      <c r="J227" s="385"/>
      <c r="K227" s="385"/>
    </row>
    <row r="228" spans="1:11">
      <c r="A228" s="393"/>
      <c r="B228" s="438"/>
      <c r="F228" s="385"/>
      <c r="G228" s="385"/>
      <c r="H228" s="385"/>
      <c r="I228" s="385"/>
      <c r="J228" s="385"/>
      <c r="K228" s="385"/>
    </row>
    <row r="229" spans="1:11">
      <c r="A229" s="393"/>
      <c r="B229" s="438"/>
      <c r="F229" s="385"/>
      <c r="G229" s="385"/>
      <c r="H229" s="385"/>
      <c r="I229" s="385"/>
      <c r="J229" s="385"/>
      <c r="K229" s="385"/>
    </row>
    <row r="230" spans="1:11">
      <c r="A230" s="393"/>
      <c r="B230" s="438"/>
      <c r="F230" s="385"/>
      <c r="G230" s="385"/>
      <c r="H230" s="385"/>
      <c r="I230" s="385"/>
      <c r="J230" s="385"/>
      <c r="K230" s="385"/>
    </row>
    <row r="231" spans="1:11">
      <c r="A231" s="393"/>
      <c r="B231" s="438"/>
      <c r="F231" s="385"/>
      <c r="G231" s="385"/>
      <c r="H231" s="385"/>
      <c r="I231" s="385"/>
      <c r="J231" s="385"/>
      <c r="K231" s="385"/>
    </row>
    <row r="232" spans="1:11">
      <c r="A232" s="393"/>
      <c r="B232" s="438"/>
      <c r="F232" s="385"/>
      <c r="G232" s="385"/>
      <c r="H232" s="385"/>
      <c r="I232" s="385"/>
      <c r="J232" s="385"/>
      <c r="K232" s="385"/>
    </row>
    <row r="233" spans="1:11">
      <c r="A233" s="393"/>
      <c r="B233" s="438"/>
      <c r="F233" s="385"/>
      <c r="G233" s="385"/>
      <c r="H233" s="385"/>
      <c r="I233" s="385"/>
      <c r="J233" s="385"/>
      <c r="K233" s="385"/>
    </row>
    <row r="234" spans="1:11">
      <c r="A234" s="393"/>
      <c r="B234" s="438"/>
      <c r="F234" s="385"/>
      <c r="G234" s="385"/>
      <c r="H234" s="385"/>
      <c r="I234" s="385"/>
      <c r="J234" s="385"/>
      <c r="K234" s="385"/>
    </row>
    <row r="235" spans="1:11">
      <c r="A235" s="393"/>
      <c r="B235" s="438"/>
      <c r="F235" s="385"/>
      <c r="G235" s="385"/>
      <c r="H235" s="385"/>
      <c r="I235" s="385"/>
      <c r="J235" s="385"/>
      <c r="K235" s="385"/>
    </row>
    <row r="236" spans="1:11">
      <c r="A236" s="393"/>
      <c r="B236" s="438"/>
      <c r="F236" s="385"/>
      <c r="G236" s="385"/>
      <c r="H236" s="385"/>
      <c r="I236" s="385"/>
      <c r="J236" s="385"/>
      <c r="K236" s="385"/>
    </row>
    <row r="237" spans="1:11">
      <c r="A237" s="393"/>
      <c r="B237" s="438"/>
      <c r="F237" s="385"/>
      <c r="G237" s="385"/>
      <c r="H237" s="385"/>
      <c r="I237" s="385"/>
      <c r="J237" s="385"/>
      <c r="K237" s="385"/>
    </row>
    <row r="238" spans="1:11">
      <c r="A238" s="393"/>
      <c r="B238" s="438"/>
      <c r="F238" s="385"/>
      <c r="G238" s="385"/>
      <c r="H238" s="385"/>
      <c r="I238" s="385"/>
      <c r="J238" s="385"/>
      <c r="K238" s="385"/>
    </row>
    <row r="239" spans="1:11">
      <c r="A239" s="393"/>
      <c r="B239" s="438"/>
      <c r="F239" s="385"/>
      <c r="G239" s="385"/>
      <c r="H239" s="385"/>
      <c r="I239" s="385"/>
      <c r="J239" s="385"/>
      <c r="K239" s="385"/>
    </row>
    <row r="240" spans="1:11">
      <c r="A240" s="393"/>
      <c r="B240" s="438"/>
      <c r="F240" s="385"/>
      <c r="G240" s="385"/>
      <c r="H240" s="385"/>
      <c r="I240" s="385"/>
      <c r="J240" s="385"/>
      <c r="K240" s="385"/>
    </row>
    <row r="241" spans="1:11">
      <c r="A241" s="393"/>
      <c r="B241" s="438"/>
      <c r="F241" s="385"/>
      <c r="G241" s="385"/>
      <c r="H241" s="385"/>
      <c r="I241" s="385"/>
      <c r="J241" s="385"/>
      <c r="K241" s="385"/>
    </row>
    <row r="242" spans="1:11">
      <c r="A242" s="393"/>
      <c r="B242" s="438"/>
      <c r="F242" s="385"/>
      <c r="G242" s="385"/>
      <c r="H242" s="385"/>
      <c r="I242" s="385"/>
      <c r="J242" s="385"/>
      <c r="K242" s="385"/>
    </row>
    <row r="243" spans="1:11">
      <c r="A243" s="393"/>
      <c r="B243" s="438"/>
      <c r="F243" s="385"/>
      <c r="G243" s="385"/>
      <c r="H243" s="385"/>
      <c r="I243" s="385"/>
      <c r="J243" s="385"/>
      <c r="K243" s="385"/>
    </row>
    <row r="244" spans="1:11">
      <c r="A244" s="393"/>
      <c r="B244" s="438"/>
      <c r="F244" s="385"/>
      <c r="G244" s="385"/>
      <c r="H244" s="385"/>
      <c r="I244" s="385"/>
      <c r="J244" s="385"/>
      <c r="K244" s="385"/>
    </row>
    <row r="245" spans="1:11">
      <c r="A245" s="393"/>
      <c r="B245" s="438"/>
      <c r="F245" s="385"/>
      <c r="G245" s="385"/>
      <c r="H245" s="385"/>
      <c r="I245" s="385"/>
      <c r="J245" s="385"/>
      <c r="K245" s="385"/>
    </row>
    <row r="246" spans="1:11">
      <c r="A246" s="393"/>
      <c r="B246" s="438"/>
      <c r="F246" s="385"/>
      <c r="G246" s="385"/>
      <c r="H246" s="385"/>
      <c r="I246" s="385"/>
      <c r="J246" s="385"/>
      <c r="K246" s="385"/>
    </row>
    <row r="247" spans="1:11">
      <c r="A247" s="393"/>
      <c r="B247" s="438"/>
      <c r="F247" s="385"/>
      <c r="G247" s="385"/>
      <c r="H247" s="385"/>
      <c r="I247" s="385"/>
      <c r="J247" s="385"/>
      <c r="K247" s="385"/>
    </row>
    <row r="248" spans="1:11">
      <c r="A248" s="393"/>
      <c r="B248" s="438"/>
      <c r="F248" s="385"/>
      <c r="G248" s="385"/>
      <c r="H248" s="385"/>
      <c r="I248" s="385"/>
      <c r="J248" s="385"/>
      <c r="K248" s="385"/>
    </row>
    <row r="249" spans="1:11">
      <c r="A249" s="393"/>
      <c r="B249" s="438"/>
      <c r="F249" s="385"/>
      <c r="G249" s="385"/>
      <c r="H249" s="385"/>
      <c r="I249" s="385"/>
      <c r="J249" s="385"/>
      <c r="K249" s="385"/>
    </row>
    <row r="250" spans="1:11">
      <c r="A250" s="393"/>
      <c r="B250" s="438"/>
      <c r="F250" s="385"/>
      <c r="G250" s="385"/>
      <c r="H250" s="385"/>
      <c r="I250" s="385"/>
      <c r="J250" s="385"/>
      <c r="K250" s="385"/>
    </row>
    <row r="251" spans="1:11">
      <c r="A251" s="393"/>
      <c r="B251" s="438"/>
      <c r="F251" s="385"/>
      <c r="G251" s="385"/>
      <c r="H251" s="385"/>
      <c r="I251" s="385"/>
      <c r="J251" s="385"/>
      <c r="K251" s="385"/>
    </row>
    <row r="252" spans="1:11">
      <c r="A252" s="393"/>
      <c r="B252" s="438"/>
      <c r="F252" s="385"/>
      <c r="G252" s="385"/>
      <c r="H252" s="385"/>
      <c r="I252" s="385"/>
      <c r="J252" s="385"/>
      <c r="K252" s="385"/>
    </row>
    <row r="253" spans="1:11">
      <c r="A253" s="393"/>
      <c r="B253" s="438"/>
      <c r="F253" s="385"/>
      <c r="G253" s="385"/>
      <c r="H253" s="385"/>
      <c r="I253" s="385"/>
      <c r="J253" s="385"/>
      <c r="K253" s="385"/>
    </row>
    <row r="254" spans="1:11">
      <c r="A254" s="393"/>
      <c r="B254" s="438"/>
      <c r="F254" s="385"/>
      <c r="G254" s="385"/>
      <c r="H254" s="385"/>
      <c r="I254" s="385"/>
      <c r="J254" s="385"/>
      <c r="K254" s="385"/>
    </row>
    <row r="255" spans="1:11">
      <c r="A255" s="393"/>
      <c r="B255" s="438"/>
      <c r="F255" s="385"/>
      <c r="G255" s="385"/>
      <c r="H255" s="385"/>
      <c r="I255" s="385"/>
      <c r="J255" s="385"/>
      <c r="K255" s="385"/>
    </row>
    <row r="256" spans="1:11">
      <c r="A256" s="393"/>
      <c r="B256" s="438"/>
      <c r="F256" s="385"/>
      <c r="G256" s="385"/>
      <c r="H256" s="385"/>
      <c r="I256" s="385"/>
      <c r="J256" s="385"/>
      <c r="K256" s="385"/>
    </row>
    <row r="257" spans="1:11">
      <c r="A257" s="393"/>
      <c r="B257" s="438"/>
      <c r="F257" s="385"/>
      <c r="G257" s="385"/>
      <c r="H257" s="385"/>
      <c r="I257" s="385"/>
      <c r="J257" s="385"/>
      <c r="K257" s="385"/>
    </row>
    <row r="258" spans="1:11">
      <c r="A258" s="393"/>
      <c r="B258" s="438"/>
      <c r="F258" s="385"/>
      <c r="G258" s="385"/>
      <c r="H258" s="385"/>
      <c r="I258" s="385"/>
      <c r="J258" s="385"/>
      <c r="K258" s="385"/>
    </row>
    <row r="259" spans="1:11">
      <c r="A259" s="393"/>
      <c r="B259" s="438"/>
      <c r="F259" s="385"/>
      <c r="G259" s="385"/>
      <c r="H259" s="385"/>
      <c r="I259" s="385"/>
      <c r="J259" s="385"/>
      <c r="K259" s="385"/>
    </row>
    <row r="260" spans="1:11">
      <c r="A260" s="393"/>
      <c r="B260" s="438"/>
      <c r="F260" s="385"/>
      <c r="G260" s="385"/>
      <c r="H260" s="385"/>
      <c r="I260" s="385"/>
      <c r="J260" s="385"/>
      <c r="K260" s="385"/>
    </row>
    <row r="261" spans="1:11">
      <c r="A261" s="393"/>
      <c r="B261" s="438"/>
      <c r="F261" s="385"/>
      <c r="G261" s="385"/>
      <c r="H261" s="385"/>
      <c r="I261" s="385"/>
      <c r="J261" s="385"/>
      <c r="K261" s="385"/>
    </row>
    <row r="262" spans="1:11">
      <c r="A262" s="393"/>
      <c r="B262" s="438"/>
      <c r="F262" s="385"/>
      <c r="G262" s="385"/>
      <c r="H262" s="385"/>
      <c r="I262" s="385"/>
      <c r="J262" s="385"/>
      <c r="K262" s="385"/>
    </row>
    <row r="263" spans="1:11">
      <c r="A263" s="393"/>
      <c r="B263" s="438"/>
      <c r="F263" s="385"/>
      <c r="G263" s="385"/>
      <c r="H263" s="385"/>
      <c r="I263" s="385"/>
      <c r="J263" s="385"/>
      <c r="K263" s="385"/>
    </row>
    <row r="264" spans="1:11">
      <c r="A264" s="393"/>
      <c r="B264" s="438"/>
      <c r="F264" s="385"/>
      <c r="G264" s="385"/>
      <c r="H264" s="385"/>
      <c r="I264" s="385"/>
      <c r="J264" s="385"/>
      <c r="K264" s="385"/>
    </row>
    <row r="265" spans="1:11">
      <c r="A265" s="393"/>
      <c r="B265" s="438"/>
      <c r="F265" s="385"/>
      <c r="G265" s="385"/>
      <c r="H265" s="385"/>
      <c r="I265" s="385"/>
      <c r="J265" s="385"/>
      <c r="K265" s="385"/>
    </row>
    <row r="266" spans="1:11">
      <c r="A266" s="393"/>
      <c r="B266" s="438"/>
      <c r="F266" s="385"/>
      <c r="G266" s="385"/>
      <c r="H266" s="385"/>
      <c r="I266" s="385"/>
      <c r="J266" s="385"/>
      <c r="K266" s="385"/>
    </row>
    <row r="267" spans="1:11">
      <c r="A267" s="393"/>
      <c r="B267" s="438"/>
      <c r="F267" s="385"/>
      <c r="G267" s="385"/>
      <c r="H267" s="385"/>
      <c r="I267" s="385"/>
      <c r="J267" s="385"/>
      <c r="K267" s="385"/>
    </row>
    <row r="268" spans="1:11">
      <c r="A268" s="393"/>
      <c r="B268" s="438"/>
      <c r="F268" s="385"/>
      <c r="G268" s="385"/>
      <c r="H268" s="385"/>
      <c r="I268" s="385"/>
      <c r="J268" s="385"/>
      <c r="K268" s="385"/>
    </row>
    <row r="269" spans="1:11">
      <c r="A269" s="393"/>
      <c r="B269" s="438"/>
      <c r="F269" s="385"/>
      <c r="G269" s="385"/>
      <c r="H269" s="385"/>
      <c r="I269" s="385"/>
      <c r="J269" s="385"/>
      <c r="K269" s="385"/>
    </row>
    <row r="270" spans="1:11">
      <c r="A270" s="393"/>
      <c r="B270" s="438"/>
      <c r="F270" s="385"/>
      <c r="G270" s="385"/>
      <c r="H270" s="385"/>
      <c r="I270" s="385"/>
      <c r="J270" s="385"/>
      <c r="K270" s="385"/>
    </row>
    <row r="271" spans="1:11">
      <c r="A271" s="393"/>
      <c r="B271" s="438"/>
      <c r="F271" s="385"/>
      <c r="G271" s="385"/>
      <c r="H271" s="385"/>
      <c r="I271" s="385"/>
      <c r="J271" s="385"/>
      <c r="K271" s="385"/>
    </row>
    <row r="272" spans="1:11">
      <c r="A272" s="393"/>
      <c r="B272" s="438"/>
      <c r="F272" s="385"/>
      <c r="G272" s="385"/>
      <c r="H272" s="385"/>
      <c r="I272" s="385"/>
      <c r="J272" s="385"/>
      <c r="K272" s="385"/>
    </row>
    <row r="273" spans="1:11">
      <c r="A273" s="393"/>
      <c r="B273" s="438"/>
      <c r="F273" s="385"/>
      <c r="G273" s="385"/>
      <c r="H273" s="385"/>
      <c r="I273" s="385"/>
      <c r="J273" s="385"/>
      <c r="K273" s="385"/>
    </row>
    <row r="274" spans="1:11">
      <c r="A274" s="393"/>
      <c r="B274" s="438"/>
      <c r="F274" s="385"/>
      <c r="G274" s="385"/>
      <c r="H274" s="385"/>
      <c r="I274" s="385"/>
      <c r="J274" s="385"/>
      <c r="K274" s="385"/>
    </row>
    <row r="275" spans="1:11">
      <c r="A275" s="393"/>
      <c r="B275" s="438"/>
      <c r="F275" s="385"/>
      <c r="G275" s="385"/>
      <c r="H275" s="385"/>
      <c r="I275" s="385"/>
      <c r="J275" s="385"/>
      <c r="K275" s="385"/>
    </row>
    <row r="276" spans="1:11">
      <c r="A276" s="393"/>
      <c r="B276" s="438"/>
      <c r="F276" s="385"/>
      <c r="G276" s="385"/>
      <c r="H276" s="385"/>
      <c r="I276" s="385"/>
      <c r="J276" s="385"/>
      <c r="K276" s="385"/>
    </row>
    <row r="277" spans="1:11">
      <c r="A277" s="393"/>
      <c r="B277" s="438"/>
      <c r="F277" s="385"/>
      <c r="G277" s="385"/>
      <c r="H277" s="385"/>
      <c r="I277" s="385"/>
      <c r="J277" s="385"/>
      <c r="K277" s="385"/>
    </row>
    <row r="278" spans="1:11">
      <c r="A278" s="393"/>
      <c r="B278" s="438"/>
      <c r="F278" s="385"/>
      <c r="G278" s="385"/>
      <c r="H278" s="385"/>
      <c r="I278" s="385"/>
      <c r="J278" s="385"/>
      <c r="K278" s="385"/>
    </row>
    <row r="279" spans="1:11">
      <c r="A279" s="393"/>
      <c r="B279" s="438"/>
      <c r="F279" s="385"/>
      <c r="G279" s="385"/>
      <c r="H279" s="385"/>
      <c r="I279" s="385"/>
      <c r="J279" s="385"/>
      <c r="K279" s="385"/>
    </row>
    <row r="280" spans="1:11">
      <c r="A280" s="393"/>
      <c r="B280" s="438"/>
      <c r="F280" s="385"/>
      <c r="G280" s="385"/>
      <c r="H280" s="385"/>
      <c r="I280" s="385"/>
      <c r="J280" s="385"/>
      <c r="K280" s="385"/>
    </row>
    <row r="281" spans="1:11">
      <c r="A281" s="393"/>
      <c r="B281" s="438"/>
      <c r="F281" s="385"/>
      <c r="G281" s="385"/>
      <c r="H281" s="385"/>
      <c r="I281" s="385"/>
      <c r="J281" s="385"/>
      <c r="K281" s="385"/>
    </row>
    <row r="282" spans="1:11">
      <c r="A282" s="393"/>
      <c r="B282" s="438"/>
      <c r="F282" s="385"/>
      <c r="G282" s="385"/>
      <c r="H282" s="385"/>
      <c r="I282" s="385"/>
      <c r="J282" s="385"/>
      <c r="K282" s="385"/>
    </row>
    <row r="283" spans="1:11">
      <c r="A283" s="393"/>
      <c r="B283" s="438"/>
      <c r="F283" s="385"/>
      <c r="G283" s="385"/>
      <c r="H283" s="385"/>
      <c r="I283" s="385"/>
      <c r="J283" s="385"/>
      <c r="K283" s="385"/>
    </row>
    <row r="284" spans="1:11">
      <c r="A284" s="393"/>
      <c r="B284" s="438"/>
      <c r="F284" s="385"/>
      <c r="G284" s="385"/>
      <c r="H284" s="385"/>
      <c r="I284" s="385"/>
      <c r="J284" s="385"/>
      <c r="K284" s="385"/>
    </row>
    <row r="285" spans="1:11">
      <c r="A285" s="393"/>
      <c r="B285" s="438"/>
      <c r="F285" s="385"/>
      <c r="G285" s="385"/>
      <c r="H285" s="385"/>
      <c r="I285" s="385"/>
      <c r="J285" s="385"/>
      <c r="K285" s="385"/>
    </row>
    <row r="286" spans="1:11">
      <c r="A286" s="393"/>
      <c r="B286" s="438"/>
      <c r="F286" s="385"/>
      <c r="G286" s="385"/>
      <c r="H286" s="385"/>
      <c r="I286" s="385"/>
      <c r="J286" s="385"/>
      <c r="K286" s="385"/>
    </row>
    <row r="287" spans="1:11">
      <c r="A287" s="393"/>
      <c r="B287" s="438"/>
      <c r="F287" s="385"/>
      <c r="G287" s="385"/>
      <c r="H287" s="385"/>
      <c r="I287" s="385"/>
      <c r="J287" s="385"/>
      <c r="K287" s="385"/>
    </row>
    <row r="288" spans="1:11">
      <c r="A288" s="393"/>
      <c r="B288" s="438"/>
      <c r="F288" s="385"/>
      <c r="G288" s="385"/>
      <c r="H288" s="385"/>
      <c r="I288" s="385"/>
      <c r="J288" s="385"/>
      <c r="K288" s="385"/>
    </row>
    <row r="289" spans="1:11">
      <c r="A289" s="393"/>
      <c r="B289" s="438"/>
      <c r="F289" s="385"/>
      <c r="G289" s="385"/>
      <c r="H289" s="385"/>
      <c r="I289" s="385"/>
      <c r="J289" s="385"/>
      <c r="K289" s="385"/>
    </row>
    <row r="290" spans="1:11">
      <c r="A290" s="393"/>
      <c r="B290" s="438"/>
      <c r="F290" s="385"/>
      <c r="G290" s="385"/>
      <c r="H290" s="385"/>
      <c r="I290" s="385"/>
      <c r="J290" s="385"/>
      <c r="K290" s="385"/>
    </row>
    <row r="291" spans="1:11">
      <c r="A291" s="393"/>
      <c r="B291" s="438"/>
      <c r="F291" s="385"/>
      <c r="G291" s="385"/>
      <c r="H291" s="385"/>
      <c r="I291" s="385"/>
      <c r="J291" s="385"/>
      <c r="K291" s="385"/>
    </row>
    <row r="292" spans="1:11">
      <c r="A292" s="393"/>
      <c r="B292" s="438"/>
      <c r="F292" s="385"/>
      <c r="G292" s="385"/>
      <c r="H292" s="385"/>
      <c r="I292" s="385"/>
      <c r="J292" s="385"/>
      <c r="K292" s="385"/>
    </row>
    <row r="293" spans="1:11">
      <c r="A293" s="393"/>
      <c r="B293" s="438"/>
      <c r="F293" s="385"/>
      <c r="G293" s="385"/>
      <c r="H293" s="385"/>
      <c r="I293" s="385"/>
      <c r="J293" s="385"/>
      <c r="K293" s="385"/>
    </row>
    <row r="294" spans="1:11">
      <c r="A294" s="393"/>
      <c r="B294" s="438"/>
      <c r="F294" s="385"/>
      <c r="G294" s="385"/>
      <c r="H294" s="385"/>
      <c r="I294" s="385"/>
      <c r="J294" s="385"/>
      <c r="K294" s="385"/>
    </row>
    <row r="295" spans="1:11">
      <c r="A295" s="393"/>
      <c r="B295" s="438"/>
      <c r="F295" s="385"/>
      <c r="G295" s="385"/>
      <c r="H295" s="385"/>
      <c r="I295" s="385"/>
      <c r="J295" s="385"/>
      <c r="K295" s="385"/>
    </row>
    <row r="296" spans="1:11">
      <c r="A296" s="393"/>
      <c r="B296" s="438"/>
      <c r="F296" s="385"/>
      <c r="G296" s="385"/>
      <c r="H296" s="385"/>
      <c r="I296" s="385"/>
      <c r="J296" s="385"/>
      <c r="K296" s="385"/>
    </row>
    <row r="297" spans="1:11">
      <c r="A297" s="393"/>
      <c r="B297" s="438"/>
      <c r="F297" s="385"/>
      <c r="G297" s="385"/>
      <c r="H297" s="385"/>
      <c r="I297" s="385"/>
      <c r="J297" s="385"/>
      <c r="K297" s="385"/>
    </row>
    <row r="298" spans="1:11">
      <c r="A298" s="393"/>
      <c r="B298" s="438"/>
      <c r="F298" s="385"/>
      <c r="G298" s="385"/>
      <c r="H298" s="385"/>
      <c r="I298" s="385"/>
      <c r="J298" s="385"/>
      <c r="K298" s="385"/>
    </row>
    <row r="299" spans="1:11">
      <c r="A299" s="393"/>
      <c r="B299" s="438"/>
      <c r="F299" s="385"/>
      <c r="G299" s="385"/>
      <c r="H299" s="385"/>
      <c r="I299" s="385"/>
      <c r="J299" s="385"/>
      <c r="K299" s="385"/>
    </row>
    <row r="300" spans="1:11">
      <c r="A300" s="393"/>
      <c r="B300" s="438"/>
      <c r="F300" s="385"/>
      <c r="G300" s="385"/>
      <c r="H300" s="385"/>
      <c r="I300" s="385"/>
      <c r="J300" s="385"/>
      <c r="K300" s="385"/>
    </row>
    <row r="301" spans="1:11">
      <c r="A301" s="393"/>
      <c r="B301" s="438"/>
      <c r="F301" s="385"/>
      <c r="G301" s="385"/>
      <c r="H301" s="385"/>
      <c r="I301" s="385"/>
      <c r="J301" s="385"/>
      <c r="K301" s="385"/>
    </row>
    <row r="302" spans="1:11">
      <c r="A302" s="393"/>
      <c r="B302" s="438"/>
      <c r="F302" s="385"/>
      <c r="G302" s="385"/>
      <c r="H302" s="385"/>
      <c r="I302" s="385"/>
      <c r="J302" s="385"/>
      <c r="K302" s="385"/>
    </row>
    <row r="303" spans="1:11">
      <c r="A303" s="393"/>
      <c r="B303" s="438"/>
      <c r="F303" s="385"/>
      <c r="G303" s="385"/>
      <c r="H303" s="385"/>
      <c r="I303" s="385"/>
      <c r="J303" s="385"/>
      <c r="K303" s="385"/>
    </row>
    <row r="304" spans="1:11">
      <c r="A304" s="393"/>
      <c r="B304" s="438"/>
      <c r="F304" s="385"/>
      <c r="G304" s="385"/>
      <c r="H304" s="385"/>
      <c r="I304" s="385"/>
      <c r="J304" s="385"/>
      <c r="K304" s="385"/>
    </row>
    <row r="305" spans="1:11">
      <c r="A305" s="393"/>
      <c r="B305" s="438"/>
      <c r="F305" s="385"/>
      <c r="G305" s="385"/>
      <c r="H305" s="385"/>
      <c r="I305" s="385"/>
      <c r="J305" s="385"/>
      <c r="K305" s="385"/>
    </row>
    <row r="306" spans="1:11">
      <c r="A306" s="393"/>
      <c r="B306" s="438"/>
      <c r="F306" s="385"/>
      <c r="G306" s="385"/>
      <c r="H306" s="385"/>
      <c r="I306" s="385"/>
      <c r="J306" s="385"/>
      <c r="K306" s="385"/>
    </row>
    <row r="307" spans="1:11">
      <c r="A307" s="393"/>
      <c r="B307" s="438"/>
      <c r="F307" s="385"/>
      <c r="G307" s="385"/>
      <c r="H307" s="385"/>
      <c r="I307" s="385"/>
      <c r="J307" s="385"/>
      <c r="K307" s="385"/>
    </row>
    <row r="308" spans="1:11">
      <c r="A308" s="393"/>
      <c r="B308" s="438"/>
      <c r="F308" s="385"/>
      <c r="G308" s="385"/>
      <c r="H308" s="385"/>
      <c r="I308" s="385"/>
      <c r="J308" s="385"/>
      <c r="K308" s="385"/>
    </row>
    <row r="309" spans="1:11">
      <c r="A309" s="393"/>
      <c r="B309" s="438"/>
      <c r="F309" s="385"/>
      <c r="G309" s="385"/>
      <c r="H309" s="385"/>
      <c r="I309" s="385"/>
      <c r="J309" s="385"/>
      <c r="K309" s="385"/>
    </row>
    <row r="310" spans="1:11">
      <c r="A310" s="393"/>
      <c r="B310" s="438"/>
      <c r="F310" s="385"/>
      <c r="G310" s="385"/>
      <c r="H310" s="385"/>
      <c r="I310" s="385"/>
      <c r="J310" s="385"/>
      <c r="K310" s="385"/>
    </row>
    <row r="311" spans="1:11">
      <c r="A311" s="393"/>
      <c r="B311" s="438"/>
      <c r="F311" s="385"/>
      <c r="G311" s="385"/>
      <c r="H311" s="385"/>
      <c r="I311" s="385"/>
      <c r="J311" s="385"/>
      <c r="K311" s="385"/>
    </row>
    <row r="312" spans="1:11">
      <c r="A312" s="393"/>
      <c r="B312" s="438"/>
      <c r="F312" s="385"/>
      <c r="G312" s="385"/>
      <c r="H312" s="385"/>
      <c r="I312" s="385"/>
      <c r="J312" s="385"/>
      <c r="K312" s="385"/>
    </row>
    <row r="313" spans="1:11">
      <c r="A313" s="393"/>
      <c r="B313" s="438"/>
      <c r="F313" s="385"/>
      <c r="G313" s="385"/>
      <c r="H313" s="385"/>
      <c r="I313" s="385"/>
      <c r="J313" s="385"/>
      <c r="K313" s="385"/>
    </row>
    <row r="314" spans="1:11">
      <c r="A314" s="393"/>
      <c r="B314" s="438"/>
      <c r="F314" s="385"/>
      <c r="G314" s="385"/>
      <c r="H314" s="385"/>
      <c r="I314" s="385"/>
      <c r="J314" s="385"/>
      <c r="K314" s="385"/>
    </row>
    <row r="315" spans="1:11">
      <c r="A315" s="393"/>
      <c r="B315" s="438"/>
      <c r="F315" s="385"/>
      <c r="G315" s="385"/>
      <c r="H315" s="385"/>
      <c r="I315" s="385"/>
      <c r="J315" s="385"/>
      <c r="K315" s="385"/>
    </row>
    <row r="316" spans="1:11">
      <c r="A316" s="393"/>
      <c r="B316" s="438"/>
      <c r="F316" s="385"/>
      <c r="G316" s="385"/>
      <c r="H316" s="385"/>
      <c r="I316" s="385"/>
      <c r="J316" s="385"/>
      <c r="K316" s="385"/>
    </row>
    <row r="317" spans="1:11">
      <c r="A317" s="393"/>
      <c r="B317" s="438"/>
      <c r="F317" s="385"/>
      <c r="G317" s="385"/>
      <c r="H317" s="385"/>
      <c r="I317" s="385"/>
      <c r="J317" s="385"/>
      <c r="K317" s="385"/>
    </row>
    <row r="318" spans="1:11">
      <c r="A318" s="393"/>
      <c r="B318" s="438"/>
      <c r="F318" s="385"/>
      <c r="G318" s="385"/>
      <c r="H318" s="385"/>
      <c r="I318" s="385"/>
      <c r="J318" s="385"/>
      <c r="K318" s="385"/>
    </row>
    <row r="319" spans="1:11">
      <c r="A319" s="393"/>
      <c r="B319" s="438"/>
      <c r="F319" s="385"/>
      <c r="G319" s="385"/>
      <c r="H319" s="385"/>
      <c r="I319" s="385"/>
      <c r="J319" s="385"/>
      <c r="K319" s="385"/>
    </row>
    <row r="320" spans="1:11">
      <c r="A320" s="393"/>
      <c r="B320" s="438"/>
      <c r="F320" s="385"/>
      <c r="G320" s="385"/>
      <c r="H320" s="385"/>
      <c r="I320" s="385"/>
      <c r="J320" s="385"/>
      <c r="K320" s="385"/>
    </row>
    <row r="321" spans="1:11">
      <c r="A321" s="393"/>
      <c r="B321" s="438"/>
      <c r="F321" s="385"/>
      <c r="G321" s="385"/>
      <c r="H321" s="385"/>
      <c r="I321" s="385"/>
      <c r="J321" s="385"/>
      <c r="K321" s="385"/>
    </row>
    <row r="322" spans="1:11">
      <c r="A322" s="393"/>
      <c r="B322" s="438"/>
      <c r="F322" s="385"/>
      <c r="G322" s="385"/>
      <c r="H322" s="385"/>
      <c r="I322" s="385"/>
      <c r="J322" s="385"/>
      <c r="K322" s="385"/>
    </row>
    <row r="323" spans="1:11">
      <c r="A323" s="393"/>
      <c r="B323" s="438"/>
      <c r="F323" s="385"/>
      <c r="G323" s="385"/>
      <c r="H323" s="385"/>
      <c r="I323" s="385"/>
      <c r="J323" s="385"/>
      <c r="K323" s="385"/>
    </row>
    <row r="324" spans="1:11">
      <c r="A324" s="393"/>
      <c r="B324" s="438"/>
      <c r="F324" s="385"/>
      <c r="G324" s="385"/>
      <c r="H324" s="385"/>
      <c r="I324" s="385"/>
      <c r="J324" s="385"/>
      <c r="K324" s="385"/>
    </row>
    <row r="325" spans="1:11">
      <c r="A325" s="393"/>
      <c r="B325" s="438"/>
      <c r="F325" s="385"/>
      <c r="G325" s="385"/>
      <c r="H325" s="385"/>
      <c r="I325" s="385"/>
      <c r="J325" s="385"/>
      <c r="K325" s="385"/>
    </row>
    <row r="326" spans="1:11">
      <c r="A326" s="393"/>
      <c r="B326" s="438"/>
      <c r="F326" s="385"/>
      <c r="G326" s="385"/>
      <c r="H326" s="385"/>
      <c r="I326" s="385"/>
      <c r="J326" s="385"/>
      <c r="K326" s="385"/>
    </row>
    <row r="327" spans="1:11">
      <c r="A327" s="393"/>
      <c r="B327" s="438"/>
      <c r="F327" s="385"/>
      <c r="G327" s="385"/>
      <c r="H327" s="385"/>
      <c r="I327" s="385"/>
      <c r="J327" s="385"/>
      <c r="K327" s="385"/>
    </row>
    <row r="328" spans="1:11">
      <c r="A328" s="393"/>
      <c r="B328" s="438"/>
      <c r="F328" s="385"/>
      <c r="G328" s="385"/>
      <c r="H328" s="385"/>
      <c r="I328" s="385"/>
      <c r="J328" s="385"/>
      <c r="K328" s="385"/>
    </row>
    <row r="329" spans="1:11">
      <c r="A329" s="393"/>
      <c r="B329" s="438"/>
      <c r="F329" s="385"/>
      <c r="G329" s="385"/>
      <c r="H329" s="385"/>
      <c r="I329" s="385"/>
      <c r="J329" s="385"/>
      <c r="K329" s="385"/>
    </row>
    <row r="330" spans="1:11">
      <c r="A330" s="393"/>
      <c r="B330" s="438"/>
      <c r="F330" s="385"/>
      <c r="G330" s="385"/>
      <c r="H330" s="385"/>
      <c r="I330" s="385"/>
      <c r="J330" s="385"/>
      <c r="K330" s="385"/>
    </row>
    <row r="331" spans="1:11">
      <c r="A331" s="393"/>
      <c r="B331" s="438"/>
      <c r="F331" s="385"/>
      <c r="G331" s="385"/>
      <c r="H331" s="385"/>
      <c r="I331" s="385"/>
      <c r="J331" s="385"/>
      <c r="K331" s="385"/>
    </row>
    <row r="332" spans="1:11">
      <c r="A332" s="393"/>
      <c r="B332" s="438"/>
      <c r="F332" s="385"/>
      <c r="G332" s="385"/>
      <c r="H332" s="385"/>
      <c r="I332" s="385"/>
      <c r="J332" s="385"/>
      <c r="K332" s="385"/>
    </row>
    <row r="333" spans="1:11">
      <c r="A333" s="393"/>
      <c r="B333" s="438"/>
      <c r="F333" s="385"/>
      <c r="G333" s="385"/>
      <c r="H333" s="385"/>
      <c r="I333" s="385"/>
      <c r="J333" s="385"/>
      <c r="K333" s="385"/>
    </row>
    <row r="334" spans="1:11">
      <c r="A334" s="393"/>
      <c r="B334" s="438"/>
      <c r="F334" s="385"/>
      <c r="G334" s="385"/>
      <c r="H334" s="385"/>
      <c r="I334" s="385"/>
      <c r="J334" s="385"/>
      <c r="K334" s="385"/>
    </row>
    <row r="335" spans="1:11">
      <c r="A335" s="393"/>
      <c r="B335" s="438"/>
      <c r="F335" s="385"/>
      <c r="G335" s="385"/>
      <c r="H335" s="385"/>
      <c r="I335" s="385"/>
      <c r="J335" s="385"/>
      <c r="K335" s="385"/>
    </row>
    <row r="336" spans="1:11">
      <c r="A336" s="393"/>
      <c r="B336" s="438"/>
      <c r="F336" s="385"/>
      <c r="G336" s="385"/>
      <c r="H336" s="385"/>
      <c r="I336" s="385"/>
      <c r="J336" s="385"/>
      <c r="K336" s="385"/>
    </row>
    <row r="337" spans="1:11">
      <c r="A337" s="393"/>
      <c r="B337" s="438"/>
      <c r="F337" s="385"/>
      <c r="G337" s="385"/>
      <c r="H337" s="385"/>
      <c r="I337" s="385"/>
      <c r="J337" s="385"/>
      <c r="K337" s="385"/>
    </row>
    <row r="338" spans="1:11">
      <c r="A338" s="393"/>
      <c r="B338" s="438"/>
      <c r="F338" s="385"/>
      <c r="G338" s="385"/>
      <c r="H338" s="385"/>
      <c r="I338" s="385"/>
      <c r="J338" s="385"/>
      <c r="K338" s="385"/>
    </row>
    <row r="339" spans="1:11">
      <c r="A339" s="393"/>
      <c r="B339" s="438"/>
      <c r="F339" s="385"/>
      <c r="G339" s="385"/>
      <c r="H339" s="385"/>
      <c r="I339" s="385"/>
      <c r="J339" s="385"/>
      <c r="K339" s="385"/>
    </row>
    <row r="340" spans="1:11">
      <c r="A340" s="393"/>
      <c r="B340" s="438"/>
      <c r="F340" s="385"/>
      <c r="G340" s="385"/>
      <c r="H340" s="385"/>
      <c r="I340" s="385"/>
      <c r="J340" s="385"/>
      <c r="K340" s="385"/>
    </row>
    <row r="341" spans="1:11">
      <c r="A341" s="393"/>
      <c r="B341" s="438"/>
      <c r="F341" s="385"/>
      <c r="G341" s="385"/>
      <c r="H341" s="385"/>
      <c r="I341" s="385"/>
      <c r="J341" s="385"/>
      <c r="K341" s="385"/>
    </row>
    <row r="342" spans="1:11">
      <c r="A342" s="393"/>
      <c r="B342" s="438"/>
      <c r="F342" s="385"/>
      <c r="G342" s="385"/>
      <c r="H342" s="385"/>
      <c r="I342" s="385"/>
      <c r="J342" s="385"/>
      <c r="K342" s="385"/>
    </row>
    <row r="343" spans="1:11">
      <c r="A343" s="393"/>
      <c r="B343" s="438"/>
      <c r="F343" s="385"/>
      <c r="G343" s="385"/>
      <c r="H343" s="385"/>
      <c r="I343" s="385"/>
      <c r="J343" s="385"/>
      <c r="K343" s="385"/>
    </row>
    <row r="344" spans="1:11">
      <c r="A344" s="393"/>
      <c r="B344" s="438"/>
      <c r="F344" s="385"/>
      <c r="G344" s="385"/>
      <c r="H344" s="385"/>
      <c r="I344" s="385"/>
      <c r="J344" s="385"/>
      <c r="K344" s="385"/>
    </row>
    <row r="345" spans="1:11">
      <c r="A345" s="393"/>
      <c r="B345" s="438"/>
      <c r="F345" s="385"/>
      <c r="G345" s="385"/>
      <c r="H345" s="385"/>
      <c r="I345" s="385"/>
      <c r="J345" s="385"/>
      <c r="K345" s="385"/>
    </row>
    <row r="346" spans="1:11">
      <c r="A346" s="393"/>
      <c r="B346" s="438"/>
      <c r="F346" s="385"/>
      <c r="G346" s="385"/>
      <c r="H346" s="385"/>
      <c r="I346" s="385"/>
      <c r="J346" s="385"/>
      <c r="K346" s="385"/>
    </row>
    <row r="347" spans="1:11">
      <c r="A347" s="393"/>
      <c r="B347" s="438"/>
      <c r="F347" s="385"/>
      <c r="G347" s="385"/>
      <c r="H347" s="385"/>
      <c r="I347" s="385"/>
      <c r="J347" s="385"/>
      <c r="K347" s="385"/>
    </row>
    <row r="348" spans="1:11">
      <c r="A348" s="393"/>
      <c r="B348" s="438"/>
      <c r="F348" s="385"/>
      <c r="G348" s="385"/>
      <c r="H348" s="385"/>
      <c r="I348" s="385"/>
      <c r="J348" s="385"/>
      <c r="K348" s="385"/>
    </row>
    <row r="349" spans="1:11">
      <c r="A349" s="393"/>
      <c r="B349" s="438"/>
      <c r="F349" s="385"/>
      <c r="G349" s="385"/>
      <c r="H349" s="385"/>
      <c r="I349" s="385"/>
      <c r="J349" s="385"/>
      <c r="K349" s="385"/>
    </row>
    <row r="350" spans="1:11">
      <c r="A350" s="393"/>
      <c r="B350" s="438"/>
      <c r="F350" s="385"/>
      <c r="G350" s="385"/>
      <c r="H350" s="385"/>
      <c r="I350" s="385"/>
      <c r="J350" s="385"/>
      <c r="K350" s="385"/>
    </row>
    <row r="351" spans="1:11">
      <c r="A351" s="393"/>
      <c r="B351" s="438"/>
      <c r="F351" s="385"/>
      <c r="G351" s="385"/>
      <c r="H351" s="385"/>
      <c r="I351" s="385"/>
      <c r="J351" s="385"/>
      <c r="K351" s="385"/>
    </row>
    <row r="352" spans="1:11">
      <c r="A352" s="393"/>
      <c r="B352" s="438"/>
      <c r="F352" s="385"/>
      <c r="G352" s="385"/>
      <c r="H352" s="385"/>
      <c r="I352" s="385"/>
      <c r="J352" s="385"/>
      <c r="K352" s="385"/>
    </row>
    <row r="353" spans="1:11">
      <c r="A353" s="393"/>
      <c r="B353" s="438"/>
      <c r="F353" s="385"/>
      <c r="G353" s="385"/>
      <c r="H353" s="385"/>
      <c r="I353" s="385"/>
      <c r="J353" s="385"/>
      <c r="K353" s="385"/>
    </row>
    <row r="354" spans="1:11">
      <c r="A354" s="393"/>
      <c r="B354" s="438"/>
      <c r="F354" s="385"/>
      <c r="G354" s="385"/>
      <c r="H354" s="385"/>
      <c r="I354" s="385"/>
      <c r="J354" s="385"/>
      <c r="K354" s="385"/>
    </row>
    <row r="355" spans="1:11">
      <c r="A355" s="393"/>
      <c r="B355" s="438"/>
      <c r="F355" s="385"/>
      <c r="G355" s="385"/>
      <c r="H355" s="385"/>
      <c r="I355" s="385"/>
      <c r="J355" s="385"/>
      <c r="K355" s="385"/>
    </row>
    <row r="356" spans="1:11">
      <c r="A356" s="393"/>
      <c r="B356" s="438"/>
      <c r="F356" s="385"/>
      <c r="G356" s="385"/>
      <c r="H356" s="385"/>
      <c r="I356" s="385"/>
      <c r="J356" s="385"/>
      <c r="K356" s="385"/>
    </row>
    <row r="357" spans="1:11">
      <c r="A357" s="393"/>
      <c r="B357" s="438"/>
      <c r="F357" s="385"/>
      <c r="G357" s="385"/>
      <c r="H357" s="385"/>
      <c r="I357" s="385"/>
      <c r="J357" s="385"/>
      <c r="K357" s="385"/>
    </row>
    <row r="358" spans="1:11">
      <c r="A358" s="393"/>
      <c r="B358" s="438"/>
      <c r="F358" s="385"/>
      <c r="G358" s="385"/>
      <c r="H358" s="385"/>
      <c r="I358" s="385"/>
      <c r="J358" s="385"/>
      <c r="K358" s="385"/>
    </row>
    <row r="359" spans="1:11">
      <c r="A359" s="393"/>
      <c r="B359" s="438"/>
      <c r="F359" s="385"/>
      <c r="G359" s="385"/>
      <c r="H359" s="385"/>
      <c r="I359" s="385"/>
      <c r="J359" s="385"/>
      <c r="K359" s="385"/>
    </row>
    <row r="360" spans="1:11">
      <c r="A360" s="393"/>
      <c r="B360" s="438"/>
      <c r="F360" s="385"/>
      <c r="G360" s="385"/>
      <c r="H360" s="385"/>
      <c r="I360" s="385"/>
      <c r="J360" s="385"/>
      <c r="K360" s="385"/>
    </row>
    <row r="361" spans="1:11">
      <c r="A361" s="393"/>
      <c r="B361" s="438"/>
      <c r="F361" s="385"/>
      <c r="G361" s="385"/>
      <c r="H361" s="385"/>
      <c r="I361" s="385"/>
      <c r="J361" s="385"/>
      <c r="K361" s="385"/>
    </row>
    <row r="362" spans="1:11">
      <c r="A362" s="393"/>
      <c r="B362" s="438"/>
      <c r="F362" s="385"/>
      <c r="G362" s="385"/>
      <c r="H362" s="385"/>
      <c r="I362" s="385"/>
      <c r="J362" s="385"/>
      <c r="K362" s="385"/>
    </row>
    <row r="363" spans="1:11">
      <c r="A363" s="393"/>
      <c r="B363" s="438"/>
      <c r="F363" s="385"/>
      <c r="G363" s="385"/>
      <c r="H363" s="385"/>
      <c r="I363" s="385"/>
      <c r="J363" s="385"/>
      <c r="K363" s="385"/>
    </row>
    <row r="364" spans="1:11">
      <c r="A364" s="393"/>
      <c r="B364" s="438"/>
      <c r="F364" s="385"/>
      <c r="G364" s="385"/>
      <c r="H364" s="385"/>
      <c r="I364" s="385"/>
      <c r="J364" s="385"/>
      <c r="K364" s="385"/>
    </row>
    <row r="365" spans="1:11">
      <c r="A365" s="393"/>
      <c r="B365" s="438"/>
      <c r="F365" s="385"/>
      <c r="G365" s="385"/>
      <c r="H365" s="385"/>
      <c r="I365" s="385"/>
      <c r="J365" s="385"/>
      <c r="K365" s="385"/>
    </row>
    <row r="366" spans="1:11">
      <c r="A366" s="393"/>
      <c r="B366" s="438"/>
      <c r="F366" s="385"/>
      <c r="G366" s="385"/>
      <c r="H366" s="385"/>
      <c r="I366" s="385"/>
      <c r="J366" s="385"/>
      <c r="K366" s="385"/>
    </row>
    <row r="367" spans="1:11">
      <c r="A367" s="393"/>
      <c r="B367" s="438"/>
      <c r="F367" s="385"/>
      <c r="G367" s="385"/>
      <c r="H367" s="385"/>
      <c r="I367" s="385"/>
      <c r="J367" s="385"/>
      <c r="K367" s="385"/>
    </row>
    <row r="368" spans="1:11">
      <c r="A368" s="393"/>
      <c r="B368" s="438"/>
      <c r="F368" s="385"/>
      <c r="G368" s="385"/>
      <c r="H368" s="385"/>
      <c r="I368" s="385"/>
      <c r="J368" s="385"/>
      <c r="K368" s="385"/>
    </row>
    <row r="369" spans="1:11">
      <c r="A369" s="393"/>
      <c r="B369" s="438"/>
      <c r="F369" s="385"/>
      <c r="G369" s="385"/>
      <c r="H369" s="385"/>
      <c r="I369" s="385"/>
      <c r="J369" s="385"/>
      <c r="K369" s="385"/>
    </row>
    <row r="370" spans="1:11">
      <c r="A370" s="393"/>
      <c r="B370" s="438"/>
      <c r="F370" s="385"/>
      <c r="G370" s="385"/>
      <c r="H370" s="385"/>
      <c r="I370" s="385"/>
      <c r="J370" s="385"/>
      <c r="K370" s="385"/>
    </row>
    <row r="371" spans="1:11">
      <c r="A371" s="393"/>
      <c r="B371" s="438"/>
      <c r="F371" s="385"/>
      <c r="G371" s="385"/>
      <c r="H371" s="385"/>
      <c r="I371" s="385"/>
      <c r="J371" s="385"/>
      <c r="K371" s="385"/>
    </row>
    <row r="372" spans="1:11">
      <c r="A372" s="393"/>
      <c r="B372" s="438"/>
      <c r="F372" s="385"/>
      <c r="G372" s="385"/>
      <c r="H372" s="385"/>
      <c r="I372" s="385"/>
      <c r="J372" s="385"/>
      <c r="K372" s="385"/>
    </row>
    <row r="373" spans="1:11">
      <c r="A373" s="393"/>
      <c r="B373" s="438"/>
      <c r="F373" s="385"/>
      <c r="G373" s="385"/>
      <c r="H373" s="385"/>
      <c r="I373" s="385"/>
      <c r="J373" s="385"/>
      <c r="K373" s="385"/>
    </row>
    <row r="374" spans="1:11">
      <c r="A374" s="393"/>
      <c r="B374" s="438"/>
      <c r="F374" s="385"/>
      <c r="G374" s="385"/>
      <c r="H374" s="385"/>
      <c r="I374" s="385"/>
      <c r="J374" s="385"/>
      <c r="K374" s="385"/>
    </row>
    <row r="375" spans="1:11">
      <c r="A375" s="393"/>
      <c r="B375" s="438"/>
      <c r="F375" s="385"/>
      <c r="G375" s="385"/>
      <c r="H375" s="385"/>
      <c r="I375" s="385"/>
      <c r="J375" s="385"/>
      <c r="K375" s="385"/>
    </row>
    <row r="376" spans="1:11">
      <c r="A376" s="393"/>
      <c r="B376" s="438"/>
      <c r="F376" s="385"/>
      <c r="G376" s="385"/>
      <c r="H376" s="385"/>
      <c r="I376" s="385"/>
      <c r="J376" s="385"/>
      <c r="K376" s="385"/>
    </row>
    <row r="377" spans="1:11">
      <c r="A377" s="393"/>
      <c r="B377" s="438"/>
      <c r="F377" s="385"/>
      <c r="G377" s="385"/>
      <c r="H377" s="385"/>
      <c r="I377" s="385"/>
      <c r="J377" s="385"/>
      <c r="K377" s="385"/>
    </row>
    <row r="378" spans="1:11">
      <c r="A378" s="393"/>
      <c r="B378" s="438"/>
      <c r="F378" s="385"/>
      <c r="G378" s="385"/>
      <c r="H378" s="385"/>
      <c r="I378" s="385"/>
      <c r="J378" s="385"/>
      <c r="K378" s="385"/>
    </row>
    <row r="379" spans="1:11">
      <c r="A379" s="393"/>
      <c r="B379" s="438"/>
      <c r="F379" s="385"/>
      <c r="G379" s="385"/>
      <c r="H379" s="385"/>
      <c r="I379" s="385"/>
      <c r="J379" s="385"/>
      <c r="K379" s="385"/>
    </row>
    <row r="380" spans="1:11">
      <c r="A380" s="393"/>
      <c r="B380" s="438"/>
      <c r="F380" s="385"/>
      <c r="G380" s="385"/>
      <c r="H380" s="385"/>
      <c r="I380" s="385"/>
      <c r="J380" s="385"/>
      <c r="K380" s="385"/>
    </row>
    <row r="381" spans="1:11">
      <c r="A381" s="393"/>
      <c r="B381" s="438"/>
      <c r="F381" s="385"/>
      <c r="G381" s="385"/>
      <c r="H381" s="385"/>
      <c r="I381" s="385"/>
      <c r="J381" s="385"/>
      <c r="K381" s="385"/>
    </row>
    <row r="382" spans="1:11">
      <c r="A382" s="393"/>
      <c r="B382" s="438"/>
      <c r="F382" s="385"/>
      <c r="G382" s="385"/>
      <c r="H382" s="385"/>
      <c r="I382" s="385"/>
      <c r="J382" s="385"/>
      <c r="K382" s="385"/>
    </row>
    <row r="383" spans="1:11">
      <c r="A383" s="393"/>
      <c r="B383" s="438"/>
      <c r="F383" s="385"/>
      <c r="G383" s="385"/>
      <c r="H383" s="385"/>
      <c r="I383" s="385"/>
      <c r="J383" s="385"/>
      <c r="K383" s="385"/>
    </row>
    <row r="384" spans="1:11">
      <c r="A384" s="393"/>
      <c r="B384" s="438"/>
      <c r="F384" s="385"/>
      <c r="G384" s="385"/>
      <c r="H384" s="385"/>
      <c r="I384" s="385"/>
      <c r="J384" s="385"/>
      <c r="K384" s="385"/>
    </row>
    <row r="385" spans="1:11">
      <c r="A385" s="393"/>
      <c r="B385" s="438"/>
      <c r="F385" s="385"/>
      <c r="G385" s="385"/>
      <c r="H385" s="385"/>
      <c r="I385" s="385"/>
      <c r="J385" s="385"/>
      <c r="K385" s="385"/>
    </row>
    <row r="386" spans="1:11">
      <c r="A386" s="393"/>
      <c r="B386" s="438"/>
      <c r="F386" s="385"/>
      <c r="G386" s="385"/>
      <c r="H386" s="385"/>
      <c r="I386" s="385"/>
      <c r="J386" s="385"/>
      <c r="K386" s="385"/>
    </row>
    <row r="387" spans="1:11">
      <c r="A387" s="393"/>
      <c r="B387" s="438"/>
      <c r="F387" s="385"/>
      <c r="G387" s="385"/>
      <c r="H387" s="385"/>
      <c r="I387" s="385"/>
      <c r="J387" s="385"/>
      <c r="K387" s="385"/>
    </row>
    <row r="388" spans="1:11">
      <c r="A388" s="393"/>
      <c r="B388" s="438"/>
      <c r="F388" s="385"/>
      <c r="G388" s="385"/>
      <c r="H388" s="385"/>
      <c r="I388" s="385"/>
      <c r="J388" s="385"/>
      <c r="K388" s="385"/>
    </row>
    <row r="389" spans="1:11">
      <c r="A389" s="393"/>
      <c r="B389" s="438"/>
      <c r="F389" s="385"/>
      <c r="G389" s="385"/>
      <c r="H389" s="385"/>
      <c r="I389" s="385"/>
      <c r="J389" s="385"/>
      <c r="K389" s="385"/>
    </row>
    <row r="390" spans="1:11">
      <c r="A390" s="393"/>
      <c r="B390" s="438"/>
      <c r="F390" s="385"/>
      <c r="G390" s="385"/>
      <c r="H390" s="385"/>
      <c r="I390" s="385"/>
      <c r="J390" s="385"/>
      <c r="K390" s="385"/>
    </row>
    <row r="391" spans="1:11">
      <c r="A391" s="393"/>
      <c r="B391" s="438"/>
      <c r="F391" s="385"/>
      <c r="G391" s="385"/>
      <c r="H391" s="385"/>
      <c r="I391" s="385"/>
      <c r="J391" s="385"/>
      <c r="K391" s="385"/>
    </row>
    <row r="392" spans="1:11">
      <c r="A392" s="393"/>
      <c r="B392" s="438"/>
      <c r="F392" s="385"/>
      <c r="G392" s="385"/>
      <c r="H392" s="385"/>
      <c r="I392" s="385"/>
      <c r="J392" s="385"/>
      <c r="K392" s="385"/>
    </row>
    <row r="393" spans="1:11">
      <c r="A393" s="393"/>
      <c r="B393" s="438"/>
      <c r="F393" s="385"/>
      <c r="G393" s="385"/>
      <c r="H393" s="385"/>
      <c r="I393" s="385"/>
      <c r="J393" s="385"/>
      <c r="K393" s="385"/>
    </row>
    <row r="394" spans="1:11">
      <c r="A394" s="393"/>
      <c r="B394" s="438"/>
      <c r="F394" s="385"/>
      <c r="G394" s="385"/>
      <c r="H394" s="385"/>
      <c r="I394" s="385"/>
      <c r="J394" s="385"/>
      <c r="K394" s="385"/>
    </row>
    <row r="395" spans="1:11">
      <c r="A395" s="393"/>
      <c r="B395" s="438"/>
      <c r="F395" s="385"/>
      <c r="G395" s="385"/>
      <c r="H395" s="385"/>
      <c r="I395" s="385"/>
      <c r="J395" s="385"/>
      <c r="K395" s="385"/>
    </row>
    <row r="396" spans="1:11">
      <c r="A396" s="393"/>
      <c r="B396" s="438"/>
      <c r="F396" s="385"/>
      <c r="G396" s="385"/>
      <c r="H396" s="385"/>
      <c r="I396" s="385"/>
      <c r="J396" s="385"/>
      <c r="K396" s="385"/>
    </row>
    <row r="397" spans="1:11">
      <c r="A397" s="393"/>
      <c r="B397" s="438"/>
      <c r="F397" s="385"/>
      <c r="G397" s="385"/>
      <c r="H397" s="385"/>
      <c r="I397" s="385"/>
      <c r="J397" s="385"/>
      <c r="K397" s="385"/>
    </row>
    <row r="398" spans="1:11">
      <c r="A398" s="393"/>
      <c r="B398" s="438"/>
      <c r="F398" s="385"/>
      <c r="G398" s="385"/>
      <c r="H398" s="385"/>
      <c r="I398" s="385"/>
      <c r="J398" s="385"/>
      <c r="K398" s="385"/>
    </row>
    <row r="399" spans="1:11">
      <c r="A399" s="393"/>
      <c r="B399" s="438"/>
      <c r="F399" s="385"/>
      <c r="G399" s="385"/>
      <c r="H399" s="385"/>
      <c r="I399" s="385"/>
      <c r="J399" s="385"/>
      <c r="K399" s="385"/>
    </row>
    <row r="400" spans="1:11">
      <c r="A400" s="393"/>
      <c r="B400" s="438"/>
      <c r="F400" s="385"/>
      <c r="G400" s="385"/>
      <c r="H400" s="385"/>
      <c r="I400" s="385"/>
      <c r="J400" s="385"/>
      <c r="K400" s="385"/>
    </row>
    <row r="401" spans="1:11">
      <c r="A401" s="393"/>
      <c r="B401" s="438"/>
      <c r="F401" s="385"/>
      <c r="G401" s="385"/>
      <c r="H401" s="385"/>
      <c r="I401" s="385"/>
      <c r="J401" s="385"/>
      <c r="K401" s="385"/>
    </row>
    <row r="402" spans="1:11">
      <c r="A402" s="393"/>
      <c r="B402" s="438"/>
      <c r="F402" s="385"/>
      <c r="G402" s="385"/>
      <c r="H402" s="385"/>
      <c r="I402" s="385"/>
      <c r="J402" s="385"/>
      <c r="K402" s="385"/>
    </row>
    <row r="403" spans="1:11">
      <c r="A403" s="393"/>
      <c r="B403" s="438"/>
      <c r="F403" s="385"/>
      <c r="G403" s="385"/>
      <c r="H403" s="385"/>
      <c r="I403" s="385"/>
      <c r="J403" s="385"/>
      <c r="K403" s="385"/>
    </row>
    <row r="404" spans="1:11">
      <c r="A404" s="393"/>
      <c r="B404" s="438"/>
      <c r="F404" s="385"/>
      <c r="G404" s="385"/>
      <c r="H404" s="385"/>
      <c r="I404" s="385"/>
      <c r="J404" s="385"/>
      <c r="K404" s="385"/>
    </row>
    <row r="405" spans="1:11">
      <c r="A405" s="393"/>
      <c r="B405" s="438"/>
      <c r="F405" s="385"/>
      <c r="G405" s="385"/>
      <c r="H405" s="385"/>
      <c r="I405" s="385"/>
      <c r="J405" s="385"/>
      <c r="K405" s="385"/>
    </row>
    <row r="406" spans="1:11">
      <c r="A406" s="393"/>
      <c r="B406" s="438"/>
      <c r="F406" s="385"/>
      <c r="G406" s="385"/>
      <c r="H406" s="385"/>
      <c r="I406" s="385"/>
      <c r="J406" s="385"/>
      <c r="K406" s="385"/>
    </row>
    <row r="407" spans="1:11">
      <c r="A407" s="393"/>
      <c r="B407" s="438"/>
      <c r="F407" s="385"/>
      <c r="G407" s="385"/>
      <c r="H407" s="385"/>
      <c r="I407" s="385"/>
      <c r="J407" s="385"/>
      <c r="K407" s="385"/>
    </row>
    <row r="408" spans="1:11">
      <c r="A408" s="393"/>
      <c r="B408" s="438"/>
      <c r="F408" s="385"/>
      <c r="G408" s="385"/>
      <c r="H408" s="385"/>
      <c r="I408" s="385"/>
      <c r="J408" s="385"/>
      <c r="K408" s="385"/>
    </row>
    <row r="409" spans="1:11">
      <c r="A409" s="393"/>
      <c r="B409" s="438"/>
      <c r="F409" s="385"/>
      <c r="G409" s="385"/>
      <c r="H409" s="385"/>
      <c r="I409" s="385"/>
      <c r="J409" s="385"/>
      <c r="K409" s="385"/>
    </row>
    <row r="410" spans="1:11">
      <c r="A410" s="393"/>
      <c r="B410" s="438"/>
      <c r="F410" s="385"/>
      <c r="G410" s="385"/>
      <c r="H410" s="385"/>
      <c r="I410" s="385"/>
      <c r="J410" s="385"/>
      <c r="K410" s="385"/>
    </row>
    <row r="411" spans="1:11">
      <c r="A411" s="393"/>
      <c r="B411" s="438"/>
      <c r="F411" s="385"/>
      <c r="G411" s="385"/>
      <c r="H411" s="385"/>
      <c r="I411" s="385"/>
      <c r="J411" s="385"/>
      <c r="K411" s="385"/>
    </row>
    <row r="412" spans="1:11">
      <c r="A412" s="393"/>
      <c r="B412" s="438"/>
      <c r="F412" s="385"/>
      <c r="G412" s="385"/>
      <c r="H412" s="385"/>
      <c r="I412" s="385"/>
      <c r="J412" s="385"/>
      <c r="K412" s="385"/>
    </row>
    <row r="413" spans="1:11">
      <c r="A413" s="393"/>
      <c r="B413" s="438"/>
      <c r="F413" s="385"/>
      <c r="G413" s="385"/>
      <c r="H413" s="385"/>
      <c r="I413" s="385"/>
      <c r="J413" s="385"/>
      <c r="K413" s="385"/>
    </row>
    <row r="414" spans="1:11">
      <c r="A414" s="393"/>
      <c r="B414" s="438"/>
      <c r="F414" s="385"/>
      <c r="G414" s="385"/>
      <c r="H414" s="385"/>
      <c r="I414" s="385"/>
      <c r="J414" s="385"/>
      <c r="K414" s="385"/>
    </row>
    <row r="415" spans="1:11">
      <c r="A415" s="393"/>
      <c r="B415" s="438"/>
      <c r="F415" s="385"/>
      <c r="G415" s="385"/>
      <c r="H415" s="385"/>
      <c r="I415" s="385"/>
      <c r="J415" s="385"/>
      <c r="K415" s="385"/>
    </row>
    <row r="416" spans="1:11">
      <c r="A416" s="393"/>
      <c r="B416" s="438"/>
      <c r="F416" s="385"/>
      <c r="G416" s="385"/>
      <c r="H416" s="385"/>
      <c r="I416" s="385"/>
      <c r="J416" s="385"/>
      <c r="K416" s="385"/>
    </row>
    <row r="417" spans="1:11">
      <c r="A417" s="393"/>
      <c r="B417" s="438"/>
      <c r="F417" s="385"/>
      <c r="G417" s="385"/>
      <c r="H417" s="385"/>
      <c r="I417" s="385"/>
      <c r="J417" s="385"/>
      <c r="K417" s="385"/>
    </row>
    <row r="418" spans="1:11">
      <c r="A418" s="393"/>
      <c r="B418" s="438"/>
      <c r="F418" s="385"/>
      <c r="G418" s="385"/>
      <c r="H418" s="385"/>
      <c r="I418" s="385"/>
      <c r="J418" s="385"/>
      <c r="K418" s="385"/>
    </row>
    <row r="419" spans="1:11">
      <c r="A419" s="393"/>
      <c r="B419" s="438"/>
      <c r="F419" s="385"/>
      <c r="G419" s="385"/>
      <c r="H419" s="385"/>
      <c r="I419" s="385"/>
      <c r="J419" s="385"/>
      <c r="K419" s="385"/>
    </row>
    <row r="420" spans="1:11">
      <c r="A420" s="393"/>
      <c r="B420" s="438"/>
      <c r="F420" s="385"/>
      <c r="G420" s="385"/>
      <c r="H420" s="385"/>
      <c r="I420" s="385"/>
      <c r="J420" s="385"/>
      <c r="K420" s="385"/>
    </row>
    <row r="421" spans="1:11">
      <c r="A421" s="393"/>
      <c r="B421" s="438"/>
      <c r="F421" s="385"/>
      <c r="G421" s="385"/>
      <c r="H421" s="385"/>
      <c r="I421" s="385"/>
      <c r="J421" s="385"/>
      <c r="K421" s="385"/>
    </row>
    <row r="422" spans="1:11">
      <c r="A422" s="393"/>
      <c r="B422" s="438"/>
      <c r="F422" s="385"/>
      <c r="G422" s="385"/>
      <c r="H422" s="385"/>
      <c r="I422" s="385"/>
      <c r="J422" s="385"/>
      <c r="K422" s="385"/>
    </row>
    <row r="423" spans="1:11">
      <c r="A423" s="393"/>
      <c r="B423" s="438"/>
      <c r="F423" s="385"/>
      <c r="G423" s="385"/>
      <c r="H423" s="385"/>
      <c r="I423" s="385"/>
      <c r="J423" s="385"/>
      <c r="K423" s="385"/>
    </row>
    <row r="424" spans="1:11">
      <c r="A424" s="393"/>
      <c r="B424" s="438"/>
      <c r="F424" s="385"/>
      <c r="G424" s="385"/>
      <c r="H424" s="385"/>
      <c r="I424" s="385"/>
      <c r="J424" s="385"/>
      <c r="K424" s="385"/>
    </row>
    <row r="425" spans="1:11">
      <c r="A425" s="393"/>
      <c r="B425" s="438"/>
      <c r="F425" s="385"/>
      <c r="G425" s="385"/>
      <c r="H425" s="385"/>
      <c r="I425" s="385"/>
      <c r="J425" s="385"/>
      <c r="K425" s="385"/>
    </row>
    <row r="426" spans="1:11">
      <c r="A426" s="393"/>
      <c r="B426" s="438"/>
      <c r="F426" s="385"/>
      <c r="G426" s="385"/>
      <c r="H426" s="385"/>
      <c r="I426" s="385"/>
      <c r="J426" s="385"/>
      <c r="K426" s="385"/>
    </row>
    <row r="427" spans="1:11">
      <c r="A427" s="393"/>
      <c r="B427" s="438"/>
      <c r="F427" s="385"/>
      <c r="G427" s="385"/>
      <c r="H427" s="385"/>
      <c r="I427" s="385"/>
      <c r="J427" s="385"/>
      <c r="K427" s="385"/>
    </row>
    <row r="428" spans="1:11">
      <c r="A428" s="393"/>
      <c r="B428" s="438"/>
      <c r="F428" s="385"/>
      <c r="G428" s="385"/>
      <c r="H428" s="385"/>
      <c r="I428" s="385"/>
      <c r="J428" s="385"/>
      <c r="K428" s="385"/>
    </row>
    <row r="429" spans="1:11">
      <c r="A429" s="393"/>
      <c r="B429" s="438"/>
      <c r="F429" s="385"/>
      <c r="G429" s="385"/>
      <c r="H429" s="385"/>
      <c r="I429" s="385"/>
      <c r="J429" s="385"/>
      <c r="K429" s="385"/>
    </row>
    <row r="430" spans="1:11">
      <c r="A430" s="393"/>
      <c r="B430" s="438"/>
      <c r="F430" s="385"/>
      <c r="G430" s="385"/>
      <c r="H430" s="385"/>
      <c r="I430" s="385"/>
      <c r="J430" s="385"/>
      <c r="K430" s="385"/>
    </row>
    <row r="431" spans="1:11">
      <c r="A431" s="393"/>
      <c r="B431" s="438"/>
      <c r="F431" s="385"/>
      <c r="G431" s="385"/>
      <c r="H431" s="385"/>
      <c r="I431" s="385"/>
      <c r="J431" s="385"/>
      <c r="K431" s="385"/>
    </row>
    <row r="432" spans="1:11">
      <c r="A432" s="393"/>
      <c r="B432" s="438"/>
      <c r="F432" s="385"/>
      <c r="G432" s="385"/>
      <c r="H432" s="385"/>
      <c r="I432" s="385"/>
      <c r="J432" s="385"/>
      <c r="K432" s="385"/>
    </row>
    <row r="433" spans="1:11">
      <c r="A433" s="393"/>
      <c r="B433" s="438"/>
      <c r="F433" s="385"/>
      <c r="G433" s="385"/>
      <c r="H433" s="385"/>
      <c r="I433" s="385"/>
      <c r="J433" s="385"/>
      <c r="K433" s="385"/>
    </row>
    <row r="434" spans="1:11">
      <c r="A434" s="393"/>
      <c r="B434" s="438"/>
      <c r="F434" s="385"/>
      <c r="G434" s="385"/>
      <c r="H434" s="385"/>
      <c r="I434" s="385"/>
      <c r="J434" s="385"/>
      <c r="K434" s="385"/>
    </row>
    <row r="435" spans="1:11">
      <c r="A435" s="393"/>
      <c r="B435" s="438"/>
      <c r="F435" s="385"/>
      <c r="G435" s="385"/>
      <c r="H435" s="385"/>
      <c r="I435" s="385"/>
      <c r="J435" s="385"/>
      <c r="K435" s="385"/>
    </row>
    <row r="436" spans="1:11">
      <c r="A436" s="393"/>
      <c r="B436" s="438"/>
      <c r="F436" s="385"/>
      <c r="G436" s="385"/>
      <c r="H436" s="385"/>
      <c r="I436" s="385"/>
      <c r="J436" s="385"/>
      <c r="K436" s="385"/>
    </row>
    <row r="437" spans="1:11">
      <c r="A437" s="393"/>
      <c r="B437" s="438"/>
      <c r="F437" s="385"/>
      <c r="G437" s="385"/>
      <c r="H437" s="385"/>
      <c r="I437" s="385"/>
      <c r="J437" s="385"/>
      <c r="K437" s="385"/>
    </row>
    <row r="438" spans="1:11">
      <c r="A438" s="393"/>
      <c r="B438" s="438"/>
      <c r="F438" s="385"/>
      <c r="G438" s="385"/>
      <c r="H438" s="385"/>
      <c r="I438" s="385"/>
      <c r="J438" s="385"/>
      <c r="K438" s="385"/>
    </row>
    <row r="439" spans="1:11">
      <c r="A439" s="393"/>
      <c r="B439" s="438"/>
      <c r="F439" s="385"/>
      <c r="G439" s="385"/>
      <c r="H439" s="385"/>
      <c r="I439" s="385"/>
      <c r="J439" s="385"/>
      <c r="K439" s="385"/>
    </row>
    <row r="440" spans="1:11">
      <c r="A440" s="393"/>
      <c r="B440" s="438"/>
      <c r="F440" s="385"/>
      <c r="G440" s="385"/>
      <c r="H440" s="385"/>
      <c r="I440" s="385"/>
      <c r="J440" s="385"/>
      <c r="K440" s="385"/>
    </row>
    <row r="441" spans="1:11">
      <c r="A441" s="393"/>
      <c r="B441" s="438"/>
      <c r="F441" s="385"/>
      <c r="G441" s="385"/>
      <c r="H441" s="385"/>
      <c r="I441" s="385"/>
      <c r="J441" s="385"/>
      <c r="K441" s="385"/>
    </row>
    <row r="442" spans="1:11">
      <c r="A442" s="393"/>
      <c r="B442" s="438"/>
      <c r="F442" s="385"/>
      <c r="G442" s="385"/>
      <c r="H442" s="385"/>
      <c r="I442" s="385"/>
      <c r="J442" s="385"/>
      <c r="K442" s="385"/>
    </row>
    <row r="443" spans="1:11">
      <c r="A443" s="393"/>
      <c r="B443" s="438"/>
      <c r="F443" s="385"/>
      <c r="G443" s="385"/>
      <c r="H443" s="385"/>
      <c r="I443" s="385"/>
      <c r="J443" s="385"/>
      <c r="K443" s="385"/>
    </row>
    <row r="444" spans="1:11">
      <c r="A444" s="393"/>
      <c r="B444" s="438"/>
      <c r="F444" s="385"/>
      <c r="G444" s="385"/>
      <c r="H444" s="385"/>
      <c r="I444" s="385"/>
      <c r="J444" s="385"/>
      <c r="K444" s="385"/>
    </row>
    <row r="445" spans="1:11">
      <c r="A445" s="393"/>
      <c r="B445" s="438"/>
      <c r="F445" s="385"/>
      <c r="G445" s="385"/>
      <c r="H445" s="385"/>
      <c r="I445" s="385"/>
      <c r="J445" s="385"/>
      <c r="K445" s="385"/>
    </row>
    <row r="446" spans="1:11">
      <c r="A446" s="393"/>
      <c r="B446" s="438"/>
      <c r="F446" s="385"/>
      <c r="G446" s="385"/>
      <c r="H446" s="385"/>
      <c r="I446" s="385"/>
      <c r="J446" s="385"/>
      <c r="K446" s="385"/>
    </row>
    <row r="447" spans="1:11">
      <c r="A447" s="393"/>
      <c r="B447" s="438"/>
      <c r="F447" s="385"/>
      <c r="G447" s="385"/>
      <c r="H447" s="385"/>
      <c r="I447" s="385"/>
      <c r="J447" s="385"/>
      <c r="K447" s="385"/>
    </row>
    <row r="448" spans="1:11">
      <c r="A448" s="393"/>
      <c r="B448" s="438"/>
      <c r="F448" s="385"/>
      <c r="G448" s="385"/>
      <c r="H448" s="385"/>
      <c r="I448" s="385"/>
      <c r="J448" s="385"/>
      <c r="K448" s="385"/>
    </row>
    <row r="449" spans="1:11">
      <c r="A449" s="393"/>
      <c r="B449" s="438"/>
      <c r="F449" s="385"/>
      <c r="G449" s="385"/>
      <c r="H449" s="385"/>
      <c r="I449" s="385"/>
      <c r="J449" s="385"/>
      <c r="K449" s="385"/>
    </row>
    <row r="450" spans="1:11">
      <c r="A450" s="393"/>
      <c r="B450" s="438"/>
      <c r="F450" s="385"/>
      <c r="G450" s="385"/>
      <c r="H450" s="385"/>
      <c r="I450" s="385"/>
      <c r="J450" s="385"/>
      <c r="K450" s="385"/>
    </row>
    <row r="451" spans="1:11">
      <c r="A451" s="393"/>
      <c r="B451" s="438"/>
      <c r="F451" s="385"/>
      <c r="G451" s="385"/>
      <c r="H451" s="385"/>
      <c r="I451" s="385"/>
      <c r="J451" s="385"/>
      <c r="K451" s="385"/>
    </row>
    <row r="452" spans="1:11">
      <c r="A452" s="393"/>
      <c r="B452" s="438"/>
      <c r="F452" s="385"/>
      <c r="G452" s="385"/>
      <c r="H452" s="385"/>
      <c r="I452" s="385"/>
      <c r="J452" s="385"/>
      <c r="K452" s="385"/>
    </row>
    <row r="453" spans="1:11">
      <c r="A453" s="393"/>
      <c r="B453" s="438"/>
      <c r="F453" s="385"/>
      <c r="G453" s="385"/>
      <c r="H453" s="385"/>
      <c r="I453" s="385"/>
      <c r="J453" s="385"/>
      <c r="K453" s="385"/>
    </row>
    <row r="454" spans="1:11">
      <c r="A454" s="393"/>
      <c r="B454" s="438"/>
      <c r="F454" s="385"/>
      <c r="G454" s="385"/>
      <c r="H454" s="385"/>
      <c r="I454" s="385"/>
      <c r="J454" s="385"/>
      <c r="K454" s="385"/>
    </row>
    <row r="455" spans="1:11">
      <c r="A455" s="393"/>
      <c r="B455" s="438"/>
      <c r="F455" s="385"/>
      <c r="G455" s="385"/>
      <c r="H455" s="385"/>
      <c r="I455" s="385"/>
      <c r="J455" s="385"/>
      <c r="K455" s="385"/>
    </row>
    <row r="456" spans="1:11">
      <c r="A456" s="393"/>
      <c r="B456" s="438"/>
      <c r="F456" s="385"/>
      <c r="G456" s="385"/>
      <c r="H456" s="385"/>
      <c r="I456" s="385"/>
      <c r="J456" s="385"/>
      <c r="K456" s="385"/>
    </row>
    <row r="457" spans="1:11">
      <c r="A457" s="393"/>
      <c r="B457" s="438"/>
      <c r="F457" s="385"/>
      <c r="G457" s="385"/>
      <c r="H457" s="385"/>
      <c r="I457" s="385"/>
      <c r="J457" s="385"/>
      <c r="K457" s="385"/>
    </row>
    <row r="458" spans="1:11">
      <c r="A458" s="393"/>
      <c r="B458" s="438"/>
      <c r="F458" s="385"/>
      <c r="G458" s="385"/>
      <c r="H458" s="385"/>
      <c r="I458" s="385"/>
      <c r="J458" s="385"/>
      <c r="K458" s="385"/>
    </row>
    <row r="459" spans="1:11">
      <c r="A459" s="393"/>
      <c r="B459" s="438"/>
      <c r="F459" s="385"/>
      <c r="G459" s="385"/>
      <c r="H459" s="385"/>
      <c r="I459" s="385"/>
      <c r="J459" s="385"/>
      <c r="K459" s="385"/>
    </row>
    <row r="460" spans="1:11">
      <c r="A460" s="393"/>
      <c r="B460" s="438"/>
      <c r="F460" s="385"/>
      <c r="G460" s="385"/>
      <c r="H460" s="385"/>
      <c r="I460" s="385"/>
      <c r="J460" s="385"/>
      <c r="K460" s="385"/>
    </row>
    <row r="461" spans="1:11">
      <c r="A461" s="393"/>
      <c r="B461" s="438"/>
      <c r="F461" s="385"/>
      <c r="G461" s="385"/>
      <c r="H461" s="385"/>
      <c r="I461" s="385"/>
      <c r="J461" s="385"/>
      <c r="K461" s="385"/>
    </row>
    <row r="462" spans="1:11">
      <c r="A462" s="393"/>
      <c r="B462" s="438"/>
      <c r="F462" s="385"/>
      <c r="G462" s="385"/>
      <c r="H462" s="385"/>
      <c r="I462" s="385"/>
      <c r="J462" s="385"/>
      <c r="K462" s="385"/>
    </row>
    <row r="463" spans="1:11">
      <c r="A463" s="393"/>
      <c r="B463" s="438"/>
      <c r="F463" s="385"/>
      <c r="G463" s="385"/>
      <c r="H463" s="385"/>
      <c r="I463" s="385"/>
      <c r="J463" s="385"/>
      <c r="K463" s="385"/>
    </row>
    <row r="464" spans="1:11">
      <c r="A464" s="393"/>
      <c r="B464" s="438"/>
      <c r="F464" s="385"/>
      <c r="G464" s="385"/>
      <c r="H464" s="385"/>
      <c r="I464" s="385"/>
      <c r="J464" s="385"/>
      <c r="K464" s="385"/>
    </row>
    <row r="465" spans="1:11">
      <c r="A465" s="393"/>
      <c r="B465" s="438"/>
      <c r="F465" s="385"/>
      <c r="G465" s="385"/>
      <c r="H465" s="385"/>
      <c r="I465" s="385"/>
      <c r="J465" s="385"/>
      <c r="K465" s="385"/>
    </row>
    <row r="466" spans="1:11">
      <c r="A466" s="393"/>
      <c r="B466" s="438"/>
      <c r="F466" s="385"/>
      <c r="G466" s="385"/>
      <c r="H466" s="385"/>
      <c r="I466" s="385"/>
      <c r="J466" s="385"/>
      <c r="K466" s="385"/>
    </row>
    <row r="467" spans="1:11">
      <c r="A467" s="393"/>
      <c r="B467" s="438"/>
      <c r="F467" s="385"/>
      <c r="G467" s="385"/>
      <c r="H467" s="385"/>
      <c r="I467" s="385"/>
      <c r="J467" s="385"/>
      <c r="K467" s="385"/>
    </row>
    <row r="468" spans="1:11">
      <c r="A468" s="393"/>
      <c r="B468" s="438"/>
      <c r="F468" s="385"/>
      <c r="G468" s="385"/>
      <c r="H468" s="385"/>
      <c r="I468" s="385"/>
      <c r="J468" s="385"/>
      <c r="K468" s="385"/>
    </row>
    <row r="469" spans="1:11">
      <c r="A469" s="393"/>
      <c r="B469" s="438"/>
      <c r="F469" s="385"/>
      <c r="G469" s="385"/>
      <c r="H469" s="385"/>
      <c r="I469" s="385"/>
      <c r="J469" s="385"/>
      <c r="K469" s="385"/>
    </row>
    <row r="470" spans="1:11">
      <c r="A470" s="393"/>
      <c r="B470" s="438"/>
      <c r="F470" s="385"/>
      <c r="G470" s="385"/>
      <c r="H470" s="385"/>
      <c r="I470" s="385"/>
      <c r="J470" s="385"/>
      <c r="K470" s="385"/>
    </row>
    <row r="471" spans="1:11">
      <c r="A471" s="393"/>
      <c r="B471" s="438"/>
      <c r="F471" s="385"/>
      <c r="G471" s="385"/>
      <c r="H471" s="385"/>
      <c r="I471" s="385"/>
      <c r="J471" s="385"/>
      <c r="K471" s="385"/>
    </row>
    <row r="472" spans="1:11">
      <c r="A472" s="393"/>
      <c r="B472" s="438"/>
      <c r="F472" s="385"/>
      <c r="G472" s="385"/>
      <c r="H472" s="385"/>
      <c r="I472" s="385"/>
      <c r="J472" s="385"/>
      <c r="K472" s="385"/>
    </row>
    <row r="473" spans="1:11">
      <c r="A473" s="393"/>
      <c r="B473" s="438"/>
      <c r="F473" s="385"/>
      <c r="G473" s="385"/>
      <c r="H473" s="385"/>
      <c r="I473" s="385"/>
      <c r="J473" s="385"/>
      <c r="K473" s="385"/>
    </row>
    <row r="474" spans="1:11">
      <c r="A474" s="393"/>
      <c r="B474" s="438"/>
      <c r="F474" s="385"/>
      <c r="G474" s="385"/>
      <c r="H474" s="385"/>
      <c r="I474" s="385"/>
      <c r="J474" s="385"/>
      <c r="K474" s="385"/>
    </row>
    <row r="475" spans="1:11">
      <c r="A475" s="393"/>
      <c r="B475" s="438"/>
      <c r="F475" s="385"/>
      <c r="G475" s="385"/>
      <c r="H475" s="385"/>
      <c r="I475" s="385"/>
      <c r="J475" s="385"/>
      <c r="K475" s="385"/>
    </row>
    <row r="476" spans="1:11">
      <c r="A476" s="393"/>
      <c r="B476" s="438"/>
      <c r="F476" s="385"/>
      <c r="G476" s="385"/>
      <c r="H476" s="385"/>
      <c r="I476" s="385"/>
      <c r="J476" s="385"/>
      <c r="K476" s="385"/>
    </row>
    <row r="477" spans="1:11">
      <c r="A477" s="393"/>
      <c r="B477" s="438"/>
      <c r="F477" s="385"/>
      <c r="G477" s="385"/>
      <c r="H477" s="385"/>
      <c r="I477" s="385"/>
      <c r="J477" s="385"/>
      <c r="K477" s="385"/>
    </row>
    <row r="478" spans="1:11">
      <c r="A478" s="393"/>
      <c r="B478" s="438"/>
      <c r="F478" s="385"/>
      <c r="G478" s="385"/>
      <c r="H478" s="385"/>
      <c r="I478" s="385"/>
      <c r="J478" s="385"/>
      <c r="K478" s="385"/>
    </row>
    <row r="479" spans="1:11">
      <c r="A479" s="393"/>
      <c r="B479" s="438"/>
      <c r="F479" s="385"/>
      <c r="G479" s="385"/>
      <c r="H479" s="385"/>
      <c r="I479" s="385"/>
      <c r="J479" s="385"/>
      <c r="K479" s="385"/>
    </row>
    <row r="480" spans="1:11">
      <c r="A480" s="393"/>
      <c r="B480" s="438"/>
      <c r="F480" s="385"/>
      <c r="G480" s="385"/>
      <c r="H480" s="385"/>
      <c r="I480" s="385"/>
      <c r="J480" s="385"/>
      <c r="K480" s="385"/>
    </row>
    <row r="481" spans="1:11">
      <c r="A481" s="393"/>
      <c r="B481" s="438"/>
      <c r="F481" s="385"/>
      <c r="G481" s="385"/>
      <c r="H481" s="385"/>
      <c r="I481" s="385"/>
      <c r="J481" s="385"/>
      <c r="K481" s="385"/>
    </row>
    <row r="482" spans="1:11">
      <c r="A482" s="393"/>
      <c r="B482" s="438"/>
      <c r="F482" s="385"/>
      <c r="G482" s="385"/>
      <c r="H482" s="385"/>
      <c r="I482" s="385"/>
      <c r="J482" s="385"/>
      <c r="K482" s="385"/>
    </row>
    <row r="483" spans="1:11">
      <c r="A483" s="393"/>
      <c r="B483" s="438"/>
      <c r="F483" s="385"/>
      <c r="G483" s="385"/>
      <c r="H483" s="385"/>
      <c r="I483" s="385"/>
      <c r="J483" s="385"/>
      <c r="K483" s="385"/>
    </row>
    <row r="484" spans="1:11">
      <c r="A484" s="393"/>
      <c r="B484" s="438"/>
      <c r="F484" s="385"/>
      <c r="G484" s="385"/>
      <c r="H484" s="385"/>
      <c r="I484" s="385"/>
      <c r="J484" s="385"/>
      <c r="K484" s="385"/>
    </row>
    <row r="485" spans="1:11">
      <c r="A485" s="393"/>
      <c r="B485" s="438"/>
      <c r="F485" s="385"/>
      <c r="G485" s="385"/>
      <c r="H485" s="385"/>
      <c r="I485" s="385"/>
      <c r="J485" s="385"/>
      <c r="K485" s="385"/>
    </row>
    <row r="486" spans="1:11">
      <c r="A486" s="393"/>
      <c r="B486" s="438"/>
      <c r="F486" s="385"/>
      <c r="G486" s="385"/>
      <c r="H486" s="385"/>
      <c r="I486" s="385"/>
      <c r="J486" s="385"/>
      <c r="K486" s="385"/>
    </row>
    <row r="487" spans="1:11">
      <c r="A487" s="393"/>
      <c r="B487" s="438"/>
      <c r="F487" s="385"/>
      <c r="G487" s="385"/>
      <c r="H487" s="385"/>
      <c r="I487" s="385"/>
      <c r="J487" s="385"/>
      <c r="K487" s="385"/>
    </row>
    <row r="488" spans="1:11">
      <c r="A488" s="393"/>
      <c r="B488" s="438"/>
      <c r="F488" s="385"/>
      <c r="G488" s="385"/>
      <c r="H488" s="385"/>
      <c r="I488" s="385"/>
      <c r="J488" s="385"/>
      <c r="K488" s="385"/>
    </row>
    <row r="489" spans="1:11">
      <c r="A489" s="393"/>
      <c r="B489" s="438"/>
      <c r="F489" s="385"/>
      <c r="G489" s="385"/>
      <c r="H489" s="385"/>
      <c r="I489" s="385"/>
      <c r="J489" s="385"/>
      <c r="K489" s="385"/>
    </row>
    <row r="490" spans="1:11">
      <c r="A490" s="393"/>
      <c r="B490" s="438"/>
      <c r="F490" s="385"/>
      <c r="G490" s="385"/>
      <c r="H490" s="385"/>
      <c r="I490" s="385"/>
      <c r="J490" s="385"/>
      <c r="K490" s="385"/>
    </row>
    <row r="491" spans="1:11">
      <c r="A491" s="393"/>
      <c r="B491" s="438"/>
      <c r="F491" s="385"/>
      <c r="G491" s="385"/>
      <c r="H491" s="385"/>
      <c r="I491" s="385"/>
      <c r="J491" s="385"/>
      <c r="K491" s="385"/>
    </row>
    <row r="492" spans="1:11">
      <c r="A492" s="393"/>
      <c r="B492" s="438"/>
      <c r="F492" s="385"/>
      <c r="G492" s="385"/>
      <c r="H492" s="385"/>
      <c r="I492" s="385"/>
      <c r="J492" s="385"/>
      <c r="K492" s="385"/>
    </row>
    <row r="493" spans="1:11">
      <c r="A493" s="393"/>
      <c r="B493" s="438"/>
      <c r="F493" s="385"/>
      <c r="G493" s="385"/>
      <c r="H493" s="385"/>
      <c r="I493" s="385"/>
      <c r="J493" s="385"/>
      <c r="K493" s="385"/>
    </row>
    <row r="494" spans="1:11">
      <c r="A494" s="393"/>
      <c r="B494" s="438"/>
      <c r="F494" s="385"/>
      <c r="G494" s="385"/>
      <c r="H494" s="385"/>
      <c r="I494" s="385"/>
      <c r="J494" s="385"/>
      <c r="K494" s="385"/>
    </row>
    <row r="495" spans="1:11">
      <c r="A495" s="393"/>
      <c r="B495" s="438"/>
      <c r="F495" s="385"/>
      <c r="G495" s="385"/>
      <c r="H495" s="385"/>
      <c r="I495" s="385"/>
      <c r="J495" s="385"/>
      <c r="K495" s="385"/>
    </row>
    <row r="496" spans="1:11">
      <c r="A496" s="393"/>
      <c r="B496" s="438"/>
      <c r="F496" s="385"/>
      <c r="G496" s="385"/>
      <c r="H496" s="385"/>
      <c r="I496" s="385"/>
      <c r="J496" s="385"/>
      <c r="K496" s="385"/>
    </row>
    <row r="497" spans="1:11">
      <c r="A497" s="393"/>
      <c r="B497" s="438"/>
      <c r="F497" s="385"/>
      <c r="G497" s="385"/>
      <c r="H497" s="385"/>
      <c r="I497" s="385"/>
      <c r="J497" s="385"/>
      <c r="K497" s="385"/>
    </row>
    <row r="498" spans="1:11">
      <c r="A498" s="393"/>
      <c r="B498" s="438"/>
      <c r="F498" s="385"/>
      <c r="G498" s="385"/>
      <c r="H498" s="385"/>
      <c r="I498" s="385"/>
      <c r="J498" s="385"/>
      <c r="K498" s="385"/>
    </row>
    <row r="499" spans="1:11">
      <c r="A499" s="393"/>
      <c r="B499" s="438"/>
      <c r="F499" s="385"/>
      <c r="G499" s="385"/>
      <c r="H499" s="385"/>
      <c r="I499" s="385"/>
      <c r="J499" s="385"/>
      <c r="K499" s="385"/>
    </row>
    <row r="500" spans="1:11">
      <c r="A500" s="393"/>
      <c r="B500" s="438"/>
      <c r="F500" s="385"/>
      <c r="G500" s="385"/>
      <c r="H500" s="385"/>
      <c r="I500" s="385"/>
      <c r="J500" s="385"/>
      <c r="K500" s="385"/>
    </row>
    <row r="501" spans="1:11">
      <c r="A501" s="393"/>
      <c r="B501" s="438"/>
      <c r="F501" s="385"/>
      <c r="G501" s="385"/>
      <c r="H501" s="385"/>
      <c r="I501" s="385"/>
      <c r="J501" s="385"/>
      <c r="K501" s="385"/>
    </row>
    <row r="502" spans="1:11">
      <c r="A502" s="393"/>
      <c r="B502" s="438"/>
      <c r="F502" s="385"/>
      <c r="G502" s="385"/>
      <c r="H502" s="385"/>
      <c r="I502" s="385"/>
      <c r="J502" s="385"/>
      <c r="K502" s="385"/>
    </row>
    <row r="503" spans="1:11">
      <c r="A503" s="393"/>
      <c r="B503" s="438"/>
      <c r="F503" s="385"/>
      <c r="G503" s="385"/>
      <c r="H503" s="385"/>
      <c r="I503" s="385"/>
      <c r="J503" s="385"/>
      <c r="K503" s="385"/>
    </row>
    <row r="504" spans="1:11">
      <c r="A504" s="393"/>
      <c r="B504" s="438"/>
      <c r="F504" s="385"/>
      <c r="G504" s="385"/>
      <c r="H504" s="385"/>
      <c r="I504" s="385"/>
      <c r="J504" s="385"/>
      <c r="K504" s="385"/>
    </row>
    <row r="505" spans="1:11">
      <c r="A505" s="393"/>
      <c r="B505" s="438"/>
      <c r="F505" s="385"/>
      <c r="G505" s="385"/>
      <c r="H505" s="385"/>
      <c r="I505" s="385"/>
      <c r="J505" s="385"/>
      <c r="K505" s="385"/>
    </row>
    <row r="506" spans="1:11">
      <c r="A506" s="393"/>
      <c r="B506" s="438"/>
      <c r="F506" s="385"/>
      <c r="G506" s="385"/>
      <c r="H506" s="385"/>
      <c r="I506" s="385"/>
      <c r="J506" s="385"/>
      <c r="K506" s="385"/>
    </row>
    <row r="507" spans="1:11">
      <c r="A507" s="393"/>
      <c r="B507" s="438"/>
      <c r="F507" s="385"/>
      <c r="G507" s="385"/>
      <c r="H507" s="385"/>
      <c r="I507" s="385"/>
      <c r="J507" s="385"/>
      <c r="K507" s="385"/>
    </row>
    <row r="508" spans="1:11">
      <c r="A508" s="393"/>
      <c r="B508" s="438"/>
      <c r="F508" s="385"/>
      <c r="G508" s="385"/>
      <c r="H508" s="385"/>
      <c r="I508" s="385"/>
      <c r="J508" s="385"/>
      <c r="K508" s="385"/>
    </row>
    <row r="509" spans="1:11">
      <c r="A509" s="393"/>
      <c r="B509" s="438"/>
      <c r="F509" s="385"/>
      <c r="G509" s="385"/>
      <c r="H509" s="385"/>
      <c r="I509" s="385"/>
      <c r="J509" s="385"/>
      <c r="K509" s="385"/>
    </row>
    <row r="510" spans="1:11">
      <c r="A510" s="393"/>
      <c r="B510" s="438"/>
      <c r="F510" s="385"/>
      <c r="G510" s="385"/>
      <c r="H510" s="385"/>
      <c r="I510" s="385"/>
      <c r="J510" s="385"/>
      <c r="K510" s="385"/>
    </row>
    <row r="511" spans="1:11">
      <c r="A511" s="393"/>
      <c r="B511" s="438"/>
      <c r="F511" s="385"/>
      <c r="G511" s="385"/>
      <c r="H511" s="385"/>
      <c r="I511" s="385"/>
      <c r="J511" s="385"/>
      <c r="K511" s="385"/>
    </row>
    <row r="512" spans="1:11">
      <c r="A512" s="393"/>
      <c r="B512" s="438"/>
      <c r="F512" s="385"/>
      <c r="G512" s="385"/>
      <c r="H512" s="385"/>
      <c r="I512" s="385"/>
      <c r="J512" s="385"/>
      <c r="K512" s="385"/>
    </row>
    <row r="513" spans="1:11">
      <c r="A513" s="393"/>
      <c r="B513" s="438"/>
      <c r="F513" s="385"/>
      <c r="G513" s="385"/>
      <c r="H513" s="385"/>
      <c r="I513" s="385"/>
      <c r="J513" s="385"/>
      <c r="K513" s="385"/>
    </row>
    <row r="514" spans="1:11">
      <c r="A514" s="393"/>
      <c r="B514" s="438"/>
      <c r="F514" s="385"/>
      <c r="G514" s="385"/>
      <c r="H514" s="385"/>
      <c r="I514" s="385"/>
      <c r="J514" s="385"/>
      <c r="K514" s="385"/>
    </row>
    <row r="515" spans="1:11">
      <c r="A515" s="393"/>
      <c r="B515" s="438"/>
      <c r="F515" s="385"/>
      <c r="G515" s="385"/>
      <c r="H515" s="385"/>
      <c r="I515" s="385"/>
      <c r="J515" s="385"/>
      <c r="K515" s="385"/>
    </row>
    <row r="516" spans="1:11">
      <c r="A516" s="393"/>
      <c r="B516" s="438"/>
      <c r="F516" s="385"/>
      <c r="G516" s="385"/>
      <c r="H516" s="385"/>
      <c r="I516" s="385"/>
      <c r="J516" s="385"/>
      <c r="K516" s="385"/>
    </row>
    <row r="517" spans="1:11">
      <c r="A517" s="393"/>
      <c r="B517" s="438"/>
      <c r="F517" s="385"/>
      <c r="G517" s="385"/>
      <c r="H517" s="385"/>
      <c r="I517" s="385"/>
      <c r="J517" s="385"/>
      <c r="K517" s="385"/>
    </row>
    <row r="518" spans="1:11">
      <c r="A518" s="393"/>
      <c r="B518" s="438"/>
      <c r="F518" s="385"/>
      <c r="G518" s="385"/>
      <c r="H518" s="385"/>
      <c r="I518" s="385"/>
      <c r="J518" s="385"/>
      <c r="K518" s="385"/>
    </row>
    <row r="519" spans="1:11">
      <c r="A519" s="393"/>
      <c r="B519" s="438"/>
      <c r="F519" s="385"/>
      <c r="G519" s="385"/>
      <c r="H519" s="385"/>
      <c r="I519" s="385"/>
      <c r="J519" s="385"/>
      <c r="K519" s="385"/>
    </row>
    <row r="520" spans="1:11">
      <c r="A520" s="393"/>
      <c r="B520" s="438"/>
      <c r="F520" s="385"/>
      <c r="G520" s="385"/>
      <c r="H520" s="385"/>
      <c r="I520" s="385"/>
      <c r="J520" s="385"/>
      <c r="K520" s="385"/>
    </row>
    <row r="521" spans="1:11">
      <c r="A521" s="393"/>
      <c r="B521" s="438"/>
      <c r="F521" s="385"/>
      <c r="G521" s="385"/>
      <c r="H521" s="385"/>
      <c r="I521" s="385"/>
      <c r="J521" s="385"/>
      <c r="K521" s="385"/>
    </row>
    <row r="522" spans="1:11">
      <c r="A522" s="393"/>
      <c r="B522" s="438"/>
      <c r="F522" s="385"/>
      <c r="G522" s="385"/>
      <c r="H522" s="385"/>
      <c r="I522" s="385"/>
      <c r="J522" s="385"/>
      <c r="K522" s="385"/>
    </row>
    <row r="523" spans="1:11">
      <c r="A523" s="393"/>
      <c r="B523" s="438"/>
      <c r="F523" s="385"/>
      <c r="G523" s="385"/>
      <c r="H523" s="385"/>
      <c r="I523" s="385"/>
      <c r="J523" s="385"/>
      <c r="K523" s="385"/>
    </row>
    <row r="524" spans="1:11">
      <c r="A524" s="393"/>
      <c r="B524" s="438"/>
      <c r="F524" s="385"/>
      <c r="G524" s="385"/>
      <c r="H524" s="385"/>
      <c r="I524" s="385"/>
      <c r="J524" s="385"/>
      <c r="K524" s="385"/>
    </row>
    <row r="525" spans="1:11">
      <c r="A525" s="393"/>
      <c r="B525" s="438"/>
      <c r="F525" s="385"/>
      <c r="G525" s="385"/>
      <c r="H525" s="385"/>
      <c r="I525" s="385"/>
      <c r="J525" s="385"/>
      <c r="K525" s="385"/>
    </row>
    <row r="526" spans="1:11">
      <c r="A526" s="393"/>
      <c r="B526" s="438"/>
      <c r="F526" s="385"/>
      <c r="G526" s="385"/>
      <c r="H526" s="385"/>
      <c r="I526" s="385"/>
      <c r="J526" s="385"/>
      <c r="K526" s="385"/>
    </row>
    <row r="527" spans="1:11">
      <c r="A527" s="393"/>
      <c r="B527" s="438"/>
      <c r="F527" s="385"/>
      <c r="G527" s="385"/>
      <c r="H527" s="385"/>
      <c r="I527" s="385"/>
      <c r="J527" s="385"/>
      <c r="K527" s="385"/>
    </row>
    <row r="528" spans="1:11">
      <c r="A528" s="393"/>
      <c r="B528" s="438"/>
      <c r="F528" s="385"/>
      <c r="G528" s="385"/>
      <c r="H528" s="385"/>
      <c r="I528" s="385"/>
      <c r="J528" s="385"/>
      <c r="K528" s="385"/>
    </row>
    <row r="529" spans="1:11">
      <c r="A529" s="393"/>
      <c r="B529" s="438"/>
      <c r="F529" s="385"/>
      <c r="G529" s="385"/>
      <c r="H529" s="385"/>
      <c r="I529" s="385"/>
      <c r="J529" s="385"/>
      <c r="K529" s="385"/>
    </row>
    <row r="530" spans="1:11">
      <c r="A530" s="393"/>
      <c r="B530" s="438"/>
      <c r="F530" s="385"/>
      <c r="G530" s="385"/>
      <c r="H530" s="385"/>
      <c r="I530" s="385"/>
      <c r="J530" s="385"/>
      <c r="K530" s="385"/>
    </row>
    <row r="531" spans="1:11">
      <c r="A531" s="393"/>
      <c r="B531" s="438"/>
      <c r="F531" s="385"/>
      <c r="G531" s="385"/>
      <c r="H531" s="385"/>
      <c r="I531" s="385"/>
      <c r="J531" s="385"/>
      <c r="K531" s="385"/>
    </row>
    <row r="532" spans="1:11">
      <c r="A532" s="393"/>
      <c r="B532" s="438"/>
      <c r="F532" s="385"/>
      <c r="G532" s="385"/>
      <c r="H532" s="385"/>
      <c r="I532" s="385"/>
      <c r="J532" s="385"/>
      <c r="K532" s="385"/>
    </row>
    <row r="533" spans="1:11">
      <c r="A533" s="393"/>
      <c r="B533" s="438"/>
      <c r="F533" s="385"/>
      <c r="G533" s="385"/>
      <c r="H533" s="385"/>
      <c r="I533" s="385"/>
      <c r="J533" s="385"/>
      <c r="K533" s="385"/>
    </row>
    <row r="534" spans="1:11">
      <c r="A534" s="393"/>
      <c r="B534" s="438"/>
      <c r="F534" s="385"/>
      <c r="G534" s="385"/>
      <c r="H534" s="385"/>
      <c r="I534" s="385"/>
      <c r="J534" s="385"/>
      <c r="K534" s="385"/>
    </row>
    <row r="535" spans="1:11">
      <c r="A535" s="393"/>
      <c r="B535" s="438"/>
      <c r="F535" s="385"/>
      <c r="G535" s="385"/>
      <c r="H535" s="385"/>
      <c r="I535" s="385"/>
      <c r="J535" s="385"/>
      <c r="K535" s="385"/>
    </row>
    <row r="536" spans="1:11">
      <c r="A536" s="393"/>
      <c r="B536" s="438"/>
      <c r="F536" s="385"/>
      <c r="G536" s="385"/>
      <c r="H536" s="385"/>
      <c r="I536" s="385"/>
      <c r="J536" s="385"/>
      <c r="K536" s="385"/>
    </row>
    <row r="537" spans="1:11">
      <c r="A537" s="393"/>
      <c r="B537" s="438"/>
      <c r="F537" s="385"/>
      <c r="G537" s="385"/>
      <c r="H537" s="385"/>
      <c r="I537" s="385"/>
      <c r="J537" s="385"/>
      <c r="K537" s="385"/>
    </row>
    <row r="538" spans="1:11">
      <c r="A538" s="393"/>
      <c r="B538" s="438"/>
      <c r="F538" s="385"/>
      <c r="G538" s="385"/>
      <c r="H538" s="385"/>
      <c r="I538" s="385"/>
      <c r="J538" s="385"/>
      <c r="K538" s="385"/>
    </row>
    <row r="539" spans="1:11">
      <c r="A539" s="393"/>
      <c r="B539" s="438"/>
      <c r="F539" s="385"/>
      <c r="G539" s="385"/>
      <c r="H539" s="385"/>
      <c r="I539" s="385"/>
      <c r="J539" s="385"/>
      <c r="K539" s="385"/>
    </row>
    <row r="540" spans="1:11">
      <c r="A540" s="393"/>
      <c r="B540" s="438"/>
      <c r="F540" s="385"/>
      <c r="G540" s="385"/>
      <c r="H540" s="385"/>
      <c r="I540" s="385"/>
      <c r="J540" s="385"/>
      <c r="K540" s="385"/>
    </row>
    <row r="541" spans="1:11">
      <c r="A541" s="393"/>
      <c r="B541" s="438"/>
      <c r="F541" s="385"/>
      <c r="G541" s="385"/>
      <c r="H541" s="385"/>
      <c r="I541" s="385"/>
      <c r="J541" s="385"/>
      <c r="K541" s="385"/>
    </row>
    <row r="542" spans="1:11">
      <c r="A542" s="393"/>
      <c r="B542" s="438"/>
      <c r="F542" s="385"/>
      <c r="G542" s="385"/>
      <c r="H542" s="385"/>
      <c r="I542" s="385"/>
      <c r="J542" s="385"/>
      <c r="K542" s="385"/>
    </row>
    <row r="543" spans="1:11">
      <c r="A543" s="393"/>
      <c r="B543" s="438"/>
      <c r="F543" s="385"/>
      <c r="G543" s="385"/>
      <c r="H543" s="385"/>
      <c r="I543" s="385"/>
      <c r="J543" s="385"/>
      <c r="K543" s="385"/>
    </row>
    <row r="544" spans="1:11">
      <c r="A544" s="393"/>
      <c r="B544" s="438"/>
      <c r="F544" s="385"/>
      <c r="G544" s="385"/>
      <c r="H544" s="385"/>
      <c r="I544" s="385"/>
      <c r="J544" s="385"/>
      <c r="K544" s="385"/>
    </row>
    <row r="545" spans="1:11">
      <c r="A545" s="393"/>
      <c r="B545" s="438"/>
      <c r="F545" s="385"/>
      <c r="G545" s="385"/>
      <c r="H545" s="385"/>
      <c r="I545" s="385"/>
      <c r="J545" s="385"/>
      <c r="K545" s="385"/>
    </row>
    <row r="546" spans="1:11">
      <c r="A546" s="393"/>
      <c r="B546" s="438"/>
      <c r="F546" s="385"/>
      <c r="G546" s="385"/>
      <c r="H546" s="385"/>
      <c r="I546" s="385"/>
      <c r="J546" s="385"/>
      <c r="K546" s="385"/>
    </row>
    <row r="547" spans="1:11">
      <c r="A547" s="393"/>
      <c r="B547" s="438"/>
      <c r="F547" s="385"/>
      <c r="G547" s="385"/>
      <c r="H547" s="385"/>
      <c r="I547" s="385"/>
      <c r="J547" s="385"/>
      <c r="K547" s="385"/>
    </row>
    <row r="548" spans="1:11">
      <c r="A548" s="393"/>
      <c r="B548" s="438"/>
      <c r="F548" s="385"/>
      <c r="G548" s="385"/>
      <c r="H548" s="385"/>
      <c r="I548" s="385"/>
      <c r="J548" s="385"/>
      <c r="K548" s="385"/>
    </row>
    <row r="549" spans="1:11">
      <c r="A549" s="393"/>
      <c r="B549" s="438"/>
      <c r="F549" s="385"/>
      <c r="G549" s="385"/>
      <c r="H549" s="385"/>
      <c r="I549" s="385"/>
      <c r="J549" s="385"/>
      <c r="K549" s="385"/>
    </row>
    <row r="550" spans="1:11">
      <c r="A550" s="393"/>
      <c r="B550" s="438"/>
      <c r="F550" s="385"/>
      <c r="G550" s="385"/>
      <c r="H550" s="385"/>
      <c r="I550" s="385"/>
      <c r="J550" s="385"/>
      <c r="K550" s="385"/>
    </row>
    <row r="551" spans="1:11">
      <c r="A551" s="393"/>
      <c r="B551" s="438"/>
      <c r="F551" s="385"/>
      <c r="G551" s="385"/>
      <c r="H551" s="385"/>
      <c r="I551" s="385"/>
      <c r="J551" s="385"/>
      <c r="K551" s="385"/>
    </row>
    <row r="552" spans="1:11">
      <c r="A552" s="393"/>
      <c r="B552" s="438"/>
      <c r="F552" s="385"/>
      <c r="G552" s="385"/>
      <c r="H552" s="385"/>
      <c r="I552" s="385"/>
      <c r="J552" s="385"/>
      <c r="K552" s="385"/>
    </row>
    <row r="553" spans="1:11">
      <c r="A553" s="393"/>
      <c r="B553" s="438"/>
      <c r="F553" s="385"/>
      <c r="G553" s="385"/>
      <c r="H553" s="385"/>
      <c r="I553" s="385"/>
      <c r="J553" s="385"/>
      <c r="K553" s="385"/>
    </row>
    <row r="554" spans="1:11">
      <c r="A554" s="393"/>
      <c r="B554" s="438"/>
      <c r="F554" s="385"/>
      <c r="G554" s="385"/>
      <c r="H554" s="385"/>
      <c r="I554" s="385"/>
      <c r="J554" s="385"/>
      <c r="K554" s="385"/>
    </row>
    <row r="555" spans="1:11">
      <c r="A555" s="393"/>
      <c r="B555" s="438"/>
      <c r="F555" s="385"/>
      <c r="G555" s="385"/>
      <c r="H555" s="385"/>
      <c r="I555" s="385"/>
      <c r="J555" s="385"/>
      <c r="K555" s="385"/>
    </row>
    <row r="556" spans="1:11">
      <c r="A556" s="393"/>
      <c r="B556" s="438"/>
      <c r="F556" s="385"/>
      <c r="G556" s="385"/>
      <c r="H556" s="385"/>
      <c r="I556" s="385"/>
      <c r="J556" s="385"/>
      <c r="K556" s="385"/>
    </row>
    <row r="557" spans="1:11">
      <c r="A557" s="393"/>
      <c r="B557" s="438"/>
      <c r="F557" s="385"/>
      <c r="G557" s="385"/>
      <c r="H557" s="385"/>
      <c r="I557" s="385"/>
      <c r="J557" s="385"/>
      <c r="K557" s="385"/>
    </row>
    <row r="558" spans="1:11">
      <c r="A558" s="393"/>
      <c r="B558" s="438"/>
      <c r="F558" s="385"/>
      <c r="G558" s="385"/>
      <c r="H558" s="385"/>
      <c r="I558" s="385"/>
      <c r="J558" s="385"/>
      <c r="K558" s="385"/>
    </row>
    <row r="559" spans="1:11">
      <c r="A559" s="393"/>
      <c r="B559" s="438"/>
      <c r="F559" s="385"/>
      <c r="G559" s="385"/>
      <c r="H559" s="385"/>
      <c r="I559" s="385"/>
      <c r="J559" s="385"/>
      <c r="K559" s="385"/>
    </row>
    <row r="560" spans="1:11">
      <c r="A560" s="393"/>
      <c r="B560" s="438"/>
      <c r="F560" s="385"/>
      <c r="G560" s="385"/>
      <c r="H560" s="385"/>
      <c r="I560" s="385"/>
      <c r="J560" s="385"/>
      <c r="K560" s="385"/>
    </row>
    <row r="561" spans="1:11">
      <c r="A561" s="393"/>
      <c r="B561" s="438"/>
      <c r="F561" s="385"/>
      <c r="G561" s="385"/>
      <c r="H561" s="385"/>
      <c r="I561" s="385"/>
      <c r="J561" s="385"/>
      <c r="K561" s="385"/>
    </row>
    <row r="562" spans="1:11">
      <c r="A562" s="393"/>
      <c r="B562" s="438"/>
      <c r="F562" s="385"/>
      <c r="G562" s="385"/>
      <c r="H562" s="385"/>
      <c r="I562" s="385"/>
      <c r="J562" s="385"/>
      <c r="K562" s="385"/>
    </row>
    <row r="563" spans="1:11">
      <c r="A563" s="393"/>
      <c r="B563" s="438"/>
      <c r="F563" s="385"/>
      <c r="G563" s="385"/>
      <c r="H563" s="385"/>
      <c r="I563" s="385"/>
      <c r="J563" s="385"/>
      <c r="K563" s="385"/>
    </row>
    <row r="564" spans="1:11">
      <c r="A564" s="393"/>
      <c r="B564" s="438"/>
      <c r="F564" s="385"/>
      <c r="G564" s="385"/>
      <c r="H564" s="385"/>
      <c r="I564" s="385"/>
      <c r="J564" s="385"/>
      <c r="K564" s="385"/>
    </row>
    <row r="565" spans="1:11">
      <c r="A565" s="393"/>
      <c r="B565" s="438"/>
      <c r="F565" s="385"/>
      <c r="G565" s="385"/>
      <c r="H565" s="385"/>
      <c r="I565" s="385"/>
      <c r="J565" s="385"/>
      <c r="K565" s="385"/>
    </row>
    <row r="566" spans="1:11">
      <c r="A566" s="393"/>
      <c r="B566" s="438"/>
      <c r="F566" s="385"/>
      <c r="G566" s="385"/>
      <c r="H566" s="385"/>
      <c r="I566" s="385"/>
      <c r="J566" s="385"/>
      <c r="K566" s="385"/>
    </row>
    <row r="567" spans="1:11">
      <c r="A567" s="393"/>
      <c r="B567" s="438"/>
      <c r="F567" s="385"/>
      <c r="G567" s="385"/>
      <c r="H567" s="385"/>
      <c r="I567" s="385"/>
      <c r="J567" s="385"/>
      <c r="K567" s="385"/>
    </row>
    <row r="568" spans="1:11">
      <c r="A568" s="393"/>
      <c r="B568" s="438"/>
      <c r="F568" s="385"/>
      <c r="G568" s="385"/>
      <c r="H568" s="385"/>
      <c r="I568" s="385"/>
      <c r="J568" s="385"/>
      <c r="K568" s="385"/>
    </row>
    <row r="569" spans="1:11">
      <c r="A569" s="393"/>
      <c r="B569" s="438"/>
      <c r="F569" s="385"/>
      <c r="G569" s="385"/>
      <c r="H569" s="385"/>
      <c r="I569" s="385"/>
      <c r="J569" s="385"/>
      <c r="K569" s="385"/>
    </row>
    <row r="570" spans="1:11">
      <c r="A570" s="393"/>
      <c r="B570" s="438"/>
      <c r="F570" s="385"/>
      <c r="G570" s="385"/>
      <c r="H570" s="385"/>
      <c r="I570" s="385"/>
      <c r="J570" s="385"/>
      <c r="K570" s="385"/>
    </row>
    <row r="571" spans="1:11">
      <c r="A571" s="393"/>
      <c r="B571" s="438"/>
      <c r="F571" s="385"/>
      <c r="G571" s="385"/>
      <c r="H571" s="385"/>
      <c r="I571" s="385"/>
      <c r="J571" s="385"/>
      <c r="K571" s="385"/>
    </row>
    <row r="572" spans="1:11">
      <c r="A572" s="393"/>
      <c r="B572" s="438"/>
      <c r="F572" s="385"/>
      <c r="G572" s="385"/>
      <c r="H572" s="385"/>
      <c r="I572" s="385"/>
      <c r="J572" s="385"/>
      <c r="K572" s="385"/>
    </row>
    <row r="573" spans="1:11">
      <c r="A573" s="393"/>
      <c r="B573" s="438"/>
      <c r="F573" s="385"/>
      <c r="G573" s="385"/>
      <c r="H573" s="385"/>
      <c r="I573" s="385"/>
      <c r="J573" s="385"/>
      <c r="K573" s="385"/>
    </row>
    <row r="574" spans="1:11">
      <c r="A574" s="393"/>
      <c r="B574" s="438"/>
      <c r="F574" s="385"/>
      <c r="G574" s="385"/>
      <c r="H574" s="385"/>
      <c r="I574" s="385"/>
      <c r="J574" s="385"/>
      <c r="K574" s="385"/>
    </row>
    <row r="575" spans="1:11">
      <c r="A575" s="393"/>
      <c r="B575" s="438"/>
      <c r="F575" s="385"/>
      <c r="G575" s="385"/>
      <c r="H575" s="385"/>
      <c r="I575" s="385"/>
      <c r="J575" s="385"/>
      <c r="K575" s="385"/>
    </row>
    <row r="576" spans="1:11">
      <c r="A576" s="393"/>
      <c r="B576" s="438"/>
      <c r="F576" s="385"/>
      <c r="G576" s="385"/>
      <c r="H576" s="385"/>
      <c r="I576" s="385"/>
      <c r="J576" s="385"/>
      <c r="K576" s="385"/>
    </row>
    <row r="577" spans="1:11">
      <c r="A577" s="393"/>
      <c r="B577" s="438"/>
      <c r="F577" s="385"/>
      <c r="G577" s="385"/>
      <c r="H577" s="385"/>
      <c r="I577" s="385"/>
      <c r="J577" s="385"/>
      <c r="K577" s="385"/>
    </row>
    <row r="578" spans="1:11">
      <c r="A578" s="393"/>
      <c r="B578" s="438"/>
      <c r="F578" s="385"/>
      <c r="G578" s="385"/>
      <c r="H578" s="385"/>
      <c r="I578" s="385"/>
      <c r="J578" s="385"/>
      <c r="K578" s="385"/>
    </row>
    <row r="579" spans="1:11">
      <c r="A579" s="393"/>
      <c r="B579" s="438"/>
      <c r="F579" s="385"/>
      <c r="G579" s="385"/>
      <c r="H579" s="385"/>
      <c r="I579" s="385"/>
      <c r="J579" s="385"/>
      <c r="K579" s="385"/>
    </row>
    <row r="580" spans="1:11">
      <c r="A580" s="393"/>
      <c r="B580" s="438"/>
      <c r="F580" s="385"/>
      <c r="G580" s="385"/>
      <c r="H580" s="385"/>
      <c r="I580" s="385"/>
      <c r="J580" s="385"/>
      <c r="K580" s="385"/>
    </row>
    <row r="581" spans="1:11">
      <c r="A581" s="393"/>
      <c r="B581" s="438"/>
      <c r="F581" s="385"/>
      <c r="G581" s="385"/>
      <c r="H581" s="385"/>
      <c r="I581" s="385"/>
      <c r="J581" s="385"/>
      <c r="K581" s="385"/>
    </row>
    <row r="582" spans="1:11">
      <c r="A582" s="393"/>
      <c r="B582" s="438"/>
      <c r="F582" s="385"/>
      <c r="G582" s="385"/>
      <c r="H582" s="385"/>
      <c r="I582" s="385"/>
      <c r="J582" s="385"/>
      <c r="K582" s="385"/>
    </row>
    <row r="583" spans="1:11">
      <c r="A583" s="393"/>
      <c r="B583" s="438"/>
      <c r="F583" s="385"/>
      <c r="G583" s="385"/>
      <c r="H583" s="385"/>
      <c r="I583" s="385"/>
      <c r="J583" s="385"/>
      <c r="K583" s="385"/>
    </row>
    <row r="584" spans="1:11">
      <c r="A584" s="393"/>
      <c r="B584" s="438"/>
      <c r="F584" s="385"/>
      <c r="G584" s="385"/>
      <c r="H584" s="385"/>
      <c r="I584" s="385"/>
      <c r="J584" s="385"/>
      <c r="K584" s="385"/>
    </row>
    <row r="585" spans="1:11">
      <c r="A585" s="393"/>
      <c r="B585" s="438"/>
      <c r="F585" s="385"/>
      <c r="G585" s="385"/>
      <c r="H585" s="385"/>
      <c r="I585" s="385"/>
      <c r="J585" s="385"/>
      <c r="K585" s="385"/>
    </row>
    <row r="586" spans="1:11">
      <c r="A586" s="393"/>
      <c r="B586" s="438"/>
      <c r="F586" s="385"/>
      <c r="G586" s="385"/>
      <c r="H586" s="385"/>
      <c r="I586" s="385"/>
      <c r="J586" s="385"/>
      <c r="K586" s="385"/>
    </row>
    <row r="587" spans="1:11">
      <c r="A587" s="393"/>
      <c r="B587" s="438"/>
      <c r="F587" s="385"/>
      <c r="G587" s="385"/>
      <c r="H587" s="385"/>
      <c r="I587" s="385"/>
      <c r="J587" s="385"/>
      <c r="K587" s="385"/>
    </row>
    <row r="588" spans="1:11">
      <c r="A588" s="393"/>
      <c r="B588" s="438"/>
      <c r="F588" s="385"/>
      <c r="G588" s="385"/>
      <c r="H588" s="385"/>
      <c r="I588" s="385"/>
      <c r="J588" s="385"/>
      <c r="K588" s="385"/>
    </row>
    <row r="589" spans="1:11">
      <c r="A589" s="393"/>
      <c r="B589" s="438"/>
      <c r="F589" s="385"/>
      <c r="G589" s="385"/>
      <c r="H589" s="385"/>
      <c r="I589" s="385"/>
      <c r="J589" s="385"/>
      <c r="K589" s="385"/>
    </row>
    <row r="590" spans="1:11">
      <c r="A590" s="393"/>
      <c r="B590" s="438"/>
      <c r="F590" s="385"/>
      <c r="G590" s="385"/>
      <c r="H590" s="385"/>
      <c r="I590" s="385"/>
      <c r="J590" s="385"/>
      <c r="K590" s="385"/>
    </row>
    <row r="591" spans="1:11">
      <c r="A591" s="393"/>
      <c r="B591" s="438"/>
      <c r="F591" s="385"/>
      <c r="G591" s="385"/>
      <c r="H591" s="385"/>
      <c r="I591" s="385"/>
      <c r="J591" s="385"/>
      <c r="K591" s="385"/>
    </row>
    <row r="592" spans="1:11">
      <c r="A592" s="393"/>
      <c r="B592" s="438"/>
      <c r="F592" s="385"/>
      <c r="G592" s="385"/>
      <c r="H592" s="385"/>
      <c r="I592" s="385"/>
      <c r="J592" s="385"/>
      <c r="K592" s="385"/>
    </row>
    <row r="593" spans="1:11">
      <c r="A593" s="393"/>
      <c r="B593" s="438"/>
      <c r="F593" s="385"/>
      <c r="G593" s="385"/>
      <c r="H593" s="385"/>
      <c r="I593" s="385"/>
      <c r="J593" s="385"/>
      <c r="K593" s="385"/>
    </row>
    <row r="594" spans="1:11">
      <c r="A594" s="393"/>
      <c r="B594" s="438"/>
      <c r="F594" s="385"/>
      <c r="G594" s="385"/>
      <c r="H594" s="385"/>
      <c r="I594" s="385"/>
      <c r="J594" s="385"/>
      <c r="K594" s="385"/>
    </row>
    <row r="595" spans="1:11">
      <c r="A595" s="393"/>
      <c r="B595" s="438"/>
      <c r="F595" s="385"/>
      <c r="G595" s="385"/>
      <c r="H595" s="385"/>
      <c r="I595" s="385"/>
      <c r="J595" s="385"/>
      <c r="K595" s="385"/>
    </row>
    <row r="596" spans="1:11">
      <c r="A596" s="393"/>
      <c r="B596" s="438"/>
      <c r="F596" s="385"/>
      <c r="G596" s="385"/>
      <c r="H596" s="385"/>
      <c r="I596" s="385"/>
      <c r="J596" s="385"/>
      <c r="K596" s="385"/>
    </row>
    <row r="597" spans="1:11">
      <c r="A597" s="393"/>
      <c r="B597" s="438"/>
      <c r="F597" s="385"/>
      <c r="G597" s="385"/>
      <c r="H597" s="385"/>
      <c r="I597" s="385"/>
      <c r="J597" s="385"/>
      <c r="K597" s="385"/>
    </row>
    <row r="598" spans="1:11">
      <c r="A598" s="393"/>
      <c r="B598" s="438"/>
      <c r="F598" s="385"/>
      <c r="G598" s="385"/>
      <c r="H598" s="385"/>
      <c r="I598" s="385"/>
      <c r="J598" s="385"/>
      <c r="K598" s="385"/>
    </row>
    <row r="599" spans="1:11">
      <c r="A599" s="393"/>
      <c r="B599" s="438"/>
      <c r="F599" s="385"/>
      <c r="G599" s="385"/>
      <c r="H599" s="385"/>
      <c r="I599" s="385"/>
      <c r="J599" s="385"/>
      <c r="K599" s="385"/>
    </row>
    <row r="600" spans="1:11">
      <c r="A600" s="393"/>
      <c r="B600" s="438"/>
      <c r="F600" s="385"/>
      <c r="G600" s="385"/>
      <c r="H600" s="385"/>
      <c r="I600" s="385"/>
      <c r="J600" s="385"/>
      <c r="K600" s="385"/>
    </row>
    <row r="601" spans="1:11">
      <c r="A601" s="393"/>
      <c r="B601" s="438"/>
      <c r="F601" s="385"/>
      <c r="G601" s="385"/>
      <c r="H601" s="385"/>
      <c r="I601" s="385"/>
      <c r="J601" s="385"/>
      <c r="K601" s="385"/>
    </row>
    <row r="602" spans="1:11">
      <c r="A602" s="393"/>
      <c r="B602" s="438"/>
      <c r="F602" s="385"/>
      <c r="G602" s="385"/>
      <c r="H602" s="385"/>
      <c r="I602" s="385"/>
      <c r="J602" s="385"/>
      <c r="K602" s="385"/>
    </row>
    <row r="603" spans="1:11">
      <c r="A603" s="393"/>
      <c r="B603" s="438"/>
      <c r="F603" s="385"/>
      <c r="G603" s="385"/>
      <c r="H603" s="385"/>
      <c r="I603" s="385"/>
      <c r="J603" s="385"/>
      <c r="K603" s="385"/>
    </row>
    <row r="604" spans="1:11">
      <c r="A604" s="393"/>
      <c r="B604" s="438"/>
      <c r="F604" s="385"/>
      <c r="G604" s="385"/>
      <c r="H604" s="385"/>
      <c r="I604" s="385"/>
      <c r="J604" s="385"/>
      <c r="K604" s="385"/>
    </row>
    <row r="605" spans="1:11">
      <c r="A605" s="393"/>
      <c r="B605" s="438"/>
      <c r="F605" s="385"/>
      <c r="G605" s="385"/>
      <c r="H605" s="385"/>
      <c r="I605" s="385"/>
      <c r="J605" s="385"/>
      <c r="K605" s="385"/>
    </row>
    <row r="606" spans="1:11">
      <c r="A606" s="393"/>
      <c r="B606" s="438"/>
      <c r="F606" s="385"/>
      <c r="G606" s="385"/>
      <c r="H606" s="385"/>
      <c r="I606" s="385"/>
      <c r="J606" s="385"/>
      <c r="K606" s="385"/>
    </row>
    <row r="607" spans="1:11">
      <c r="A607" s="393"/>
      <c r="B607" s="438"/>
      <c r="F607" s="385"/>
      <c r="G607" s="385"/>
      <c r="H607" s="385"/>
      <c r="I607" s="385"/>
      <c r="J607" s="385"/>
      <c r="K607" s="385"/>
    </row>
    <row r="608" spans="1:11">
      <c r="A608" s="393"/>
      <c r="B608" s="438"/>
      <c r="F608" s="385"/>
      <c r="G608" s="385"/>
      <c r="H608" s="385"/>
      <c r="I608" s="385"/>
      <c r="J608" s="385"/>
      <c r="K608" s="385"/>
    </row>
    <row r="609" spans="1:11">
      <c r="A609" s="393"/>
      <c r="B609" s="438"/>
      <c r="F609" s="385"/>
      <c r="G609" s="385"/>
      <c r="H609" s="385"/>
      <c r="I609" s="385"/>
      <c r="J609" s="385"/>
      <c r="K609" s="385"/>
    </row>
    <row r="610" spans="1:11">
      <c r="A610" s="393"/>
      <c r="B610" s="438"/>
      <c r="F610" s="385"/>
      <c r="G610" s="385"/>
      <c r="H610" s="385"/>
      <c r="I610" s="385"/>
      <c r="J610" s="385"/>
      <c r="K610" s="385"/>
    </row>
    <row r="611" spans="1:11">
      <c r="A611" s="393"/>
      <c r="B611" s="438"/>
      <c r="F611" s="385"/>
      <c r="G611" s="385"/>
      <c r="H611" s="385"/>
      <c r="I611" s="385"/>
      <c r="J611" s="385"/>
      <c r="K611" s="385"/>
    </row>
    <row r="612" spans="1:11">
      <c r="A612" s="393"/>
      <c r="B612" s="438"/>
      <c r="F612" s="385"/>
      <c r="G612" s="385"/>
      <c r="H612" s="385"/>
      <c r="I612" s="385"/>
      <c r="J612" s="385"/>
      <c r="K612" s="385"/>
    </row>
    <row r="613" spans="1:11">
      <c r="A613" s="393"/>
      <c r="B613" s="438"/>
      <c r="F613" s="385"/>
      <c r="G613" s="385"/>
      <c r="H613" s="385"/>
      <c r="I613" s="385"/>
      <c r="J613" s="385"/>
      <c r="K613" s="385"/>
    </row>
    <row r="614" spans="1:11">
      <c r="A614" s="393"/>
      <c r="B614" s="438"/>
      <c r="F614" s="385"/>
      <c r="G614" s="385"/>
      <c r="H614" s="385"/>
      <c r="I614" s="385"/>
      <c r="J614" s="385"/>
      <c r="K614" s="385"/>
    </row>
    <row r="615" spans="1:11">
      <c r="A615" s="393"/>
      <c r="B615" s="438"/>
      <c r="F615" s="385"/>
      <c r="G615" s="385"/>
      <c r="H615" s="385"/>
      <c r="I615" s="385"/>
      <c r="J615" s="385"/>
      <c r="K615" s="385"/>
    </row>
    <row r="616" spans="1:11">
      <c r="A616" s="393"/>
      <c r="B616" s="438"/>
      <c r="F616" s="385"/>
      <c r="G616" s="385"/>
      <c r="H616" s="385"/>
      <c r="I616" s="385"/>
      <c r="J616" s="385"/>
      <c r="K616" s="385"/>
    </row>
    <row r="617" spans="1:11">
      <c r="A617" s="393"/>
      <c r="B617" s="438"/>
      <c r="F617" s="385"/>
      <c r="G617" s="385"/>
      <c r="H617" s="385"/>
      <c r="I617" s="385"/>
      <c r="J617" s="385"/>
      <c r="K617" s="385"/>
    </row>
    <row r="618" spans="1:11">
      <c r="A618" s="393"/>
      <c r="B618" s="438"/>
      <c r="F618" s="385"/>
      <c r="G618" s="385"/>
      <c r="H618" s="385"/>
      <c r="I618" s="385"/>
      <c r="J618" s="385"/>
      <c r="K618" s="385"/>
    </row>
    <row r="619" spans="1:11">
      <c r="A619" s="393"/>
      <c r="B619" s="438"/>
      <c r="F619" s="385"/>
      <c r="G619" s="385"/>
      <c r="H619" s="385"/>
      <c r="I619" s="385"/>
      <c r="J619" s="385"/>
      <c r="K619" s="385"/>
    </row>
    <row r="620" spans="1:11">
      <c r="A620" s="393"/>
      <c r="B620" s="438"/>
      <c r="F620" s="385"/>
      <c r="G620" s="385"/>
      <c r="H620" s="385"/>
      <c r="I620" s="385"/>
      <c r="J620" s="385"/>
      <c r="K620" s="385"/>
    </row>
    <row r="621" spans="1:11">
      <c r="A621" s="393"/>
      <c r="B621" s="438"/>
      <c r="F621" s="385"/>
      <c r="G621" s="385"/>
      <c r="H621" s="385"/>
      <c r="I621" s="385"/>
      <c r="J621" s="385"/>
      <c r="K621" s="385"/>
    </row>
    <row r="622" spans="1:11">
      <c r="A622" s="393"/>
      <c r="B622" s="438"/>
      <c r="F622" s="385"/>
      <c r="G622" s="385"/>
      <c r="H622" s="385"/>
      <c r="I622" s="385"/>
      <c r="J622" s="385"/>
      <c r="K622" s="385"/>
    </row>
    <row r="623" spans="1:11">
      <c r="A623" s="393"/>
      <c r="B623" s="438"/>
      <c r="F623" s="385"/>
      <c r="G623" s="385"/>
      <c r="H623" s="385"/>
      <c r="I623" s="385"/>
      <c r="J623" s="385"/>
      <c r="K623" s="385"/>
    </row>
    <row r="624" spans="1:11">
      <c r="A624" s="393"/>
      <c r="B624" s="438"/>
      <c r="F624" s="385"/>
      <c r="G624" s="385"/>
      <c r="H624" s="385"/>
      <c r="I624" s="385"/>
      <c r="J624" s="385"/>
      <c r="K624" s="385"/>
    </row>
    <row r="625" spans="1:11">
      <c r="A625" s="393"/>
      <c r="B625" s="438"/>
      <c r="F625" s="385"/>
      <c r="G625" s="385"/>
      <c r="H625" s="385"/>
      <c r="I625" s="385"/>
      <c r="J625" s="385"/>
      <c r="K625" s="385"/>
    </row>
    <row r="626" spans="1:11">
      <c r="A626" s="393"/>
      <c r="B626" s="438"/>
      <c r="F626" s="385"/>
      <c r="G626" s="385"/>
      <c r="H626" s="385"/>
      <c r="I626" s="385"/>
      <c r="J626" s="385"/>
      <c r="K626" s="385"/>
    </row>
    <row r="627" spans="1:11">
      <c r="A627" s="393"/>
      <c r="B627" s="438"/>
      <c r="F627" s="385"/>
      <c r="G627" s="385"/>
      <c r="H627" s="385"/>
      <c r="I627" s="385"/>
      <c r="J627" s="385"/>
      <c r="K627" s="385"/>
    </row>
    <row r="628" spans="1:11">
      <c r="A628" s="393"/>
      <c r="B628" s="438"/>
      <c r="F628" s="385"/>
      <c r="G628" s="385"/>
      <c r="H628" s="385"/>
      <c r="I628" s="385"/>
      <c r="J628" s="385"/>
      <c r="K628" s="385"/>
    </row>
    <row r="629" spans="1:11">
      <c r="A629" s="393"/>
      <c r="B629" s="438"/>
      <c r="F629" s="385"/>
      <c r="G629" s="385"/>
      <c r="H629" s="385"/>
      <c r="I629" s="385"/>
      <c r="J629" s="385"/>
      <c r="K629" s="385"/>
    </row>
    <row r="630" spans="1:11">
      <c r="A630" s="393"/>
      <c r="B630" s="438"/>
      <c r="F630" s="385"/>
      <c r="G630" s="385"/>
      <c r="H630" s="385"/>
      <c r="I630" s="385"/>
      <c r="J630" s="385"/>
      <c r="K630" s="385"/>
    </row>
    <row r="631" spans="1:11">
      <c r="A631" s="393"/>
      <c r="B631" s="438"/>
      <c r="F631" s="385"/>
      <c r="G631" s="385"/>
      <c r="H631" s="385"/>
      <c r="I631" s="385"/>
      <c r="J631" s="385"/>
      <c r="K631" s="385"/>
    </row>
    <row r="632" spans="1:11">
      <c r="A632" s="393"/>
      <c r="B632" s="438"/>
      <c r="F632" s="385"/>
      <c r="G632" s="385"/>
      <c r="H632" s="385"/>
      <c r="I632" s="385"/>
      <c r="J632" s="385"/>
      <c r="K632" s="385"/>
    </row>
    <row r="633" spans="1:11">
      <c r="A633" s="393"/>
      <c r="B633" s="438"/>
      <c r="F633" s="385"/>
      <c r="G633" s="385"/>
      <c r="H633" s="385"/>
      <c r="I633" s="385"/>
      <c r="J633" s="385"/>
      <c r="K633" s="385"/>
    </row>
    <row r="634" spans="1:11">
      <c r="A634" s="393"/>
      <c r="B634" s="438"/>
      <c r="F634" s="385"/>
      <c r="G634" s="385"/>
      <c r="H634" s="385"/>
      <c r="I634" s="385"/>
      <c r="J634" s="385"/>
      <c r="K634" s="385"/>
    </row>
    <row r="635" spans="1:11">
      <c r="A635" s="393"/>
      <c r="B635" s="438"/>
      <c r="F635" s="385"/>
      <c r="G635" s="385"/>
      <c r="H635" s="385"/>
      <c r="I635" s="385"/>
      <c r="J635" s="385"/>
      <c r="K635" s="385"/>
    </row>
    <row r="636" spans="1:11">
      <c r="A636" s="393"/>
      <c r="B636" s="438"/>
      <c r="F636" s="385"/>
      <c r="G636" s="385"/>
      <c r="H636" s="385"/>
      <c r="I636" s="385"/>
      <c r="J636" s="385"/>
      <c r="K636" s="385"/>
    </row>
    <row r="637" spans="1:11">
      <c r="A637" s="393"/>
      <c r="B637" s="438"/>
      <c r="F637" s="385"/>
      <c r="G637" s="385"/>
      <c r="H637" s="385"/>
      <c r="I637" s="385"/>
      <c r="J637" s="385"/>
      <c r="K637" s="385"/>
    </row>
    <row r="638" spans="1:11">
      <c r="A638" s="393"/>
      <c r="B638" s="438"/>
      <c r="F638" s="385"/>
      <c r="G638" s="385"/>
      <c r="H638" s="385"/>
      <c r="I638" s="385"/>
      <c r="J638" s="385"/>
      <c r="K638" s="385"/>
    </row>
    <row r="639" spans="1:11">
      <c r="A639" s="393"/>
      <c r="B639" s="438"/>
      <c r="F639" s="385"/>
      <c r="G639" s="385"/>
      <c r="H639" s="385"/>
      <c r="I639" s="385"/>
      <c r="J639" s="385"/>
      <c r="K639" s="385"/>
    </row>
    <row r="640" spans="1:11">
      <c r="A640" s="393"/>
      <c r="B640" s="438"/>
      <c r="F640" s="385"/>
      <c r="G640" s="385"/>
      <c r="H640" s="385"/>
      <c r="I640" s="385"/>
      <c r="J640" s="385"/>
      <c r="K640" s="385"/>
    </row>
    <row r="641" spans="1:11">
      <c r="A641" s="393"/>
      <c r="B641" s="438"/>
      <c r="F641" s="385"/>
      <c r="G641" s="385"/>
      <c r="H641" s="385"/>
      <c r="I641" s="385"/>
      <c r="J641" s="385"/>
      <c r="K641" s="385"/>
    </row>
    <row r="642" spans="1:11">
      <c r="A642" s="393"/>
      <c r="B642" s="438"/>
      <c r="F642" s="385"/>
      <c r="G642" s="385"/>
      <c r="H642" s="385"/>
      <c r="I642" s="385"/>
      <c r="J642" s="385"/>
      <c r="K642" s="385"/>
    </row>
    <row r="643" spans="1:11">
      <c r="A643" s="393"/>
      <c r="B643" s="438"/>
      <c r="F643" s="385"/>
      <c r="G643" s="385"/>
      <c r="H643" s="385"/>
      <c r="I643" s="385"/>
      <c r="J643" s="385"/>
      <c r="K643" s="385"/>
    </row>
    <row r="644" spans="1:11">
      <c r="A644" s="393"/>
      <c r="B644" s="438"/>
      <c r="F644" s="385"/>
      <c r="G644" s="385"/>
      <c r="H644" s="385"/>
      <c r="I644" s="385"/>
      <c r="J644" s="385"/>
      <c r="K644" s="385"/>
    </row>
    <row r="645" spans="1:11">
      <c r="A645" s="393"/>
      <c r="B645" s="438"/>
      <c r="F645" s="385"/>
      <c r="G645" s="385"/>
      <c r="H645" s="385"/>
      <c r="I645" s="385"/>
      <c r="J645" s="385"/>
      <c r="K645" s="385"/>
    </row>
    <row r="646" spans="1:11">
      <c r="A646" s="393"/>
      <c r="B646" s="438"/>
      <c r="F646" s="385"/>
      <c r="G646" s="385"/>
      <c r="H646" s="385"/>
      <c r="I646" s="385"/>
      <c r="J646" s="385"/>
      <c r="K646" s="385"/>
    </row>
    <row r="647" spans="1:11">
      <c r="A647" s="393"/>
      <c r="B647" s="438"/>
      <c r="F647" s="385"/>
      <c r="G647" s="385"/>
      <c r="H647" s="385"/>
      <c r="I647" s="385"/>
      <c r="J647" s="385"/>
      <c r="K647" s="385"/>
    </row>
    <row r="648" spans="1:11">
      <c r="A648" s="393"/>
      <c r="B648" s="438"/>
      <c r="F648" s="385"/>
      <c r="G648" s="385"/>
      <c r="H648" s="385"/>
      <c r="I648" s="385"/>
      <c r="J648" s="385"/>
      <c r="K648" s="385"/>
    </row>
    <row r="649" spans="1:11">
      <c r="A649" s="393"/>
      <c r="B649" s="438"/>
      <c r="F649" s="385"/>
      <c r="G649" s="385"/>
      <c r="H649" s="385"/>
      <c r="I649" s="385"/>
      <c r="J649" s="385"/>
      <c r="K649" s="385"/>
    </row>
    <row r="650" spans="1:11">
      <c r="A650" s="393"/>
      <c r="B650" s="438"/>
      <c r="F650" s="385"/>
      <c r="G650" s="385"/>
      <c r="H650" s="385"/>
      <c r="I650" s="385"/>
      <c r="J650" s="385"/>
      <c r="K650" s="385"/>
    </row>
    <row r="651" spans="1:11">
      <c r="A651" s="393"/>
      <c r="B651" s="438"/>
      <c r="F651" s="385"/>
      <c r="G651" s="385"/>
      <c r="H651" s="385"/>
      <c r="I651" s="385"/>
      <c r="J651" s="385"/>
      <c r="K651" s="385"/>
    </row>
    <row r="652" spans="1:11">
      <c r="A652" s="393"/>
      <c r="B652" s="438"/>
      <c r="F652" s="385"/>
      <c r="G652" s="385"/>
      <c r="H652" s="385"/>
      <c r="I652" s="385"/>
      <c r="J652" s="385"/>
      <c r="K652" s="385"/>
    </row>
    <row r="653" spans="1:11">
      <c r="A653" s="393"/>
      <c r="B653" s="438"/>
      <c r="F653" s="385"/>
      <c r="G653" s="385"/>
      <c r="H653" s="385"/>
      <c r="I653" s="385"/>
      <c r="J653" s="385"/>
      <c r="K653" s="385"/>
    </row>
    <row r="654" spans="1:11">
      <c r="A654" s="393"/>
      <c r="B654" s="438"/>
      <c r="F654" s="385"/>
      <c r="G654" s="385"/>
      <c r="H654" s="385"/>
      <c r="I654" s="385"/>
      <c r="J654" s="385"/>
      <c r="K654" s="385"/>
    </row>
    <row r="655" spans="1:11">
      <c r="A655" s="393"/>
      <c r="B655" s="438"/>
      <c r="F655" s="385"/>
      <c r="G655" s="385"/>
      <c r="H655" s="385"/>
      <c r="I655" s="385"/>
      <c r="J655" s="385"/>
      <c r="K655" s="385"/>
    </row>
    <row r="656" spans="1:11">
      <c r="A656" s="393"/>
      <c r="B656" s="438"/>
      <c r="F656" s="385"/>
      <c r="G656" s="385"/>
      <c r="H656" s="385"/>
      <c r="I656" s="385"/>
      <c r="J656" s="385"/>
      <c r="K656" s="385"/>
    </row>
    <row r="657" spans="1:11">
      <c r="A657" s="393"/>
      <c r="B657" s="438"/>
      <c r="F657" s="385"/>
      <c r="G657" s="385"/>
      <c r="H657" s="385"/>
      <c r="I657" s="385"/>
      <c r="J657" s="385"/>
      <c r="K657" s="385"/>
    </row>
    <row r="658" spans="1:11">
      <c r="A658" s="393"/>
      <c r="B658" s="438"/>
      <c r="F658" s="385"/>
      <c r="G658" s="385"/>
      <c r="H658" s="385"/>
      <c r="I658" s="385"/>
      <c r="J658" s="385"/>
      <c r="K658" s="385"/>
    </row>
    <row r="659" spans="1:11">
      <c r="A659" s="393"/>
      <c r="B659" s="438"/>
      <c r="F659" s="385"/>
      <c r="G659" s="385"/>
      <c r="H659" s="385"/>
      <c r="I659" s="385"/>
      <c r="J659" s="385"/>
      <c r="K659" s="385"/>
    </row>
    <row r="660" spans="1:11">
      <c r="A660" s="393"/>
      <c r="B660" s="438"/>
      <c r="F660" s="385"/>
      <c r="G660" s="385"/>
      <c r="H660" s="385"/>
      <c r="I660" s="385"/>
      <c r="J660" s="385"/>
      <c r="K660" s="385"/>
    </row>
    <row r="661" spans="1:11">
      <c r="A661" s="393"/>
      <c r="B661" s="438"/>
      <c r="F661" s="385"/>
      <c r="G661" s="385"/>
      <c r="H661" s="385"/>
      <c r="I661" s="385"/>
      <c r="J661" s="385"/>
      <c r="K661" s="385"/>
    </row>
    <row r="662" spans="1:11">
      <c r="A662" s="393"/>
      <c r="B662" s="438"/>
      <c r="F662" s="385"/>
      <c r="G662" s="385"/>
      <c r="H662" s="385"/>
      <c r="I662" s="385"/>
      <c r="J662" s="385"/>
      <c r="K662" s="385"/>
    </row>
    <row r="663" spans="1:11">
      <c r="A663" s="393"/>
      <c r="B663" s="438"/>
      <c r="F663" s="385"/>
      <c r="G663" s="385"/>
      <c r="H663" s="385"/>
      <c r="I663" s="385"/>
      <c r="J663" s="385"/>
      <c r="K663" s="385"/>
    </row>
    <row r="664" spans="1:11">
      <c r="A664" s="393"/>
      <c r="B664" s="438"/>
      <c r="F664" s="385"/>
      <c r="G664" s="385"/>
      <c r="H664" s="385"/>
      <c r="I664" s="385"/>
      <c r="J664" s="385"/>
      <c r="K664" s="385"/>
    </row>
    <row r="665" spans="1:11">
      <c r="A665" s="393"/>
      <c r="B665" s="438"/>
      <c r="F665" s="385"/>
      <c r="G665" s="385"/>
      <c r="H665" s="385"/>
      <c r="I665" s="385"/>
      <c r="J665" s="385"/>
      <c r="K665" s="385"/>
    </row>
    <row r="666" spans="1:11">
      <c r="A666" s="393"/>
      <c r="B666" s="438"/>
      <c r="F666" s="385"/>
      <c r="G666" s="385"/>
      <c r="H666" s="385"/>
      <c r="I666" s="385"/>
      <c r="J666" s="385"/>
      <c r="K666" s="385"/>
    </row>
    <row r="667" spans="1:11">
      <c r="A667" s="393"/>
      <c r="B667" s="438"/>
      <c r="F667" s="385"/>
      <c r="G667" s="385"/>
      <c r="H667" s="385"/>
      <c r="I667" s="385"/>
      <c r="J667" s="385"/>
      <c r="K667" s="385"/>
    </row>
    <row r="668" spans="1:11">
      <c r="A668" s="393"/>
      <c r="B668" s="438"/>
      <c r="F668" s="385"/>
      <c r="G668" s="385"/>
      <c r="H668" s="385"/>
      <c r="I668" s="385"/>
      <c r="J668" s="385"/>
      <c r="K668" s="385"/>
    </row>
    <row r="669" spans="1:11">
      <c r="A669" s="393"/>
      <c r="B669" s="438"/>
      <c r="F669" s="385"/>
      <c r="G669" s="385"/>
      <c r="H669" s="385"/>
      <c r="I669" s="385"/>
      <c r="J669" s="385"/>
      <c r="K669" s="385"/>
    </row>
    <row r="670" spans="1:11">
      <c r="A670" s="393"/>
      <c r="B670" s="438"/>
      <c r="F670" s="385"/>
      <c r="G670" s="385"/>
      <c r="H670" s="385"/>
      <c r="I670" s="385"/>
      <c r="J670" s="385"/>
      <c r="K670" s="385"/>
    </row>
    <row r="671" spans="1:11">
      <c r="A671" s="393"/>
      <c r="B671" s="438"/>
      <c r="F671" s="385"/>
      <c r="G671" s="385"/>
      <c r="H671" s="385"/>
      <c r="I671" s="385"/>
      <c r="J671" s="385"/>
      <c r="K671" s="385"/>
    </row>
    <row r="672" spans="1:11">
      <c r="A672" s="393"/>
      <c r="B672" s="438"/>
      <c r="F672" s="385"/>
      <c r="G672" s="385"/>
      <c r="H672" s="385"/>
      <c r="I672" s="385"/>
      <c r="J672" s="385"/>
      <c r="K672" s="385"/>
    </row>
    <row r="673" spans="1:11">
      <c r="A673" s="393"/>
      <c r="B673" s="438"/>
      <c r="F673" s="385"/>
      <c r="G673" s="385"/>
      <c r="H673" s="385"/>
      <c r="I673" s="385"/>
      <c r="J673" s="385"/>
      <c r="K673" s="385"/>
    </row>
    <row r="674" spans="1:11">
      <c r="A674" s="393"/>
      <c r="B674" s="438"/>
      <c r="F674" s="385"/>
      <c r="G674" s="385"/>
      <c r="H674" s="385"/>
      <c r="I674" s="385"/>
      <c r="J674" s="385"/>
      <c r="K674" s="385"/>
    </row>
    <row r="675" spans="1:11">
      <c r="A675" s="393"/>
      <c r="B675" s="438"/>
      <c r="F675" s="385"/>
      <c r="G675" s="385"/>
      <c r="H675" s="385"/>
      <c r="I675" s="385"/>
      <c r="J675" s="385"/>
      <c r="K675" s="385"/>
    </row>
    <row r="676" spans="1:11">
      <c r="A676" s="393"/>
      <c r="B676" s="438"/>
      <c r="F676" s="385"/>
      <c r="G676" s="385"/>
      <c r="H676" s="385"/>
      <c r="I676" s="385"/>
      <c r="J676" s="385"/>
      <c r="K676" s="385"/>
    </row>
    <row r="677" spans="1:11">
      <c r="A677" s="393"/>
      <c r="B677" s="438"/>
      <c r="F677" s="385"/>
      <c r="G677" s="385"/>
      <c r="H677" s="385"/>
      <c r="I677" s="385"/>
      <c r="J677" s="385"/>
      <c r="K677" s="385"/>
    </row>
    <row r="678" spans="1:11">
      <c r="A678" s="393"/>
      <c r="B678" s="438"/>
      <c r="F678" s="385"/>
      <c r="G678" s="385"/>
      <c r="H678" s="385"/>
      <c r="I678" s="385"/>
      <c r="J678" s="385"/>
      <c r="K678" s="385"/>
    </row>
    <row r="679" spans="1:11">
      <c r="A679" s="393"/>
      <c r="B679" s="438"/>
      <c r="F679" s="385"/>
      <c r="G679" s="385"/>
      <c r="H679" s="385"/>
      <c r="I679" s="385"/>
      <c r="J679" s="385"/>
      <c r="K679" s="385"/>
    </row>
    <row r="680" spans="1:11">
      <c r="A680" s="393"/>
      <c r="B680" s="438"/>
      <c r="F680" s="385"/>
      <c r="G680" s="385"/>
      <c r="H680" s="385"/>
      <c r="I680" s="385"/>
      <c r="J680" s="385"/>
      <c r="K680" s="385"/>
    </row>
    <row r="681" spans="1:11">
      <c r="A681" s="393"/>
      <c r="B681" s="438"/>
      <c r="F681" s="385"/>
      <c r="G681" s="385"/>
      <c r="H681" s="385"/>
      <c r="I681" s="385"/>
      <c r="J681" s="385"/>
      <c r="K681" s="385"/>
    </row>
    <row r="682" spans="1:11">
      <c r="A682" s="393"/>
      <c r="B682" s="438"/>
      <c r="F682" s="385"/>
      <c r="G682" s="385"/>
      <c r="H682" s="385"/>
      <c r="I682" s="385"/>
      <c r="J682" s="385"/>
      <c r="K682" s="385"/>
    </row>
    <row r="683" spans="1:11">
      <c r="A683" s="393"/>
      <c r="B683" s="438"/>
      <c r="F683" s="385"/>
      <c r="G683" s="385"/>
      <c r="H683" s="385"/>
      <c r="I683" s="385"/>
      <c r="J683" s="385"/>
      <c r="K683" s="385"/>
    </row>
    <row r="684" spans="1:11">
      <c r="A684" s="393"/>
      <c r="B684" s="438"/>
      <c r="F684" s="385"/>
      <c r="G684" s="385"/>
      <c r="H684" s="385"/>
      <c r="I684" s="385"/>
      <c r="J684" s="385"/>
      <c r="K684" s="385"/>
    </row>
    <row r="685" spans="1:11">
      <c r="A685" s="393"/>
      <c r="B685" s="438"/>
      <c r="F685" s="385"/>
      <c r="G685" s="385"/>
      <c r="H685" s="385"/>
      <c r="I685" s="385"/>
      <c r="J685" s="385"/>
      <c r="K685" s="385"/>
    </row>
    <row r="686" spans="1:11">
      <c r="A686" s="393"/>
      <c r="B686" s="438"/>
      <c r="F686" s="385"/>
      <c r="G686" s="385"/>
      <c r="H686" s="385"/>
      <c r="I686" s="385"/>
      <c r="J686" s="385"/>
      <c r="K686" s="385"/>
    </row>
    <row r="687" spans="1:11">
      <c r="A687" s="393"/>
      <c r="B687" s="438"/>
      <c r="F687" s="385"/>
      <c r="G687" s="385"/>
      <c r="H687" s="385"/>
      <c r="I687" s="385"/>
      <c r="J687" s="385"/>
      <c r="K687" s="385"/>
    </row>
    <row r="688" spans="1:11">
      <c r="A688" s="393"/>
      <c r="B688" s="438"/>
      <c r="F688" s="385"/>
      <c r="G688" s="385"/>
      <c r="H688" s="385"/>
      <c r="I688" s="385"/>
      <c r="J688" s="385"/>
      <c r="K688" s="385"/>
    </row>
    <row r="689" spans="1:11">
      <c r="A689" s="393"/>
      <c r="B689" s="438"/>
      <c r="F689" s="385"/>
      <c r="G689" s="385"/>
      <c r="H689" s="385"/>
      <c r="I689" s="385"/>
      <c r="J689" s="385"/>
      <c r="K689" s="385"/>
    </row>
    <row r="690" spans="1:11">
      <c r="A690" s="393"/>
      <c r="B690" s="438"/>
      <c r="F690" s="385"/>
      <c r="G690" s="385"/>
      <c r="H690" s="385"/>
      <c r="I690" s="385"/>
      <c r="J690" s="385"/>
      <c r="K690" s="385"/>
    </row>
    <row r="691" spans="1:11">
      <c r="A691" s="393"/>
      <c r="B691" s="438"/>
      <c r="F691" s="385"/>
      <c r="G691" s="385"/>
      <c r="H691" s="385"/>
      <c r="I691" s="385"/>
      <c r="J691" s="385"/>
      <c r="K691" s="385"/>
    </row>
    <row r="692" spans="1:11">
      <c r="A692" s="393"/>
      <c r="B692" s="438"/>
      <c r="F692" s="385"/>
      <c r="G692" s="385"/>
      <c r="H692" s="385"/>
      <c r="I692" s="385"/>
      <c r="J692" s="385"/>
      <c r="K692" s="385"/>
    </row>
    <row r="693" spans="1:11">
      <c r="A693" s="393"/>
      <c r="B693" s="438"/>
      <c r="F693" s="385"/>
      <c r="G693" s="385"/>
      <c r="H693" s="385"/>
      <c r="I693" s="385"/>
      <c r="J693" s="385"/>
      <c r="K693" s="385"/>
    </row>
    <row r="694" spans="1:11">
      <c r="A694" s="393"/>
      <c r="B694" s="438"/>
      <c r="F694" s="385"/>
      <c r="G694" s="385"/>
      <c r="H694" s="385"/>
      <c r="I694" s="385"/>
      <c r="J694" s="385"/>
      <c r="K694" s="385"/>
    </row>
    <row r="695" spans="1:11">
      <c r="A695" s="393"/>
      <c r="B695" s="438"/>
      <c r="F695" s="385"/>
      <c r="G695" s="385"/>
      <c r="H695" s="385"/>
      <c r="I695" s="385"/>
      <c r="J695" s="385"/>
      <c r="K695" s="385"/>
    </row>
    <row r="696" spans="1:11">
      <c r="A696" s="393"/>
      <c r="B696" s="438"/>
      <c r="F696" s="385"/>
      <c r="G696" s="385"/>
      <c r="H696" s="385"/>
      <c r="I696" s="385"/>
      <c r="J696" s="385"/>
      <c r="K696" s="385"/>
    </row>
    <row r="697" spans="1:11">
      <c r="A697" s="393"/>
      <c r="B697" s="438"/>
      <c r="F697" s="385"/>
      <c r="G697" s="385"/>
      <c r="H697" s="385"/>
      <c r="I697" s="385"/>
      <c r="J697" s="385"/>
      <c r="K697" s="385"/>
    </row>
    <row r="698" spans="1:11">
      <c r="A698" s="393"/>
      <c r="B698" s="438"/>
      <c r="F698" s="385"/>
      <c r="G698" s="385"/>
      <c r="H698" s="385"/>
      <c r="I698" s="385"/>
      <c r="J698" s="385"/>
      <c r="K698" s="385"/>
    </row>
    <row r="699" spans="1:11">
      <c r="A699" s="393"/>
      <c r="B699" s="438"/>
      <c r="F699" s="385"/>
      <c r="G699" s="385"/>
      <c r="H699" s="385"/>
      <c r="I699" s="385"/>
      <c r="J699" s="385"/>
      <c r="K699" s="385"/>
    </row>
    <row r="700" spans="1:11">
      <c r="A700" s="393"/>
      <c r="B700" s="438"/>
      <c r="F700" s="385"/>
      <c r="G700" s="385"/>
      <c r="H700" s="385"/>
      <c r="I700" s="385"/>
      <c r="J700" s="385"/>
      <c r="K700" s="385"/>
    </row>
    <row r="701" spans="1:11">
      <c r="A701" s="393"/>
      <c r="B701" s="438"/>
      <c r="F701" s="385"/>
      <c r="G701" s="385"/>
      <c r="H701" s="385"/>
      <c r="I701" s="385"/>
      <c r="J701" s="385"/>
      <c r="K701" s="385"/>
    </row>
    <row r="702" spans="1:11">
      <c r="A702" s="393"/>
      <c r="B702" s="438"/>
      <c r="F702" s="385"/>
      <c r="G702" s="385"/>
      <c r="H702" s="385"/>
      <c r="I702" s="385"/>
      <c r="J702" s="385"/>
      <c r="K702" s="385"/>
    </row>
    <row r="703" spans="1:11">
      <c r="A703" s="393"/>
      <c r="B703" s="438"/>
      <c r="F703" s="385"/>
      <c r="G703" s="385"/>
      <c r="H703" s="385"/>
      <c r="I703" s="385"/>
      <c r="J703" s="385"/>
      <c r="K703" s="385"/>
    </row>
    <row r="704" spans="1:11">
      <c r="A704" s="393"/>
      <c r="B704" s="438"/>
      <c r="F704" s="385"/>
      <c r="G704" s="385"/>
      <c r="H704" s="385"/>
      <c r="I704" s="385"/>
      <c r="J704" s="385"/>
      <c r="K704" s="385"/>
    </row>
    <row r="705" spans="1:11">
      <c r="A705" s="393"/>
      <c r="B705" s="438"/>
      <c r="F705" s="385"/>
      <c r="G705" s="385"/>
      <c r="H705" s="385"/>
      <c r="I705" s="385"/>
      <c r="J705" s="385"/>
      <c r="K705" s="385"/>
    </row>
    <row r="706" spans="1:11">
      <c r="A706" s="393"/>
      <c r="B706" s="438"/>
      <c r="F706" s="385"/>
      <c r="G706" s="385"/>
      <c r="H706" s="385"/>
      <c r="I706" s="385"/>
      <c r="J706" s="385"/>
      <c r="K706" s="385"/>
    </row>
    <row r="707" spans="1:11">
      <c r="A707" s="393"/>
      <c r="B707" s="438"/>
      <c r="F707" s="385"/>
      <c r="G707" s="385"/>
      <c r="H707" s="385"/>
      <c r="I707" s="385"/>
      <c r="J707" s="385"/>
      <c r="K707" s="385"/>
    </row>
    <row r="708" spans="1:11">
      <c r="A708" s="393"/>
      <c r="B708" s="438"/>
      <c r="F708" s="385"/>
      <c r="G708" s="385"/>
      <c r="H708" s="385"/>
      <c r="I708" s="385"/>
      <c r="J708" s="385"/>
      <c r="K708" s="385"/>
    </row>
    <row r="709" spans="1:11">
      <c r="A709" s="393"/>
      <c r="B709" s="438"/>
      <c r="F709" s="385"/>
      <c r="G709" s="385"/>
      <c r="H709" s="385"/>
      <c r="I709" s="385"/>
      <c r="J709" s="385"/>
      <c r="K709" s="385"/>
    </row>
    <row r="710" spans="1:11">
      <c r="A710" s="393"/>
      <c r="B710" s="438"/>
      <c r="F710" s="385"/>
      <c r="G710" s="385"/>
      <c r="H710" s="385"/>
      <c r="I710" s="385"/>
      <c r="J710" s="385"/>
      <c r="K710" s="385"/>
    </row>
    <row r="711" spans="1:11">
      <c r="A711" s="393"/>
      <c r="B711" s="438"/>
      <c r="F711" s="385"/>
      <c r="G711" s="385"/>
      <c r="H711" s="385"/>
      <c r="I711" s="385"/>
      <c r="J711" s="385"/>
      <c r="K711" s="385"/>
    </row>
    <row r="712" spans="1:11">
      <c r="A712" s="393"/>
      <c r="B712" s="438"/>
      <c r="F712" s="385"/>
      <c r="G712" s="385"/>
      <c r="H712" s="385"/>
      <c r="I712" s="385"/>
      <c r="J712" s="385"/>
      <c r="K712" s="385"/>
    </row>
    <row r="713" spans="1:11">
      <c r="A713" s="393"/>
      <c r="B713" s="438"/>
      <c r="F713" s="385"/>
      <c r="G713" s="385"/>
      <c r="H713" s="385"/>
      <c r="I713" s="385"/>
      <c r="J713" s="385"/>
      <c r="K713" s="385"/>
    </row>
    <row r="714" spans="1:11">
      <c r="A714" s="393"/>
      <c r="B714" s="438"/>
      <c r="F714" s="385"/>
      <c r="G714" s="385"/>
      <c r="H714" s="385"/>
      <c r="I714" s="385"/>
      <c r="J714" s="385"/>
      <c r="K714" s="385"/>
    </row>
    <row r="715" spans="1:11">
      <c r="A715" s="393"/>
      <c r="B715" s="438"/>
      <c r="F715" s="385"/>
      <c r="G715" s="385"/>
      <c r="H715" s="385"/>
      <c r="I715" s="385"/>
      <c r="J715" s="385"/>
      <c r="K715" s="385"/>
    </row>
    <row r="716" spans="1:11">
      <c r="A716" s="393"/>
      <c r="B716" s="438"/>
      <c r="F716" s="385"/>
      <c r="G716" s="385"/>
      <c r="H716" s="385"/>
      <c r="I716" s="385"/>
      <c r="J716" s="385"/>
      <c r="K716" s="385"/>
    </row>
    <row r="717" spans="1:11">
      <c r="A717" s="393"/>
      <c r="B717" s="438"/>
      <c r="F717" s="385"/>
      <c r="G717" s="385"/>
      <c r="H717" s="385"/>
      <c r="I717" s="385"/>
      <c r="J717" s="385"/>
      <c r="K717" s="385"/>
    </row>
    <row r="718" spans="1:11">
      <c r="A718" s="393"/>
      <c r="B718" s="438"/>
      <c r="F718" s="385"/>
      <c r="G718" s="385"/>
      <c r="H718" s="385"/>
      <c r="I718" s="385"/>
      <c r="J718" s="385"/>
      <c r="K718" s="385"/>
    </row>
    <row r="719" spans="1:11">
      <c r="A719" s="393"/>
      <c r="B719" s="438"/>
      <c r="F719" s="385"/>
      <c r="G719" s="385"/>
      <c r="H719" s="385"/>
      <c r="I719" s="385"/>
      <c r="J719" s="385"/>
      <c r="K719" s="385"/>
    </row>
    <row r="720" spans="1:11">
      <c r="A720" s="393"/>
      <c r="B720" s="438"/>
      <c r="F720" s="385"/>
      <c r="G720" s="385"/>
      <c r="H720" s="385"/>
      <c r="I720" s="385"/>
      <c r="J720" s="385"/>
      <c r="K720" s="385"/>
    </row>
    <row r="721" spans="1:11">
      <c r="A721" s="393"/>
      <c r="B721" s="438"/>
      <c r="F721" s="385"/>
      <c r="G721" s="385"/>
      <c r="H721" s="385"/>
      <c r="I721" s="385"/>
      <c r="J721" s="385"/>
      <c r="K721" s="385"/>
    </row>
    <row r="722" spans="1:11">
      <c r="A722" s="393"/>
      <c r="B722" s="438"/>
      <c r="F722" s="385"/>
      <c r="G722" s="385"/>
      <c r="H722" s="385"/>
      <c r="I722" s="385"/>
      <c r="J722" s="385"/>
      <c r="K722" s="385"/>
    </row>
    <row r="723" spans="1:11">
      <c r="A723" s="393"/>
      <c r="B723" s="438"/>
      <c r="F723" s="385"/>
      <c r="G723" s="385"/>
      <c r="H723" s="385"/>
      <c r="I723" s="385"/>
      <c r="J723" s="385"/>
      <c r="K723" s="385"/>
    </row>
    <row r="724" spans="1:11">
      <c r="A724" s="393"/>
      <c r="B724" s="438"/>
      <c r="F724" s="385"/>
      <c r="G724" s="385"/>
      <c r="H724" s="385"/>
      <c r="I724" s="385"/>
      <c r="J724" s="385"/>
      <c r="K724" s="385"/>
    </row>
    <row r="725" spans="1:11">
      <c r="A725" s="393"/>
      <c r="B725" s="438"/>
      <c r="F725" s="385"/>
      <c r="G725" s="385"/>
      <c r="H725" s="385"/>
      <c r="I725" s="385"/>
      <c r="J725" s="385"/>
      <c r="K725" s="385"/>
    </row>
    <row r="726" spans="1:11">
      <c r="A726" s="393"/>
      <c r="B726" s="438"/>
      <c r="F726" s="385"/>
      <c r="G726" s="385"/>
      <c r="H726" s="385"/>
      <c r="I726" s="385"/>
      <c r="J726" s="385"/>
      <c r="K726" s="385"/>
    </row>
    <row r="727" spans="1:11">
      <c r="A727" s="393"/>
      <c r="B727" s="438"/>
      <c r="F727" s="385"/>
      <c r="G727" s="385"/>
      <c r="H727" s="385"/>
      <c r="I727" s="385"/>
      <c r="J727" s="385"/>
      <c r="K727" s="385"/>
    </row>
    <row r="728" spans="1:11">
      <c r="A728" s="393"/>
      <c r="B728" s="438"/>
      <c r="F728" s="385"/>
      <c r="G728" s="385"/>
      <c r="H728" s="385"/>
      <c r="I728" s="385"/>
      <c r="J728" s="385"/>
      <c r="K728" s="385"/>
    </row>
    <row r="729" spans="1:11">
      <c r="A729" s="393"/>
      <c r="B729" s="438"/>
      <c r="F729" s="385"/>
      <c r="G729" s="385"/>
      <c r="H729" s="385"/>
      <c r="I729" s="385"/>
      <c r="J729" s="385"/>
      <c r="K729" s="385"/>
    </row>
    <row r="730" spans="1:11">
      <c r="A730" s="393"/>
      <c r="B730" s="438"/>
      <c r="F730" s="385"/>
      <c r="G730" s="385"/>
      <c r="H730" s="385"/>
      <c r="I730" s="385"/>
      <c r="J730" s="385"/>
      <c r="K730" s="385"/>
    </row>
    <row r="731" spans="1:11">
      <c r="A731" s="393"/>
      <c r="B731" s="438"/>
      <c r="F731" s="385"/>
      <c r="G731" s="385"/>
      <c r="H731" s="385"/>
      <c r="I731" s="385"/>
      <c r="J731" s="385"/>
      <c r="K731" s="385"/>
    </row>
    <row r="732" spans="1:11">
      <c r="A732" s="393"/>
      <c r="B732" s="438"/>
      <c r="F732" s="385"/>
      <c r="G732" s="385"/>
      <c r="H732" s="385"/>
      <c r="I732" s="385"/>
      <c r="J732" s="385"/>
      <c r="K732" s="385"/>
    </row>
    <row r="733" spans="1:11">
      <c r="A733" s="393"/>
      <c r="B733" s="438"/>
      <c r="F733" s="385"/>
      <c r="G733" s="385"/>
      <c r="H733" s="385"/>
      <c r="I733" s="385"/>
      <c r="J733" s="385"/>
      <c r="K733" s="385"/>
    </row>
    <row r="734" spans="1:11">
      <c r="A734" s="393"/>
      <c r="B734" s="438"/>
      <c r="F734" s="385"/>
      <c r="G734" s="385"/>
      <c r="H734" s="385"/>
      <c r="I734" s="385"/>
      <c r="J734" s="385"/>
      <c r="K734" s="385"/>
    </row>
    <row r="735" spans="1:11">
      <c r="A735" s="393"/>
      <c r="B735" s="438"/>
      <c r="F735" s="385"/>
      <c r="G735" s="385"/>
      <c r="H735" s="385"/>
      <c r="I735" s="385"/>
      <c r="J735" s="385"/>
      <c r="K735" s="385"/>
    </row>
    <row r="736" spans="1:11">
      <c r="A736" s="393"/>
      <c r="B736" s="438"/>
      <c r="F736" s="385"/>
      <c r="G736" s="385"/>
      <c r="H736" s="385"/>
      <c r="I736" s="385"/>
      <c r="J736" s="385"/>
      <c r="K736" s="385"/>
    </row>
    <row r="737" spans="1:11">
      <c r="A737" s="393"/>
      <c r="B737" s="438"/>
      <c r="F737" s="385"/>
      <c r="G737" s="385"/>
      <c r="H737" s="385"/>
      <c r="I737" s="385"/>
      <c r="J737" s="385"/>
      <c r="K737" s="385"/>
    </row>
    <row r="738" spans="1:11">
      <c r="A738" s="393"/>
      <c r="B738" s="438"/>
      <c r="F738" s="385"/>
      <c r="G738" s="385"/>
      <c r="H738" s="385"/>
      <c r="I738" s="385"/>
      <c r="J738" s="385"/>
      <c r="K738" s="385"/>
    </row>
    <row r="739" spans="1:11">
      <c r="A739" s="393"/>
      <c r="B739" s="438"/>
      <c r="F739" s="385"/>
      <c r="G739" s="385"/>
      <c r="H739" s="385"/>
      <c r="I739" s="385"/>
      <c r="J739" s="385"/>
      <c r="K739" s="385"/>
    </row>
    <row r="740" spans="1:11">
      <c r="A740" s="393"/>
      <c r="B740" s="438"/>
      <c r="F740" s="385"/>
      <c r="G740" s="385"/>
      <c r="H740" s="385"/>
      <c r="I740" s="385"/>
      <c r="J740" s="385"/>
      <c r="K740" s="385"/>
    </row>
    <row r="741" spans="1:11">
      <c r="A741" s="393"/>
      <c r="B741" s="438"/>
      <c r="F741" s="385"/>
      <c r="G741" s="385"/>
      <c r="H741" s="385"/>
      <c r="I741" s="385"/>
      <c r="J741" s="385"/>
      <c r="K741" s="385"/>
    </row>
    <row r="742" spans="1:11">
      <c r="A742" s="393"/>
      <c r="B742" s="438"/>
      <c r="F742" s="385"/>
      <c r="G742" s="385"/>
      <c r="H742" s="385"/>
      <c r="I742" s="385"/>
      <c r="J742" s="385"/>
      <c r="K742" s="385"/>
    </row>
    <row r="743" spans="1:11">
      <c r="A743" s="393"/>
      <c r="B743" s="438"/>
      <c r="F743" s="385"/>
      <c r="G743" s="385"/>
      <c r="H743" s="385"/>
      <c r="I743" s="385"/>
      <c r="J743" s="385"/>
      <c r="K743" s="385"/>
    </row>
    <row r="744" spans="1:11">
      <c r="A744" s="393"/>
      <c r="B744" s="438"/>
      <c r="F744" s="385"/>
      <c r="G744" s="385"/>
      <c r="H744" s="385"/>
      <c r="I744" s="385"/>
      <c r="J744" s="385"/>
      <c r="K744" s="385"/>
    </row>
    <row r="745" spans="1:11">
      <c r="A745" s="393"/>
      <c r="B745" s="438"/>
      <c r="F745" s="385"/>
      <c r="G745" s="385"/>
      <c r="H745" s="385"/>
      <c r="I745" s="385"/>
      <c r="J745" s="385"/>
      <c r="K745" s="385"/>
    </row>
    <row r="746" spans="1:11">
      <c r="A746" s="393"/>
      <c r="B746" s="438"/>
      <c r="F746" s="385"/>
      <c r="G746" s="385"/>
      <c r="H746" s="385"/>
      <c r="I746" s="385"/>
      <c r="J746" s="385"/>
      <c r="K746" s="385"/>
    </row>
    <row r="747" spans="1:11">
      <c r="A747" s="393"/>
      <c r="B747" s="438"/>
      <c r="F747" s="385"/>
      <c r="G747" s="385"/>
      <c r="H747" s="385"/>
      <c r="I747" s="385"/>
      <c r="J747" s="385"/>
      <c r="K747" s="385"/>
    </row>
    <row r="748" spans="1:11">
      <c r="A748" s="393"/>
      <c r="B748" s="438"/>
      <c r="F748" s="385"/>
      <c r="G748" s="385"/>
      <c r="H748" s="385"/>
      <c r="I748" s="385"/>
      <c r="J748" s="385"/>
      <c r="K748" s="385"/>
    </row>
    <row r="749" spans="1:11">
      <c r="A749" s="393"/>
      <c r="B749" s="438"/>
      <c r="F749" s="385"/>
      <c r="G749" s="385"/>
      <c r="H749" s="385"/>
      <c r="I749" s="385"/>
      <c r="J749" s="385"/>
      <c r="K749" s="385"/>
    </row>
    <row r="750" spans="1:11">
      <c r="A750" s="393"/>
      <c r="B750" s="438"/>
      <c r="F750" s="385"/>
      <c r="G750" s="385"/>
      <c r="H750" s="385"/>
      <c r="I750" s="385"/>
      <c r="J750" s="385"/>
      <c r="K750" s="385"/>
    </row>
    <row r="751" spans="1:11">
      <c r="A751" s="393"/>
      <c r="B751" s="438"/>
      <c r="F751" s="385"/>
      <c r="G751" s="385"/>
      <c r="H751" s="385"/>
      <c r="I751" s="385"/>
      <c r="J751" s="385"/>
      <c r="K751" s="385"/>
    </row>
    <row r="752" spans="1:11">
      <c r="A752" s="393"/>
      <c r="B752" s="438"/>
      <c r="F752" s="385"/>
      <c r="G752" s="385"/>
      <c r="H752" s="385"/>
      <c r="I752" s="385"/>
      <c r="J752" s="385"/>
      <c r="K752" s="385"/>
    </row>
    <row r="753" spans="1:11">
      <c r="A753" s="393"/>
      <c r="B753" s="438"/>
      <c r="F753" s="385"/>
      <c r="G753" s="385"/>
      <c r="H753" s="385"/>
      <c r="I753" s="385"/>
      <c r="J753" s="385"/>
      <c r="K753" s="385"/>
    </row>
    <row r="754" spans="1:11">
      <c r="A754" s="393"/>
      <c r="B754" s="438"/>
      <c r="F754" s="385"/>
      <c r="G754" s="385"/>
      <c r="H754" s="385"/>
      <c r="I754" s="385"/>
      <c r="J754" s="385"/>
      <c r="K754" s="385"/>
    </row>
    <row r="755" spans="1:11">
      <c r="A755" s="393"/>
      <c r="B755" s="438"/>
      <c r="F755" s="385"/>
      <c r="G755" s="385"/>
      <c r="H755" s="385"/>
      <c r="I755" s="385"/>
      <c r="J755" s="385"/>
      <c r="K755" s="385"/>
    </row>
    <row r="756" spans="1:11">
      <c r="A756" s="393"/>
      <c r="B756" s="438"/>
      <c r="F756" s="385"/>
      <c r="G756" s="385"/>
      <c r="H756" s="385"/>
      <c r="I756" s="385"/>
      <c r="J756" s="385"/>
      <c r="K756" s="385"/>
    </row>
    <row r="757" spans="1:11">
      <c r="A757" s="393"/>
      <c r="B757" s="438"/>
      <c r="F757" s="385"/>
      <c r="G757" s="385"/>
      <c r="H757" s="385"/>
      <c r="I757" s="385"/>
      <c r="J757" s="385"/>
      <c r="K757" s="385"/>
    </row>
    <row r="758" spans="1:11">
      <c r="A758" s="393"/>
      <c r="B758" s="438"/>
      <c r="F758" s="385"/>
      <c r="G758" s="385"/>
      <c r="H758" s="385"/>
      <c r="I758" s="385"/>
      <c r="J758" s="385"/>
      <c r="K758" s="385"/>
    </row>
    <row r="759" spans="1:11">
      <c r="A759" s="393"/>
      <c r="B759" s="438"/>
      <c r="F759" s="385"/>
      <c r="G759" s="385"/>
      <c r="H759" s="385"/>
      <c r="I759" s="385"/>
      <c r="J759" s="385"/>
      <c r="K759" s="385"/>
    </row>
    <row r="760" spans="1:11">
      <c r="A760" s="393"/>
      <c r="B760" s="438"/>
      <c r="F760" s="385"/>
      <c r="G760" s="385"/>
      <c r="H760" s="385"/>
      <c r="I760" s="385"/>
      <c r="J760" s="385"/>
      <c r="K760" s="385"/>
    </row>
    <row r="761" spans="1:11">
      <c r="A761" s="393"/>
      <c r="B761" s="438"/>
      <c r="F761" s="385"/>
      <c r="G761" s="385"/>
      <c r="H761" s="385"/>
      <c r="I761" s="385"/>
      <c r="J761" s="385"/>
      <c r="K761" s="385"/>
    </row>
    <row r="762" spans="1:11">
      <c r="A762" s="393"/>
      <c r="B762" s="438"/>
      <c r="F762" s="385"/>
      <c r="G762" s="385"/>
      <c r="H762" s="385"/>
      <c r="I762" s="385"/>
      <c r="J762" s="385"/>
      <c r="K762" s="385"/>
    </row>
    <row r="763" spans="1:11">
      <c r="A763" s="393"/>
      <c r="B763" s="438"/>
      <c r="F763" s="385"/>
      <c r="G763" s="385"/>
      <c r="H763" s="385"/>
      <c r="I763" s="385"/>
      <c r="J763" s="385"/>
      <c r="K763" s="385"/>
    </row>
    <row r="764" spans="1:11">
      <c r="A764" s="393"/>
      <c r="B764" s="438"/>
      <c r="F764" s="385"/>
      <c r="G764" s="385"/>
      <c r="H764" s="385"/>
      <c r="I764" s="385"/>
      <c r="J764" s="385"/>
      <c r="K764" s="385"/>
    </row>
    <row r="765" spans="1:11">
      <c r="A765" s="393"/>
      <c r="B765" s="438"/>
      <c r="F765" s="385"/>
      <c r="G765" s="385"/>
      <c r="H765" s="385"/>
      <c r="I765" s="385"/>
      <c r="J765" s="385"/>
      <c r="K765" s="385"/>
    </row>
    <row r="766" spans="1:11">
      <c r="A766" s="393"/>
      <c r="B766" s="438"/>
      <c r="F766" s="385"/>
      <c r="G766" s="385"/>
      <c r="H766" s="385"/>
      <c r="I766" s="385"/>
      <c r="J766" s="385"/>
      <c r="K766" s="385"/>
    </row>
    <row r="767" spans="1:11">
      <c r="A767" s="393"/>
      <c r="B767" s="438"/>
      <c r="F767" s="385"/>
      <c r="G767" s="385"/>
      <c r="H767" s="385"/>
      <c r="I767" s="385"/>
      <c r="J767" s="385"/>
      <c r="K767" s="385"/>
    </row>
    <row r="768" spans="1:11">
      <c r="A768" s="393"/>
      <c r="B768" s="438"/>
      <c r="F768" s="385"/>
      <c r="G768" s="385"/>
      <c r="H768" s="385"/>
      <c r="I768" s="385"/>
      <c r="J768" s="385"/>
      <c r="K768" s="385"/>
    </row>
    <row r="769" spans="1:11">
      <c r="A769" s="393"/>
      <c r="B769" s="438"/>
      <c r="F769" s="385"/>
      <c r="G769" s="385"/>
      <c r="H769" s="385"/>
      <c r="I769" s="385"/>
      <c r="J769" s="385"/>
      <c r="K769" s="385"/>
    </row>
    <row r="770" spans="1:11">
      <c r="A770" s="393"/>
      <c r="B770" s="438"/>
      <c r="F770" s="385"/>
      <c r="G770" s="385"/>
      <c r="H770" s="385"/>
      <c r="I770" s="385"/>
      <c r="J770" s="385"/>
      <c r="K770" s="385"/>
    </row>
    <row r="771" spans="1:11">
      <c r="A771" s="393"/>
      <c r="B771" s="438"/>
      <c r="F771" s="385"/>
      <c r="G771" s="385"/>
      <c r="H771" s="385"/>
      <c r="I771" s="385"/>
      <c r="J771" s="385"/>
      <c r="K771" s="385"/>
    </row>
    <row r="772" spans="1:11">
      <c r="A772" s="393"/>
      <c r="B772" s="438"/>
      <c r="F772" s="385"/>
      <c r="G772" s="385"/>
      <c r="H772" s="385"/>
      <c r="I772" s="385"/>
      <c r="J772" s="385"/>
      <c r="K772" s="385"/>
    </row>
    <row r="773" spans="1:11">
      <c r="A773" s="393"/>
      <c r="B773" s="438"/>
      <c r="F773" s="385"/>
      <c r="G773" s="385"/>
      <c r="H773" s="385"/>
      <c r="I773" s="385"/>
      <c r="J773" s="385"/>
      <c r="K773" s="385"/>
    </row>
    <row r="774" spans="1:11">
      <c r="A774" s="393"/>
      <c r="B774" s="438"/>
      <c r="F774" s="385"/>
      <c r="G774" s="385"/>
      <c r="H774" s="385"/>
      <c r="I774" s="385"/>
      <c r="J774" s="385"/>
      <c r="K774" s="385"/>
    </row>
    <row r="775" spans="1:11">
      <c r="A775" s="393"/>
      <c r="B775" s="438"/>
      <c r="F775" s="385"/>
      <c r="G775" s="385"/>
      <c r="H775" s="385"/>
      <c r="I775" s="385"/>
      <c r="J775" s="385"/>
      <c r="K775" s="385"/>
    </row>
    <row r="776" spans="1:11">
      <c r="A776" s="393"/>
      <c r="B776" s="438"/>
      <c r="F776" s="385"/>
      <c r="G776" s="385"/>
      <c r="H776" s="385"/>
      <c r="I776" s="385"/>
      <c r="J776" s="385"/>
      <c r="K776" s="385"/>
    </row>
    <row r="777" spans="1:11">
      <c r="A777" s="393"/>
      <c r="B777" s="438"/>
      <c r="F777" s="385"/>
      <c r="G777" s="385"/>
      <c r="H777" s="385"/>
      <c r="I777" s="385"/>
      <c r="J777" s="385"/>
      <c r="K777" s="385"/>
    </row>
    <row r="778" spans="1:11">
      <c r="A778" s="393"/>
      <c r="B778" s="438"/>
      <c r="F778" s="385"/>
      <c r="G778" s="385"/>
      <c r="H778" s="385"/>
      <c r="I778" s="385"/>
      <c r="J778" s="385"/>
      <c r="K778" s="385"/>
    </row>
    <row r="779" spans="1:11">
      <c r="A779" s="393"/>
      <c r="B779" s="438"/>
      <c r="F779" s="385"/>
      <c r="G779" s="385"/>
      <c r="H779" s="385"/>
      <c r="I779" s="385"/>
      <c r="J779" s="385"/>
      <c r="K779" s="385"/>
    </row>
    <row r="780" spans="1:11">
      <c r="A780" s="393"/>
      <c r="B780" s="438"/>
      <c r="F780" s="385"/>
      <c r="G780" s="385"/>
      <c r="H780" s="385"/>
      <c r="I780" s="385"/>
      <c r="J780" s="385"/>
      <c r="K780" s="385"/>
    </row>
    <row r="781" spans="1:11">
      <c r="A781" s="393"/>
      <c r="B781" s="438"/>
      <c r="F781" s="385"/>
      <c r="G781" s="385"/>
      <c r="H781" s="385"/>
      <c r="I781" s="385"/>
      <c r="J781" s="385"/>
      <c r="K781" s="385"/>
    </row>
    <row r="782" spans="1:11">
      <c r="A782" s="393"/>
      <c r="B782" s="438"/>
      <c r="F782" s="385"/>
      <c r="G782" s="385"/>
      <c r="H782" s="385"/>
      <c r="I782" s="385"/>
      <c r="J782" s="385"/>
      <c r="K782" s="385"/>
    </row>
    <row r="783" spans="1:11">
      <c r="A783" s="393"/>
      <c r="B783" s="438"/>
      <c r="F783" s="385"/>
      <c r="G783" s="385"/>
      <c r="H783" s="385"/>
      <c r="I783" s="385"/>
      <c r="J783" s="385"/>
      <c r="K783" s="385"/>
    </row>
    <row r="784" spans="1:11">
      <c r="A784" s="393"/>
      <c r="B784" s="438"/>
      <c r="F784" s="385"/>
      <c r="G784" s="385"/>
      <c r="H784" s="385"/>
      <c r="I784" s="385"/>
      <c r="J784" s="385"/>
      <c r="K784" s="385"/>
    </row>
    <row r="785" spans="1:11">
      <c r="A785" s="393"/>
      <c r="B785" s="438"/>
      <c r="F785" s="385"/>
      <c r="G785" s="385"/>
      <c r="H785" s="385"/>
      <c r="I785" s="385"/>
      <c r="J785" s="385"/>
      <c r="K785" s="385"/>
    </row>
    <row r="786" spans="1:11">
      <c r="A786" s="393"/>
      <c r="B786" s="438"/>
      <c r="F786" s="385"/>
      <c r="G786" s="385"/>
      <c r="H786" s="385"/>
      <c r="I786" s="385"/>
      <c r="J786" s="385"/>
      <c r="K786" s="385"/>
    </row>
    <row r="787" spans="1:11">
      <c r="A787" s="393"/>
      <c r="B787" s="438"/>
      <c r="F787" s="385"/>
      <c r="G787" s="385"/>
      <c r="H787" s="385"/>
      <c r="I787" s="385"/>
      <c r="J787" s="385"/>
      <c r="K787" s="385"/>
    </row>
    <row r="788" spans="1:11">
      <c r="A788" s="393"/>
      <c r="B788" s="438"/>
      <c r="F788" s="385"/>
      <c r="G788" s="385"/>
      <c r="H788" s="385"/>
      <c r="I788" s="385"/>
      <c r="J788" s="385"/>
      <c r="K788" s="385"/>
    </row>
    <row r="789" spans="1:11">
      <c r="A789" s="393"/>
      <c r="B789" s="438"/>
      <c r="F789" s="385"/>
      <c r="G789" s="385"/>
      <c r="H789" s="385"/>
      <c r="I789" s="385"/>
      <c r="J789" s="385"/>
      <c r="K789" s="385"/>
    </row>
    <row r="790" spans="1:11">
      <c r="A790" s="393"/>
      <c r="B790" s="438"/>
      <c r="F790" s="385"/>
      <c r="G790" s="385"/>
      <c r="H790" s="385"/>
      <c r="I790" s="385"/>
      <c r="J790" s="385"/>
      <c r="K790" s="385"/>
    </row>
    <row r="791" spans="1:11">
      <c r="A791" s="393"/>
      <c r="B791" s="438"/>
      <c r="F791" s="385"/>
      <c r="G791" s="385"/>
      <c r="H791" s="385"/>
      <c r="I791" s="385"/>
      <c r="J791" s="385"/>
      <c r="K791" s="385"/>
    </row>
    <row r="792" spans="1:11">
      <c r="A792" s="393"/>
      <c r="B792" s="438"/>
      <c r="F792" s="385"/>
      <c r="G792" s="385"/>
      <c r="H792" s="385"/>
      <c r="I792" s="385"/>
      <c r="J792" s="385"/>
      <c r="K792" s="385"/>
    </row>
    <row r="793" spans="1:11">
      <c r="A793" s="393"/>
      <c r="B793" s="438"/>
      <c r="F793" s="385"/>
      <c r="G793" s="385"/>
      <c r="H793" s="385"/>
      <c r="I793" s="385"/>
      <c r="J793" s="385"/>
      <c r="K793" s="385"/>
    </row>
    <row r="794" spans="1:11">
      <c r="A794" s="393"/>
      <c r="B794" s="438"/>
      <c r="F794" s="385"/>
      <c r="G794" s="385"/>
      <c r="H794" s="385"/>
      <c r="I794" s="385"/>
      <c r="J794" s="385"/>
      <c r="K794" s="385"/>
    </row>
    <row r="795" spans="1:11">
      <c r="A795" s="393"/>
      <c r="B795" s="438"/>
      <c r="F795" s="385"/>
      <c r="G795" s="385"/>
      <c r="H795" s="385"/>
      <c r="I795" s="385"/>
      <c r="J795" s="385"/>
      <c r="K795" s="385"/>
    </row>
    <row r="796" spans="1:11">
      <c r="A796" s="393"/>
      <c r="B796" s="438"/>
      <c r="F796" s="385"/>
      <c r="G796" s="385"/>
      <c r="H796" s="385"/>
      <c r="I796" s="385"/>
      <c r="J796" s="385"/>
      <c r="K796" s="385"/>
    </row>
    <row r="797" spans="1:11">
      <c r="A797" s="393"/>
      <c r="B797" s="438"/>
      <c r="F797" s="385"/>
      <c r="G797" s="385"/>
      <c r="H797" s="385"/>
      <c r="I797" s="385"/>
      <c r="J797" s="385"/>
      <c r="K797" s="385"/>
    </row>
    <row r="798" spans="1:11">
      <c r="A798" s="393"/>
      <c r="B798" s="438"/>
      <c r="F798" s="385"/>
      <c r="G798" s="385"/>
      <c r="H798" s="385"/>
      <c r="I798" s="385"/>
      <c r="J798" s="385"/>
      <c r="K798" s="385"/>
    </row>
    <row r="799" spans="1:11">
      <c r="A799" s="393"/>
      <c r="B799" s="438"/>
      <c r="F799" s="385"/>
      <c r="G799" s="385"/>
      <c r="H799" s="385"/>
      <c r="I799" s="385"/>
      <c r="J799" s="385"/>
      <c r="K799" s="385"/>
    </row>
    <row r="800" spans="1:11">
      <c r="A800" s="393"/>
      <c r="B800" s="438"/>
      <c r="F800" s="385"/>
      <c r="G800" s="385"/>
      <c r="H800" s="385"/>
      <c r="I800" s="385"/>
      <c r="J800" s="385"/>
      <c r="K800" s="385"/>
    </row>
    <row r="801" spans="1:11">
      <c r="A801" s="393"/>
      <c r="B801" s="438"/>
      <c r="F801" s="385"/>
      <c r="G801" s="385"/>
      <c r="H801" s="385"/>
      <c r="I801" s="385"/>
      <c r="J801" s="385"/>
      <c r="K801" s="385"/>
    </row>
    <row r="802" spans="1:11">
      <c r="A802" s="393"/>
      <c r="B802" s="438"/>
      <c r="F802" s="385"/>
      <c r="G802" s="385"/>
      <c r="H802" s="385"/>
      <c r="I802" s="385"/>
      <c r="J802" s="385"/>
      <c r="K802" s="385"/>
    </row>
    <row r="803" spans="1:11">
      <c r="A803" s="393"/>
      <c r="B803" s="438"/>
      <c r="F803" s="385"/>
      <c r="G803" s="385"/>
      <c r="H803" s="385"/>
      <c r="I803" s="385"/>
      <c r="J803" s="385"/>
      <c r="K803" s="385"/>
    </row>
    <row r="804" spans="1:11">
      <c r="A804" s="393"/>
      <c r="B804" s="438"/>
      <c r="F804" s="385"/>
      <c r="G804" s="385"/>
      <c r="H804" s="385"/>
      <c r="I804" s="385"/>
      <c r="J804" s="385"/>
      <c r="K804" s="385"/>
    </row>
    <row r="805" spans="1:11">
      <c r="A805" s="393"/>
      <c r="B805" s="438"/>
      <c r="F805" s="385"/>
      <c r="G805" s="385"/>
      <c r="H805" s="385"/>
      <c r="I805" s="385"/>
      <c r="J805" s="385"/>
      <c r="K805" s="385"/>
    </row>
    <row r="806" spans="1:11">
      <c r="A806" s="393"/>
      <c r="B806" s="438"/>
      <c r="F806" s="385"/>
      <c r="G806" s="385"/>
      <c r="H806" s="385"/>
      <c r="I806" s="385"/>
      <c r="J806" s="385"/>
      <c r="K806" s="385"/>
    </row>
    <row r="807" spans="1:11">
      <c r="A807" s="393"/>
      <c r="B807" s="438"/>
      <c r="F807" s="385"/>
      <c r="G807" s="385"/>
      <c r="H807" s="385"/>
      <c r="I807" s="385"/>
      <c r="J807" s="385"/>
      <c r="K807" s="385"/>
    </row>
    <row r="808" spans="1:11">
      <c r="A808" s="393"/>
      <c r="B808" s="438"/>
      <c r="F808" s="385"/>
      <c r="G808" s="385"/>
      <c r="H808" s="385"/>
      <c r="I808" s="385"/>
      <c r="J808" s="385"/>
      <c r="K808" s="385"/>
    </row>
    <row r="809" spans="1:11">
      <c r="A809" s="393"/>
      <c r="B809" s="438"/>
      <c r="F809" s="385"/>
      <c r="G809" s="385"/>
      <c r="H809" s="385"/>
      <c r="I809" s="385"/>
      <c r="J809" s="385"/>
      <c r="K809" s="385"/>
    </row>
    <row r="810" spans="1:11">
      <c r="A810" s="393"/>
      <c r="B810" s="438"/>
      <c r="F810" s="385"/>
      <c r="G810" s="385"/>
      <c r="H810" s="385"/>
      <c r="I810" s="385"/>
      <c r="J810" s="385"/>
      <c r="K810" s="385"/>
    </row>
    <row r="811" spans="1:11">
      <c r="A811" s="393"/>
      <c r="B811" s="438"/>
      <c r="F811" s="385"/>
      <c r="G811" s="385"/>
      <c r="H811" s="385"/>
      <c r="I811" s="385"/>
      <c r="J811" s="385"/>
      <c r="K811" s="385"/>
    </row>
    <row r="812" spans="1:11">
      <c r="A812" s="393"/>
      <c r="B812" s="438"/>
      <c r="F812" s="385"/>
      <c r="G812" s="385"/>
      <c r="H812" s="385"/>
      <c r="I812" s="385"/>
      <c r="J812" s="385"/>
      <c r="K812" s="385"/>
    </row>
    <row r="813" spans="1:11">
      <c r="A813" s="393"/>
      <c r="B813" s="438"/>
      <c r="F813" s="385"/>
      <c r="G813" s="385"/>
      <c r="H813" s="385"/>
      <c r="I813" s="385"/>
      <c r="J813" s="385"/>
      <c r="K813" s="385"/>
    </row>
    <row r="814" spans="1:11">
      <c r="A814" s="393"/>
      <c r="B814" s="438"/>
      <c r="F814" s="385"/>
      <c r="G814" s="385"/>
      <c r="H814" s="385"/>
      <c r="I814" s="385"/>
      <c r="J814" s="385"/>
      <c r="K814" s="385"/>
    </row>
    <row r="815" spans="1:11">
      <c r="A815" s="393"/>
      <c r="B815" s="438"/>
      <c r="F815" s="385"/>
      <c r="G815" s="385"/>
      <c r="H815" s="385"/>
      <c r="I815" s="385"/>
      <c r="J815" s="385"/>
      <c r="K815" s="385"/>
    </row>
    <row r="816" spans="1:11">
      <c r="A816" s="393"/>
      <c r="B816" s="438"/>
      <c r="F816" s="385"/>
      <c r="G816" s="385"/>
      <c r="H816" s="385"/>
      <c r="I816" s="385"/>
      <c r="J816" s="385"/>
      <c r="K816" s="385"/>
    </row>
    <row r="817" spans="1:11">
      <c r="A817" s="393"/>
      <c r="B817" s="438"/>
      <c r="F817" s="385"/>
      <c r="G817" s="385"/>
      <c r="H817" s="385"/>
      <c r="I817" s="385"/>
      <c r="J817" s="385"/>
      <c r="K817" s="385"/>
    </row>
    <row r="818" spans="1:11">
      <c r="A818" s="393"/>
      <c r="B818" s="438"/>
      <c r="F818" s="385"/>
      <c r="G818" s="385"/>
      <c r="H818" s="385"/>
      <c r="I818" s="385"/>
      <c r="J818" s="385"/>
      <c r="K818" s="385"/>
    </row>
    <row r="819" spans="1:11">
      <c r="A819" s="393"/>
      <c r="B819" s="438"/>
      <c r="F819" s="385"/>
      <c r="G819" s="385"/>
      <c r="H819" s="385"/>
      <c r="I819" s="385"/>
      <c r="J819" s="385"/>
      <c r="K819" s="385"/>
    </row>
    <row r="820" spans="1:11">
      <c r="A820" s="393"/>
      <c r="B820" s="438"/>
      <c r="F820" s="385"/>
      <c r="G820" s="385"/>
      <c r="H820" s="385"/>
      <c r="I820" s="385"/>
      <c r="J820" s="385"/>
      <c r="K820" s="385"/>
    </row>
    <row r="821" spans="1:11">
      <c r="A821" s="393"/>
      <c r="B821" s="438"/>
      <c r="F821" s="385"/>
      <c r="G821" s="385"/>
      <c r="H821" s="385"/>
      <c r="I821" s="385"/>
      <c r="J821" s="385"/>
      <c r="K821" s="385"/>
    </row>
    <row r="822" spans="1:11">
      <c r="A822" s="393"/>
      <c r="B822" s="438"/>
      <c r="F822" s="385"/>
      <c r="G822" s="385"/>
      <c r="H822" s="385"/>
      <c r="I822" s="385"/>
      <c r="J822" s="385"/>
      <c r="K822" s="385"/>
    </row>
    <row r="823" spans="1:11">
      <c r="A823" s="393"/>
      <c r="B823" s="438"/>
      <c r="F823" s="385"/>
      <c r="G823" s="385"/>
      <c r="H823" s="385"/>
      <c r="I823" s="385"/>
      <c r="J823" s="385"/>
      <c r="K823" s="385"/>
    </row>
    <row r="824" spans="1:11">
      <c r="A824" s="393"/>
      <c r="B824" s="438"/>
      <c r="F824" s="385"/>
      <c r="G824" s="385"/>
      <c r="H824" s="385"/>
      <c r="I824" s="385"/>
      <c r="J824" s="385"/>
      <c r="K824" s="385"/>
    </row>
    <row r="825" spans="1:11">
      <c r="A825" s="393"/>
      <c r="B825" s="438"/>
      <c r="F825" s="385"/>
      <c r="G825" s="385"/>
      <c r="H825" s="385"/>
      <c r="I825" s="385"/>
      <c r="J825" s="385"/>
      <c r="K825" s="385"/>
    </row>
    <row r="826" spans="1:11">
      <c r="A826" s="393"/>
      <c r="B826" s="438"/>
      <c r="F826" s="385"/>
      <c r="G826" s="385"/>
      <c r="H826" s="385"/>
      <c r="I826" s="385"/>
      <c r="J826" s="385"/>
      <c r="K826" s="385"/>
    </row>
    <row r="827" spans="1:11">
      <c r="A827" s="393"/>
      <c r="B827" s="438"/>
      <c r="F827" s="385"/>
      <c r="G827" s="385"/>
      <c r="H827" s="385"/>
      <c r="I827" s="385"/>
      <c r="J827" s="385"/>
      <c r="K827" s="385"/>
    </row>
    <row r="828" spans="1:11">
      <c r="A828" s="393"/>
      <c r="B828" s="438"/>
      <c r="F828" s="385"/>
      <c r="G828" s="385"/>
      <c r="H828" s="385"/>
      <c r="I828" s="385"/>
      <c r="J828" s="385"/>
      <c r="K828" s="385"/>
    </row>
    <row r="829" spans="1:11">
      <c r="A829" s="393"/>
      <c r="B829" s="438"/>
      <c r="F829" s="385"/>
      <c r="G829" s="385"/>
      <c r="H829" s="385"/>
      <c r="I829" s="385"/>
      <c r="J829" s="385"/>
      <c r="K829" s="385"/>
    </row>
    <row r="830" spans="1:11">
      <c r="A830" s="393"/>
      <c r="B830" s="438"/>
      <c r="F830" s="385"/>
      <c r="G830" s="385"/>
      <c r="H830" s="385"/>
      <c r="I830" s="385"/>
      <c r="J830" s="385"/>
      <c r="K830" s="385"/>
    </row>
    <row r="831" spans="1:11">
      <c r="A831" s="393"/>
      <c r="B831" s="438"/>
      <c r="F831" s="385"/>
      <c r="G831" s="385"/>
      <c r="H831" s="385"/>
      <c r="I831" s="385"/>
      <c r="J831" s="385"/>
      <c r="K831" s="385"/>
    </row>
    <row r="832" spans="1:11">
      <c r="A832" s="393"/>
      <c r="B832" s="438"/>
      <c r="F832" s="385"/>
      <c r="G832" s="385"/>
      <c r="H832" s="385"/>
      <c r="I832" s="385"/>
      <c r="J832" s="385"/>
      <c r="K832" s="385"/>
    </row>
    <row r="833" spans="1:11">
      <c r="A833" s="393"/>
      <c r="B833" s="438"/>
      <c r="F833" s="385"/>
      <c r="G833" s="385"/>
      <c r="H833" s="385"/>
      <c r="I833" s="385"/>
      <c r="J833" s="385"/>
      <c r="K833" s="385"/>
    </row>
    <row r="834" spans="1:11">
      <c r="A834" s="393"/>
      <c r="B834" s="438"/>
      <c r="F834" s="385"/>
      <c r="G834" s="385"/>
      <c r="H834" s="385"/>
      <c r="I834" s="385"/>
      <c r="J834" s="385"/>
      <c r="K834" s="385"/>
    </row>
    <row r="835" spans="1:11">
      <c r="A835" s="393"/>
      <c r="B835" s="438"/>
      <c r="F835" s="385"/>
      <c r="G835" s="385"/>
      <c r="H835" s="385"/>
      <c r="I835" s="385"/>
      <c r="J835" s="385"/>
      <c r="K835" s="385"/>
    </row>
    <row r="836" spans="1:11">
      <c r="A836" s="393"/>
      <c r="B836" s="438"/>
      <c r="F836" s="385"/>
      <c r="G836" s="385"/>
      <c r="H836" s="385"/>
      <c r="I836" s="385"/>
      <c r="J836" s="385"/>
      <c r="K836" s="385"/>
    </row>
    <row r="837" spans="1:11">
      <c r="A837" s="393"/>
      <c r="B837" s="438"/>
      <c r="F837" s="385"/>
      <c r="G837" s="385"/>
      <c r="H837" s="385"/>
      <c r="I837" s="385"/>
      <c r="J837" s="385"/>
      <c r="K837" s="385"/>
    </row>
    <row r="838" spans="1:11">
      <c r="A838" s="393"/>
      <c r="B838" s="438"/>
      <c r="F838" s="385"/>
      <c r="G838" s="385"/>
      <c r="H838" s="385"/>
      <c r="I838" s="385"/>
      <c r="J838" s="385"/>
      <c r="K838" s="385"/>
    </row>
    <row r="839" spans="1:11">
      <c r="A839" s="393"/>
      <c r="B839" s="438"/>
      <c r="F839" s="385"/>
      <c r="G839" s="385"/>
      <c r="H839" s="385"/>
      <c r="I839" s="385"/>
      <c r="J839" s="385"/>
      <c r="K839" s="385"/>
    </row>
    <row r="840" spans="1:11">
      <c r="A840" s="393"/>
      <c r="B840" s="438"/>
      <c r="F840" s="385"/>
      <c r="G840" s="385"/>
      <c r="H840" s="385"/>
      <c r="I840" s="385"/>
      <c r="J840" s="385"/>
      <c r="K840" s="385"/>
    </row>
    <row r="841" spans="1:11">
      <c r="A841" s="393"/>
      <c r="B841" s="438"/>
      <c r="F841" s="385"/>
      <c r="G841" s="385"/>
      <c r="H841" s="385"/>
      <c r="I841" s="385"/>
      <c r="J841" s="385"/>
      <c r="K841" s="385"/>
    </row>
    <row r="842" spans="1:11">
      <c r="A842" s="393"/>
      <c r="B842" s="438"/>
      <c r="F842" s="385"/>
      <c r="G842" s="385"/>
      <c r="H842" s="385"/>
      <c r="I842" s="385"/>
      <c r="J842" s="385"/>
      <c r="K842" s="385"/>
    </row>
    <row r="843" spans="1:11">
      <c r="A843" s="393"/>
      <c r="B843" s="438"/>
      <c r="F843" s="385"/>
      <c r="G843" s="385"/>
      <c r="H843" s="385"/>
      <c r="I843" s="385"/>
      <c r="J843" s="385"/>
      <c r="K843" s="385"/>
    </row>
    <row r="844" spans="1:11">
      <c r="A844" s="393"/>
      <c r="B844" s="438"/>
      <c r="F844" s="385"/>
      <c r="G844" s="385"/>
      <c r="H844" s="385"/>
      <c r="I844" s="385"/>
      <c r="J844" s="385"/>
      <c r="K844" s="385"/>
    </row>
    <row r="845" spans="1:11">
      <c r="A845" s="393"/>
      <c r="B845" s="438"/>
      <c r="F845" s="385"/>
      <c r="G845" s="385"/>
      <c r="H845" s="385"/>
      <c r="I845" s="385"/>
      <c r="J845" s="385"/>
      <c r="K845" s="385"/>
    </row>
    <row r="846" spans="1:11">
      <c r="A846" s="393"/>
      <c r="B846" s="438"/>
      <c r="F846" s="385"/>
      <c r="G846" s="385"/>
      <c r="H846" s="385"/>
      <c r="I846" s="385"/>
      <c r="J846" s="385"/>
      <c r="K846" s="385"/>
    </row>
    <row r="847" spans="1:11">
      <c r="A847" s="393"/>
      <c r="B847" s="438"/>
      <c r="F847" s="385"/>
      <c r="G847" s="385"/>
      <c r="H847" s="385"/>
      <c r="I847" s="385"/>
      <c r="J847" s="385"/>
      <c r="K847" s="385"/>
    </row>
    <row r="848" spans="1:11">
      <c r="A848" s="393"/>
      <c r="B848" s="438"/>
      <c r="F848" s="385"/>
      <c r="G848" s="385"/>
      <c r="H848" s="385"/>
      <c r="I848" s="385"/>
      <c r="J848" s="385"/>
      <c r="K848" s="385"/>
    </row>
    <row r="849" spans="1:11">
      <c r="A849" s="393"/>
      <c r="B849" s="438"/>
      <c r="F849" s="385"/>
      <c r="G849" s="385"/>
      <c r="H849" s="385"/>
      <c r="I849" s="385"/>
      <c r="J849" s="385"/>
      <c r="K849" s="385"/>
    </row>
    <row r="850" spans="1:11">
      <c r="A850" s="393"/>
      <c r="B850" s="438"/>
      <c r="F850" s="385"/>
      <c r="G850" s="385"/>
      <c r="H850" s="385"/>
      <c r="I850" s="385"/>
      <c r="J850" s="385"/>
      <c r="K850" s="385"/>
    </row>
    <row r="851" spans="1:11">
      <c r="A851" s="393"/>
      <c r="B851" s="438"/>
      <c r="F851" s="385"/>
      <c r="G851" s="385"/>
      <c r="H851" s="385"/>
      <c r="I851" s="385"/>
      <c r="J851" s="385"/>
      <c r="K851" s="385"/>
    </row>
    <row r="852" spans="1:11">
      <c r="A852" s="393"/>
      <c r="B852" s="438"/>
      <c r="F852" s="385"/>
      <c r="G852" s="385"/>
      <c r="H852" s="385"/>
      <c r="I852" s="385"/>
      <c r="J852" s="385"/>
      <c r="K852" s="385"/>
    </row>
    <row r="853" spans="1:11">
      <c r="A853" s="393"/>
      <c r="B853" s="438"/>
      <c r="F853" s="385"/>
      <c r="G853" s="385"/>
      <c r="H853" s="385"/>
      <c r="I853" s="385"/>
      <c r="J853" s="385"/>
      <c r="K853" s="385"/>
    </row>
    <row r="854" spans="1:11">
      <c r="A854" s="393"/>
      <c r="B854" s="438"/>
      <c r="F854" s="385"/>
      <c r="G854" s="385"/>
      <c r="H854" s="385"/>
      <c r="I854" s="385"/>
      <c r="J854" s="385"/>
      <c r="K854" s="385"/>
    </row>
    <row r="855" spans="1:11">
      <c r="A855" s="393"/>
      <c r="B855" s="438"/>
      <c r="F855" s="385"/>
      <c r="G855" s="385"/>
      <c r="H855" s="385"/>
      <c r="I855" s="385"/>
      <c r="J855" s="385"/>
      <c r="K855" s="385"/>
    </row>
    <row r="856" spans="1:11">
      <c r="A856" s="393"/>
      <c r="B856" s="438"/>
      <c r="F856" s="385"/>
      <c r="G856" s="385"/>
      <c r="H856" s="385"/>
      <c r="I856" s="385"/>
      <c r="J856" s="385"/>
      <c r="K856" s="385"/>
    </row>
    <row r="857" spans="1:11">
      <c r="A857" s="393"/>
      <c r="B857" s="438"/>
      <c r="F857" s="385"/>
      <c r="G857" s="385"/>
      <c r="H857" s="385"/>
      <c r="I857" s="385"/>
      <c r="J857" s="385"/>
      <c r="K857" s="385"/>
    </row>
    <row r="858" spans="1:11">
      <c r="A858" s="393"/>
      <c r="B858" s="438"/>
      <c r="F858" s="385"/>
      <c r="G858" s="385"/>
      <c r="H858" s="385"/>
      <c r="I858" s="385"/>
      <c r="J858" s="385"/>
      <c r="K858" s="385"/>
    </row>
    <row r="859" spans="1:11">
      <c r="A859" s="393"/>
      <c r="B859" s="438"/>
      <c r="F859" s="385"/>
      <c r="G859" s="385"/>
      <c r="H859" s="385"/>
      <c r="I859" s="385"/>
      <c r="J859" s="385"/>
      <c r="K859" s="385"/>
    </row>
    <row r="860" spans="1:11">
      <c r="A860" s="393"/>
      <c r="B860" s="438"/>
      <c r="F860" s="385"/>
      <c r="G860" s="385"/>
      <c r="H860" s="385"/>
      <c r="I860" s="385"/>
      <c r="J860" s="385"/>
      <c r="K860" s="385"/>
    </row>
    <row r="861" spans="1:11">
      <c r="A861" s="393"/>
      <c r="B861" s="438"/>
      <c r="F861" s="385"/>
      <c r="G861" s="385"/>
      <c r="H861" s="385"/>
      <c r="I861" s="385"/>
      <c r="J861" s="385"/>
      <c r="K861" s="385"/>
    </row>
    <row r="862" spans="1:11">
      <c r="A862" s="393"/>
      <c r="B862" s="438"/>
      <c r="F862" s="385"/>
      <c r="G862" s="385"/>
      <c r="H862" s="385"/>
      <c r="I862" s="385"/>
      <c r="J862" s="385"/>
      <c r="K862" s="385"/>
    </row>
    <row r="863" spans="1:11">
      <c r="A863" s="393"/>
      <c r="B863" s="438"/>
      <c r="F863" s="385"/>
      <c r="G863" s="385"/>
      <c r="H863" s="385"/>
      <c r="I863" s="385"/>
      <c r="J863" s="385"/>
      <c r="K863" s="385"/>
    </row>
    <row r="864" spans="1:11">
      <c r="A864" s="393"/>
      <c r="B864" s="438"/>
      <c r="F864" s="385"/>
      <c r="G864" s="385"/>
      <c r="H864" s="385"/>
      <c r="I864" s="385"/>
      <c r="J864" s="385"/>
      <c r="K864" s="385"/>
    </row>
    <row r="865" spans="1:11">
      <c r="A865" s="393"/>
      <c r="B865" s="438"/>
      <c r="F865" s="385"/>
      <c r="G865" s="385"/>
      <c r="H865" s="385"/>
      <c r="I865" s="385"/>
      <c r="J865" s="385"/>
      <c r="K865" s="385"/>
    </row>
    <row r="866" spans="1:11">
      <c r="A866" s="393"/>
      <c r="B866" s="438"/>
      <c r="F866" s="385"/>
      <c r="G866" s="385"/>
      <c r="H866" s="385"/>
      <c r="I866" s="385"/>
      <c r="J866" s="385"/>
      <c r="K866" s="385"/>
    </row>
    <row r="867" spans="1:11">
      <c r="A867" s="393"/>
      <c r="B867" s="438"/>
      <c r="F867" s="385"/>
      <c r="G867" s="385"/>
      <c r="H867" s="385"/>
      <c r="I867" s="385"/>
      <c r="J867" s="385"/>
      <c r="K867" s="385"/>
    </row>
    <row r="868" spans="1:11">
      <c r="A868" s="393"/>
      <c r="B868" s="438"/>
      <c r="F868" s="385"/>
      <c r="G868" s="385"/>
      <c r="H868" s="385"/>
      <c r="I868" s="385"/>
      <c r="J868" s="385"/>
      <c r="K868" s="385"/>
    </row>
    <row r="869" spans="1:11">
      <c r="A869" s="393"/>
      <c r="B869" s="438"/>
      <c r="F869" s="385"/>
      <c r="G869" s="385"/>
      <c r="H869" s="385"/>
      <c r="I869" s="385"/>
      <c r="J869" s="385"/>
      <c r="K869" s="385"/>
    </row>
    <row r="870" spans="1:11">
      <c r="A870" s="393"/>
      <c r="B870" s="438"/>
      <c r="F870" s="385"/>
      <c r="G870" s="385"/>
      <c r="H870" s="385"/>
      <c r="I870" s="385"/>
      <c r="J870" s="385"/>
      <c r="K870" s="385"/>
    </row>
    <row r="871" spans="1:11">
      <c r="A871" s="393"/>
      <c r="B871" s="438"/>
      <c r="F871" s="385"/>
      <c r="G871" s="385"/>
      <c r="H871" s="385"/>
      <c r="I871" s="385"/>
      <c r="J871" s="385"/>
      <c r="K871" s="385"/>
    </row>
    <row r="872" spans="1:11">
      <c r="A872" s="393"/>
      <c r="B872" s="438"/>
      <c r="F872" s="385"/>
      <c r="G872" s="385"/>
      <c r="H872" s="385"/>
      <c r="I872" s="385"/>
      <c r="J872" s="385"/>
      <c r="K872" s="385"/>
    </row>
    <row r="873" spans="1:11">
      <c r="A873" s="393"/>
      <c r="B873" s="438"/>
      <c r="F873" s="385"/>
      <c r="G873" s="385"/>
      <c r="H873" s="385"/>
      <c r="I873" s="385"/>
      <c r="J873" s="385"/>
      <c r="K873" s="385"/>
    </row>
    <row r="874" spans="1:11">
      <c r="A874" s="393"/>
      <c r="B874" s="438"/>
      <c r="F874" s="385"/>
      <c r="G874" s="385"/>
      <c r="H874" s="385"/>
      <c r="I874" s="385"/>
      <c r="J874" s="385"/>
      <c r="K874" s="385"/>
    </row>
    <row r="875" spans="1:11">
      <c r="A875" s="393"/>
      <c r="B875" s="438"/>
      <c r="F875" s="385"/>
      <c r="G875" s="385"/>
      <c r="H875" s="385"/>
      <c r="I875" s="385"/>
      <c r="J875" s="385"/>
      <c r="K875" s="385"/>
    </row>
    <row r="876" spans="1:11">
      <c r="A876" s="393"/>
      <c r="B876" s="438"/>
      <c r="F876" s="385"/>
      <c r="G876" s="385"/>
      <c r="H876" s="385"/>
      <c r="I876" s="385"/>
      <c r="J876" s="385"/>
      <c r="K876" s="385"/>
    </row>
    <row r="877" spans="1:11">
      <c r="A877" s="393"/>
      <c r="B877" s="438"/>
      <c r="F877" s="385"/>
      <c r="G877" s="385"/>
      <c r="H877" s="385"/>
      <c r="I877" s="385"/>
      <c r="J877" s="385"/>
      <c r="K877" s="385"/>
    </row>
    <row r="878" spans="1:11">
      <c r="A878" s="393"/>
      <c r="B878" s="438"/>
      <c r="F878" s="385"/>
      <c r="G878" s="385"/>
      <c r="H878" s="385"/>
      <c r="I878" s="385"/>
      <c r="J878" s="385"/>
      <c r="K878" s="385"/>
    </row>
    <row r="879" spans="1:11">
      <c r="A879" s="393"/>
      <c r="B879" s="438"/>
      <c r="F879" s="385"/>
      <c r="G879" s="385"/>
      <c r="H879" s="385"/>
      <c r="I879" s="385"/>
      <c r="J879" s="385"/>
      <c r="K879" s="385"/>
    </row>
    <row r="880" spans="1:11">
      <c r="A880" s="393"/>
      <c r="B880" s="438"/>
      <c r="F880" s="385"/>
      <c r="G880" s="385"/>
      <c r="H880" s="385"/>
      <c r="I880" s="385"/>
      <c r="J880" s="385"/>
      <c r="K880" s="385"/>
    </row>
    <row r="881" spans="1:11">
      <c r="A881" s="393"/>
      <c r="B881" s="438"/>
      <c r="F881" s="385"/>
      <c r="G881" s="385"/>
      <c r="H881" s="385"/>
      <c r="I881" s="385"/>
      <c r="J881" s="385"/>
      <c r="K881" s="385"/>
    </row>
    <row r="882" spans="1:11">
      <c r="A882" s="393"/>
      <c r="B882" s="438"/>
      <c r="F882" s="385"/>
      <c r="G882" s="385"/>
      <c r="H882" s="385"/>
      <c r="I882" s="385"/>
      <c r="J882" s="385"/>
      <c r="K882" s="385"/>
    </row>
    <row r="883" spans="1:11">
      <c r="A883" s="393"/>
      <c r="B883" s="438"/>
      <c r="F883" s="385"/>
      <c r="G883" s="385"/>
      <c r="H883" s="385"/>
      <c r="I883" s="385"/>
      <c r="J883" s="385"/>
      <c r="K883" s="385"/>
    </row>
    <row r="884" spans="1:11">
      <c r="A884" s="393"/>
      <c r="B884" s="438"/>
      <c r="F884" s="385"/>
      <c r="G884" s="385"/>
      <c r="H884" s="385"/>
      <c r="I884" s="385"/>
      <c r="J884" s="385"/>
      <c r="K884" s="385"/>
    </row>
    <row r="885" spans="1:11">
      <c r="A885" s="393"/>
      <c r="B885" s="438"/>
      <c r="F885" s="385"/>
      <c r="G885" s="385"/>
      <c r="H885" s="385"/>
      <c r="I885" s="385"/>
      <c r="J885" s="385"/>
      <c r="K885" s="385"/>
    </row>
    <row r="886" spans="1:11">
      <c r="A886" s="393"/>
      <c r="B886" s="438"/>
      <c r="F886" s="385"/>
      <c r="G886" s="385"/>
      <c r="H886" s="385"/>
      <c r="I886" s="385"/>
      <c r="J886" s="385"/>
      <c r="K886" s="385"/>
    </row>
    <row r="887" spans="1:11">
      <c r="A887" s="393"/>
      <c r="B887" s="438"/>
      <c r="F887" s="385"/>
      <c r="G887" s="385"/>
      <c r="H887" s="385"/>
      <c r="I887" s="385"/>
      <c r="J887" s="385"/>
      <c r="K887" s="385"/>
    </row>
    <row r="888" spans="1:11">
      <c r="A888" s="393"/>
      <c r="B888" s="438"/>
      <c r="F888" s="385"/>
      <c r="G888" s="385"/>
      <c r="H888" s="385"/>
      <c r="I888" s="385"/>
      <c r="J888" s="385"/>
      <c r="K888" s="385"/>
    </row>
    <row r="889" spans="1:11">
      <c r="A889" s="393"/>
      <c r="B889" s="438"/>
      <c r="F889" s="385"/>
      <c r="G889" s="385"/>
      <c r="H889" s="385"/>
      <c r="I889" s="385"/>
      <c r="J889" s="385"/>
      <c r="K889" s="385"/>
    </row>
    <row r="890" spans="1:11">
      <c r="A890" s="393"/>
      <c r="B890" s="438"/>
      <c r="F890" s="385"/>
      <c r="G890" s="385"/>
      <c r="H890" s="385"/>
      <c r="I890" s="385"/>
      <c r="J890" s="385"/>
      <c r="K890" s="385"/>
    </row>
    <row r="891" spans="1:11">
      <c r="A891" s="393"/>
      <c r="B891" s="438"/>
      <c r="F891" s="385"/>
      <c r="G891" s="385"/>
      <c r="H891" s="385"/>
      <c r="I891" s="385"/>
      <c r="J891" s="385"/>
      <c r="K891" s="385"/>
    </row>
    <row r="892" spans="1:11">
      <c r="A892" s="393"/>
      <c r="B892" s="438"/>
      <c r="F892" s="385"/>
      <c r="G892" s="385"/>
      <c r="H892" s="385"/>
      <c r="I892" s="385"/>
      <c r="J892" s="385"/>
      <c r="K892" s="385"/>
    </row>
    <row r="893" spans="1:11">
      <c r="A893" s="393"/>
      <c r="B893" s="438"/>
      <c r="F893" s="385"/>
      <c r="G893" s="385"/>
      <c r="H893" s="385"/>
      <c r="I893" s="385"/>
      <c r="J893" s="385"/>
      <c r="K893" s="385"/>
    </row>
    <row r="894" spans="1:11">
      <c r="A894" s="393"/>
      <c r="B894" s="438"/>
      <c r="F894" s="385"/>
      <c r="G894" s="385"/>
      <c r="H894" s="385"/>
      <c r="I894" s="385"/>
      <c r="J894" s="385"/>
      <c r="K894" s="385"/>
    </row>
    <row r="895" spans="1:11">
      <c r="A895" s="393"/>
      <c r="B895" s="438"/>
      <c r="F895" s="385"/>
      <c r="G895" s="385"/>
      <c r="H895" s="385"/>
      <c r="I895" s="385"/>
      <c r="J895" s="385"/>
      <c r="K895" s="385"/>
    </row>
    <row r="896" spans="1:11">
      <c r="A896" s="393"/>
      <c r="B896" s="438"/>
      <c r="F896" s="385"/>
      <c r="G896" s="385"/>
      <c r="H896" s="385"/>
      <c r="I896" s="385"/>
      <c r="J896" s="385"/>
      <c r="K896" s="385"/>
    </row>
    <row r="897" spans="1:11">
      <c r="A897" s="393"/>
      <c r="B897" s="438"/>
      <c r="F897" s="385"/>
      <c r="G897" s="385"/>
      <c r="H897" s="385"/>
      <c r="I897" s="385"/>
      <c r="J897" s="385"/>
      <c r="K897" s="385"/>
    </row>
    <row r="898" spans="1:11">
      <c r="A898" s="393"/>
      <c r="B898" s="438"/>
      <c r="F898" s="385"/>
      <c r="G898" s="385"/>
      <c r="H898" s="385"/>
      <c r="I898" s="385"/>
      <c r="J898" s="385"/>
      <c r="K898" s="385"/>
    </row>
    <row r="899" spans="1:11">
      <c r="A899" s="393"/>
      <c r="B899" s="438"/>
      <c r="F899" s="385"/>
      <c r="G899" s="385"/>
      <c r="H899" s="385"/>
      <c r="I899" s="385"/>
      <c r="J899" s="385"/>
      <c r="K899" s="385"/>
    </row>
    <row r="900" spans="1:11">
      <c r="A900" s="393"/>
      <c r="B900" s="438"/>
      <c r="F900" s="385"/>
      <c r="G900" s="385"/>
      <c r="H900" s="385"/>
      <c r="I900" s="385"/>
      <c r="J900" s="385"/>
      <c r="K900" s="385"/>
    </row>
    <row r="901" spans="1:11">
      <c r="A901" s="393"/>
      <c r="B901" s="438"/>
      <c r="F901" s="385"/>
      <c r="G901" s="385"/>
      <c r="H901" s="385"/>
      <c r="I901" s="385"/>
      <c r="J901" s="385"/>
      <c r="K901" s="385"/>
    </row>
    <row r="902" spans="1:11">
      <c r="A902" s="393"/>
      <c r="B902" s="438"/>
      <c r="F902" s="385"/>
      <c r="G902" s="385"/>
      <c r="H902" s="385"/>
      <c r="I902" s="385"/>
      <c r="J902" s="385"/>
      <c r="K902" s="385"/>
    </row>
    <row r="903" spans="1:11">
      <c r="A903" s="393"/>
      <c r="B903" s="438"/>
      <c r="F903" s="385"/>
      <c r="G903" s="385"/>
      <c r="H903" s="385"/>
      <c r="I903" s="385"/>
      <c r="J903" s="385"/>
      <c r="K903" s="385"/>
    </row>
    <row r="904" spans="1:11">
      <c r="A904" s="393"/>
      <c r="B904" s="438"/>
      <c r="F904" s="385"/>
      <c r="G904" s="385"/>
      <c r="H904" s="385"/>
      <c r="I904" s="385"/>
      <c r="J904" s="385"/>
      <c r="K904" s="385"/>
    </row>
    <row r="905" spans="1:11">
      <c r="A905" s="393"/>
      <c r="B905" s="438"/>
      <c r="F905" s="385"/>
      <c r="G905" s="385"/>
      <c r="H905" s="385"/>
      <c r="I905" s="385"/>
      <c r="J905" s="385"/>
      <c r="K905" s="385"/>
    </row>
    <row r="906" spans="1:11">
      <c r="A906" s="393"/>
      <c r="B906" s="438"/>
      <c r="F906" s="385"/>
      <c r="G906" s="385"/>
      <c r="H906" s="385"/>
      <c r="I906" s="385"/>
      <c r="J906" s="385"/>
      <c r="K906" s="385"/>
    </row>
    <row r="907" spans="1:11">
      <c r="A907" s="393"/>
      <c r="B907" s="438"/>
      <c r="F907" s="385"/>
      <c r="G907" s="385"/>
      <c r="H907" s="385"/>
      <c r="I907" s="385"/>
      <c r="J907" s="385"/>
      <c r="K907" s="385"/>
    </row>
    <row r="908" spans="1:11">
      <c r="A908" s="393"/>
      <c r="B908" s="438"/>
      <c r="F908" s="385"/>
      <c r="G908" s="385"/>
      <c r="H908" s="385"/>
      <c r="I908" s="385"/>
      <c r="J908" s="385"/>
      <c r="K908" s="385"/>
    </row>
    <row r="909" spans="1:11">
      <c r="A909" s="393"/>
      <c r="B909" s="438"/>
      <c r="F909" s="385"/>
      <c r="G909" s="385"/>
      <c r="H909" s="385"/>
      <c r="I909" s="385"/>
      <c r="J909" s="385"/>
      <c r="K909" s="385"/>
    </row>
    <row r="910" spans="1:11">
      <c r="A910" s="393"/>
      <c r="B910" s="438"/>
      <c r="F910" s="385"/>
      <c r="G910" s="385"/>
      <c r="H910" s="385"/>
      <c r="I910" s="385"/>
      <c r="J910" s="385"/>
      <c r="K910" s="385"/>
    </row>
    <row r="911" spans="1:11">
      <c r="A911" s="393"/>
      <c r="B911" s="438"/>
      <c r="F911" s="385"/>
      <c r="G911" s="385"/>
      <c r="H911" s="385"/>
      <c r="I911" s="385"/>
      <c r="J911" s="385"/>
      <c r="K911" s="385"/>
    </row>
    <row r="912" spans="1:11">
      <c r="A912" s="393"/>
      <c r="B912" s="438"/>
      <c r="F912" s="385"/>
      <c r="G912" s="385"/>
      <c r="H912" s="385"/>
      <c r="I912" s="385"/>
      <c r="J912" s="385"/>
      <c r="K912" s="385"/>
    </row>
    <row r="913" spans="1:11">
      <c r="A913" s="393"/>
      <c r="B913" s="438"/>
      <c r="F913" s="385"/>
      <c r="G913" s="385"/>
      <c r="H913" s="385"/>
      <c r="I913" s="385"/>
      <c r="J913" s="385"/>
      <c r="K913" s="385"/>
    </row>
    <row r="914" spans="1:11">
      <c r="A914" s="393"/>
      <c r="B914" s="438"/>
      <c r="F914" s="385"/>
      <c r="G914" s="385"/>
      <c r="H914" s="385"/>
      <c r="I914" s="385"/>
      <c r="J914" s="385"/>
      <c r="K914" s="385"/>
    </row>
    <row r="915" spans="1:11">
      <c r="A915" s="393"/>
      <c r="B915" s="438"/>
      <c r="F915" s="385"/>
      <c r="G915" s="385"/>
      <c r="H915" s="385"/>
      <c r="I915" s="385"/>
      <c r="J915" s="385"/>
      <c r="K915" s="385"/>
    </row>
    <row r="916" spans="1:11">
      <c r="A916" s="393"/>
      <c r="B916" s="438"/>
      <c r="F916" s="385"/>
      <c r="G916" s="385"/>
      <c r="H916" s="385"/>
      <c r="I916" s="385"/>
      <c r="J916" s="385"/>
      <c r="K916" s="385"/>
    </row>
    <row r="917" spans="1:11">
      <c r="A917" s="393"/>
      <c r="B917" s="438"/>
      <c r="F917" s="385"/>
      <c r="G917" s="385"/>
      <c r="H917" s="385"/>
      <c r="I917" s="385"/>
      <c r="J917" s="385"/>
      <c r="K917" s="385"/>
    </row>
    <row r="918" spans="1:11">
      <c r="A918" s="393"/>
      <c r="B918" s="438"/>
      <c r="F918" s="385"/>
      <c r="G918" s="385"/>
      <c r="H918" s="385"/>
      <c r="I918" s="385"/>
      <c r="J918" s="385"/>
      <c r="K918" s="385"/>
    </row>
    <row r="919" spans="1:11">
      <c r="A919" s="393"/>
      <c r="B919" s="438"/>
      <c r="F919" s="385"/>
      <c r="G919" s="385"/>
      <c r="H919" s="385"/>
      <c r="I919" s="385"/>
      <c r="J919" s="385"/>
      <c r="K919" s="385"/>
    </row>
    <row r="920" spans="1:11">
      <c r="A920" s="393"/>
      <c r="B920" s="438"/>
      <c r="F920" s="385"/>
      <c r="G920" s="385"/>
      <c r="H920" s="385"/>
      <c r="I920" s="385"/>
      <c r="J920" s="385"/>
      <c r="K920" s="385"/>
    </row>
    <row r="921" spans="1:11">
      <c r="A921" s="393"/>
      <c r="B921" s="438"/>
      <c r="F921" s="385"/>
      <c r="G921" s="385"/>
      <c r="H921" s="385"/>
      <c r="I921" s="385"/>
      <c r="J921" s="385"/>
      <c r="K921" s="385"/>
    </row>
    <row r="922" spans="1:11">
      <c r="A922" s="393"/>
      <c r="B922" s="438"/>
      <c r="F922" s="385"/>
      <c r="G922" s="385"/>
      <c r="H922" s="385"/>
      <c r="I922" s="385"/>
      <c r="J922" s="385"/>
      <c r="K922" s="385"/>
    </row>
    <row r="923" spans="1:11">
      <c r="A923" s="393"/>
      <c r="B923" s="438"/>
      <c r="F923" s="385"/>
      <c r="G923" s="385"/>
      <c r="H923" s="385"/>
      <c r="I923" s="385"/>
      <c r="J923" s="385"/>
      <c r="K923" s="385"/>
    </row>
    <row r="924" spans="1:11">
      <c r="A924" s="393"/>
      <c r="B924" s="438"/>
      <c r="F924" s="385"/>
      <c r="G924" s="385"/>
      <c r="H924" s="385"/>
      <c r="I924" s="385"/>
      <c r="J924" s="385"/>
      <c r="K924" s="385"/>
    </row>
    <row r="925" spans="1:11">
      <c r="A925" s="393"/>
      <c r="B925" s="438"/>
      <c r="F925" s="385"/>
      <c r="G925" s="385"/>
      <c r="H925" s="385"/>
      <c r="I925" s="385"/>
      <c r="J925" s="385"/>
      <c r="K925" s="385"/>
    </row>
    <row r="926" spans="1:11">
      <c r="A926" s="393"/>
      <c r="B926" s="438"/>
      <c r="F926" s="385"/>
      <c r="G926" s="385"/>
      <c r="H926" s="385"/>
      <c r="I926" s="385"/>
      <c r="J926" s="385"/>
      <c r="K926" s="385"/>
    </row>
    <row r="927" spans="1:11">
      <c r="A927" s="393"/>
      <c r="B927" s="438"/>
      <c r="F927" s="385"/>
      <c r="G927" s="385"/>
      <c r="H927" s="385"/>
      <c r="I927" s="385"/>
      <c r="J927" s="385"/>
      <c r="K927" s="385"/>
    </row>
    <row r="928" spans="1:11">
      <c r="A928" s="393"/>
      <c r="B928" s="438"/>
      <c r="F928" s="385"/>
      <c r="G928" s="385"/>
      <c r="H928" s="385"/>
      <c r="I928" s="385"/>
      <c r="J928" s="385"/>
      <c r="K928" s="385"/>
    </row>
    <row r="929" spans="1:11">
      <c r="A929" s="393"/>
      <c r="B929" s="438"/>
      <c r="F929" s="385"/>
      <c r="G929" s="385"/>
      <c r="H929" s="385"/>
      <c r="I929" s="385"/>
      <c r="J929" s="385"/>
      <c r="K929" s="385"/>
    </row>
    <row r="930" spans="1:11">
      <c r="A930" s="393"/>
      <c r="B930" s="438"/>
      <c r="F930" s="385"/>
      <c r="G930" s="385"/>
      <c r="H930" s="385"/>
      <c r="I930" s="385"/>
      <c r="J930" s="385"/>
      <c r="K930" s="385"/>
    </row>
    <row r="931" spans="1:11">
      <c r="A931" s="393"/>
      <c r="B931" s="438"/>
      <c r="F931" s="385"/>
      <c r="G931" s="385"/>
      <c r="H931" s="385"/>
      <c r="I931" s="385"/>
      <c r="J931" s="385"/>
      <c r="K931" s="385"/>
    </row>
    <row r="932" spans="1:11">
      <c r="A932" s="393"/>
      <c r="B932" s="438"/>
      <c r="F932" s="385"/>
      <c r="G932" s="385"/>
      <c r="H932" s="385"/>
      <c r="I932" s="385"/>
      <c r="J932" s="385"/>
      <c r="K932" s="385"/>
    </row>
    <row r="933" spans="1:11">
      <c r="A933" s="393"/>
      <c r="B933" s="438"/>
      <c r="F933" s="385"/>
      <c r="G933" s="385"/>
      <c r="H933" s="385"/>
      <c r="I933" s="385"/>
      <c r="J933" s="385"/>
      <c r="K933" s="385"/>
    </row>
    <row r="934" spans="1:11">
      <c r="A934" s="393"/>
      <c r="B934" s="438"/>
      <c r="F934" s="385"/>
      <c r="G934" s="385"/>
      <c r="H934" s="385"/>
      <c r="I934" s="385"/>
      <c r="J934" s="385"/>
      <c r="K934" s="385"/>
    </row>
    <row r="935" spans="1:11">
      <c r="A935" s="393"/>
      <c r="B935" s="438"/>
      <c r="F935" s="385"/>
      <c r="G935" s="385"/>
      <c r="H935" s="385"/>
      <c r="I935" s="385"/>
      <c r="J935" s="385"/>
      <c r="K935" s="385"/>
    </row>
    <row r="936" spans="1:11">
      <c r="A936" s="393"/>
      <c r="B936" s="438"/>
      <c r="F936" s="385"/>
      <c r="G936" s="385"/>
      <c r="H936" s="385"/>
      <c r="I936" s="385"/>
      <c r="J936" s="385"/>
      <c r="K936" s="385"/>
    </row>
    <row r="937" spans="1:11">
      <c r="A937" s="393"/>
      <c r="B937" s="438"/>
      <c r="F937" s="385"/>
      <c r="G937" s="385"/>
      <c r="H937" s="385"/>
      <c r="I937" s="385"/>
      <c r="J937" s="385"/>
      <c r="K937" s="385"/>
    </row>
    <row r="938" spans="1:11">
      <c r="A938" s="393"/>
      <c r="B938" s="438"/>
      <c r="F938" s="385"/>
      <c r="G938" s="385"/>
      <c r="H938" s="385"/>
      <c r="I938" s="385"/>
      <c r="J938" s="385"/>
      <c r="K938" s="385"/>
    </row>
    <row r="939" spans="1:11">
      <c r="A939" s="393"/>
      <c r="B939" s="438"/>
      <c r="F939" s="385"/>
      <c r="G939" s="385"/>
      <c r="H939" s="385"/>
      <c r="I939" s="385"/>
      <c r="J939" s="385"/>
      <c r="K939" s="385"/>
    </row>
    <row r="940" spans="1:11">
      <c r="A940" s="393"/>
      <c r="B940" s="438"/>
      <c r="F940" s="385"/>
      <c r="G940" s="385"/>
      <c r="H940" s="385"/>
      <c r="I940" s="385"/>
      <c r="J940" s="385"/>
      <c r="K940" s="385"/>
    </row>
    <row r="941" spans="1:11">
      <c r="A941" s="393"/>
      <c r="B941" s="438"/>
      <c r="F941" s="385"/>
      <c r="G941" s="385"/>
      <c r="H941" s="385"/>
      <c r="I941" s="385"/>
      <c r="J941" s="385"/>
      <c r="K941" s="385"/>
    </row>
    <row r="942" spans="1:11">
      <c r="A942" s="393"/>
      <c r="B942" s="438"/>
      <c r="F942" s="385"/>
      <c r="G942" s="385"/>
      <c r="H942" s="385"/>
      <c r="I942" s="385"/>
      <c r="J942" s="385"/>
      <c r="K942" s="385"/>
    </row>
    <row r="943" spans="1:11">
      <c r="A943" s="393"/>
      <c r="B943" s="438"/>
      <c r="F943" s="385"/>
      <c r="G943" s="385"/>
      <c r="H943" s="385"/>
      <c r="I943" s="385"/>
      <c r="J943" s="385"/>
      <c r="K943" s="385"/>
    </row>
    <row r="944" spans="1:11">
      <c r="A944" s="393"/>
      <c r="B944" s="438"/>
      <c r="F944" s="385"/>
      <c r="G944" s="385"/>
      <c r="H944" s="385"/>
      <c r="I944" s="385"/>
      <c r="J944" s="385"/>
      <c r="K944" s="385"/>
    </row>
    <row r="945" spans="1:11">
      <c r="A945" s="393"/>
      <c r="B945" s="438"/>
      <c r="F945" s="385"/>
      <c r="G945" s="385"/>
      <c r="H945" s="385"/>
      <c r="I945" s="385"/>
      <c r="J945" s="385"/>
      <c r="K945" s="385"/>
    </row>
    <row r="946" spans="1:11">
      <c r="A946" s="393"/>
      <c r="B946" s="438"/>
      <c r="F946" s="385"/>
      <c r="G946" s="385"/>
      <c r="H946" s="385"/>
      <c r="I946" s="385"/>
      <c r="J946" s="385"/>
      <c r="K946" s="385"/>
    </row>
    <row r="947" spans="1:11">
      <c r="A947" s="393"/>
      <c r="B947" s="438"/>
      <c r="F947" s="385"/>
      <c r="G947" s="385"/>
      <c r="H947" s="385"/>
      <c r="I947" s="385"/>
      <c r="J947" s="385"/>
      <c r="K947" s="385"/>
    </row>
    <row r="948" spans="1:11">
      <c r="A948" s="393"/>
      <c r="B948" s="438"/>
      <c r="F948" s="385"/>
      <c r="G948" s="385"/>
      <c r="H948" s="385"/>
      <c r="I948" s="385"/>
      <c r="J948" s="385"/>
      <c r="K948" s="385"/>
    </row>
    <row r="949" spans="1:11">
      <c r="A949" s="393"/>
      <c r="B949" s="438"/>
      <c r="F949" s="385"/>
      <c r="G949" s="385"/>
      <c r="H949" s="385"/>
      <c r="I949" s="385"/>
      <c r="J949" s="385"/>
      <c r="K949" s="385"/>
    </row>
    <row r="950" spans="1:11">
      <c r="A950" s="393"/>
      <c r="B950" s="438"/>
      <c r="F950" s="385"/>
      <c r="G950" s="385"/>
      <c r="H950" s="385"/>
      <c r="I950" s="385"/>
      <c r="J950" s="385"/>
      <c r="K950" s="385"/>
    </row>
    <row r="951" spans="1:11">
      <c r="A951" s="393"/>
      <c r="B951" s="438"/>
      <c r="F951" s="385"/>
      <c r="G951" s="385"/>
      <c r="H951" s="385"/>
      <c r="I951" s="385"/>
      <c r="J951" s="385"/>
      <c r="K951" s="385"/>
    </row>
    <row r="952" spans="1:11">
      <c r="A952" s="393"/>
      <c r="B952" s="438"/>
      <c r="F952" s="385"/>
      <c r="G952" s="385"/>
      <c r="H952" s="385"/>
      <c r="I952" s="385"/>
      <c r="J952" s="385"/>
      <c r="K952" s="385"/>
    </row>
    <row r="953" spans="1:11">
      <c r="A953" s="393"/>
      <c r="B953" s="438"/>
      <c r="F953" s="385"/>
      <c r="G953" s="385"/>
      <c r="H953" s="385"/>
      <c r="I953" s="385"/>
      <c r="J953" s="385"/>
      <c r="K953" s="385"/>
    </row>
    <row r="954" spans="1:11">
      <c r="A954" s="393"/>
      <c r="B954" s="438"/>
      <c r="F954" s="385"/>
      <c r="G954" s="385"/>
      <c r="H954" s="385"/>
      <c r="I954" s="385"/>
      <c r="J954" s="385"/>
      <c r="K954" s="385"/>
    </row>
    <row r="955" spans="1:11">
      <c r="A955" s="393"/>
      <c r="B955" s="438"/>
      <c r="F955" s="385"/>
      <c r="G955" s="385"/>
      <c r="H955" s="385"/>
      <c r="I955" s="385"/>
      <c r="J955" s="385"/>
      <c r="K955" s="385"/>
    </row>
    <row r="956" spans="1:11">
      <c r="A956" s="393"/>
      <c r="B956" s="438"/>
      <c r="F956" s="385"/>
      <c r="G956" s="385"/>
      <c r="H956" s="385"/>
      <c r="I956" s="385"/>
      <c r="J956" s="385"/>
      <c r="K956" s="385"/>
    </row>
    <row r="957" spans="1:11">
      <c r="A957" s="393"/>
      <c r="B957" s="438"/>
      <c r="F957" s="385"/>
      <c r="G957" s="385"/>
      <c r="H957" s="385"/>
      <c r="I957" s="385"/>
      <c r="J957" s="385"/>
      <c r="K957" s="385"/>
    </row>
    <row r="958" spans="1:11">
      <c r="A958" s="393"/>
      <c r="B958" s="438"/>
      <c r="F958" s="385"/>
      <c r="G958" s="385"/>
      <c r="H958" s="385"/>
      <c r="I958" s="385"/>
      <c r="J958" s="385"/>
      <c r="K958" s="385"/>
    </row>
    <row r="959" spans="1:11">
      <c r="A959" s="393"/>
      <c r="B959" s="438"/>
      <c r="F959" s="385"/>
      <c r="G959" s="385"/>
      <c r="H959" s="385"/>
      <c r="I959" s="385"/>
      <c r="J959" s="385"/>
      <c r="K959" s="385"/>
    </row>
    <row r="960" spans="1:11">
      <c r="A960" s="393"/>
      <c r="B960" s="438"/>
      <c r="F960" s="385"/>
      <c r="G960" s="385"/>
      <c r="H960" s="385"/>
      <c r="I960" s="385"/>
      <c r="J960" s="385"/>
      <c r="K960" s="385"/>
    </row>
    <row r="961" spans="1:11">
      <c r="A961" s="393"/>
      <c r="B961" s="438"/>
      <c r="F961" s="385"/>
      <c r="G961" s="385"/>
      <c r="H961" s="385"/>
      <c r="I961" s="385"/>
      <c r="J961" s="385"/>
      <c r="K961" s="385"/>
    </row>
    <row r="962" spans="1:11">
      <c r="A962" s="393"/>
      <c r="B962" s="438"/>
      <c r="F962" s="385"/>
      <c r="G962" s="385"/>
      <c r="H962" s="385"/>
      <c r="I962" s="385"/>
      <c r="J962" s="385"/>
      <c r="K962" s="385"/>
    </row>
    <row r="963" spans="1:11">
      <c r="A963" s="393"/>
      <c r="B963" s="438"/>
      <c r="F963" s="385"/>
      <c r="G963" s="385"/>
      <c r="H963" s="385"/>
      <c r="I963" s="385"/>
      <c r="J963" s="385"/>
      <c r="K963" s="385"/>
    </row>
    <row r="964" spans="1:11">
      <c r="A964" s="393"/>
      <c r="B964" s="438"/>
      <c r="F964" s="385"/>
      <c r="G964" s="385"/>
      <c r="H964" s="385"/>
      <c r="I964" s="385"/>
      <c r="J964" s="385"/>
      <c r="K964" s="385"/>
    </row>
    <row r="965" spans="1:11">
      <c r="A965" s="393"/>
      <c r="B965" s="438"/>
      <c r="F965" s="385"/>
      <c r="G965" s="385"/>
      <c r="H965" s="385"/>
      <c r="I965" s="385"/>
      <c r="J965" s="385"/>
      <c r="K965" s="385"/>
    </row>
    <row r="966" spans="1:11">
      <c r="A966" s="393"/>
      <c r="B966" s="438"/>
      <c r="F966" s="385"/>
      <c r="G966" s="385"/>
      <c r="H966" s="385"/>
      <c r="I966" s="385"/>
      <c r="J966" s="385"/>
      <c r="K966" s="385"/>
    </row>
    <row r="967" spans="1:11">
      <c r="A967" s="393"/>
      <c r="B967" s="438"/>
      <c r="F967" s="385"/>
      <c r="G967" s="385"/>
      <c r="H967" s="385"/>
      <c r="I967" s="385"/>
      <c r="J967" s="385"/>
      <c r="K967" s="385"/>
    </row>
    <row r="968" spans="1:11">
      <c r="A968" s="393"/>
      <c r="B968" s="438"/>
      <c r="F968" s="385"/>
      <c r="G968" s="385"/>
      <c r="H968" s="385"/>
      <c r="I968" s="385"/>
      <c r="J968" s="385"/>
      <c r="K968" s="385"/>
    </row>
    <row r="969" spans="1:11">
      <c r="A969" s="393"/>
      <c r="B969" s="438"/>
      <c r="F969" s="385"/>
      <c r="G969" s="385"/>
      <c r="H969" s="385"/>
      <c r="I969" s="385"/>
      <c r="J969" s="385"/>
      <c r="K969" s="385"/>
    </row>
    <row r="970" spans="1:11">
      <c r="A970" s="393"/>
      <c r="B970" s="438"/>
      <c r="F970" s="385"/>
      <c r="G970" s="385"/>
      <c r="H970" s="385"/>
      <c r="I970" s="385"/>
      <c r="J970" s="385"/>
      <c r="K970" s="385"/>
    </row>
    <row r="971" spans="1:11">
      <c r="A971" s="393"/>
      <c r="B971" s="438"/>
      <c r="F971" s="385"/>
      <c r="G971" s="385"/>
      <c r="H971" s="385"/>
      <c r="I971" s="385"/>
      <c r="J971" s="385"/>
      <c r="K971" s="385"/>
    </row>
    <row r="972" spans="1:11">
      <c r="A972" s="393"/>
      <c r="B972" s="438"/>
      <c r="F972" s="385"/>
      <c r="G972" s="385"/>
      <c r="H972" s="385"/>
      <c r="I972" s="385"/>
      <c r="J972" s="385"/>
      <c r="K972" s="385"/>
    </row>
    <row r="973" spans="1:11">
      <c r="A973" s="393"/>
      <c r="B973" s="438"/>
      <c r="F973" s="385"/>
      <c r="G973" s="385"/>
      <c r="H973" s="385"/>
      <c r="I973" s="385"/>
      <c r="J973" s="385"/>
      <c r="K973" s="385"/>
    </row>
    <row r="974" spans="1:11">
      <c r="A974" s="393"/>
      <c r="B974" s="438"/>
      <c r="F974" s="385"/>
      <c r="G974" s="385"/>
      <c r="H974" s="385"/>
      <c r="I974" s="385"/>
      <c r="J974" s="385"/>
      <c r="K974" s="385"/>
    </row>
    <row r="975" spans="1:11">
      <c r="A975" s="393"/>
      <c r="B975" s="438"/>
      <c r="F975" s="385"/>
      <c r="G975" s="385"/>
      <c r="H975" s="385"/>
      <c r="I975" s="385"/>
      <c r="J975" s="385"/>
      <c r="K975" s="385"/>
    </row>
    <row r="976" spans="1:11">
      <c r="A976" s="393"/>
      <c r="B976" s="438"/>
      <c r="F976" s="385"/>
      <c r="G976" s="385"/>
      <c r="H976" s="385"/>
      <c r="I976" s="385"/>
      <c r="J976" s="385"/>
      <c r="K976" s="385"/>
    </row>
    <row r="977" spans="1:11">
      <c r="A977" s="393"/>
      <c r="B977" s="438"/>
      <c r="F977" s="385"/>
      <c r="G977" s="385"/>
      <c r="H977" s="385"/>
      <c r="I977" s="385"/>
      <c r="J977" s="385"/>
      <c r="K977" s="385"/>
    </row>
    <row r="978" spans="1:11">
      <c r="A978" s="393"/>
      <c r="B978" s="438"/>
      <c r="F978" s="385"/>
      <c r="G978" s="385"/>
      <c r="H978" s="385"/>
      <c r="I978" s="385"/>
      <c r="J978" s="385"/>
      <c r="K978" s="385"/>
    </row>
    <row r="979" spans="1:11">
      <c r="A979" s="393"/>
      <c r="B979" s="438"/>
      <c r="F979" s="385"/>
      <c r="G979" s="385"/>
      <c r="H979" s="385"/>
      <c r="I979" s="385"/>
      <c r="J979" s="385"/>
      <c r="K979" s="385"/>
    </row>
    <row r="980" spans="1:11">
      <c r="A980" s="393"/>
      <c r="B980" s="438"/>
      <c r="F980" s="385"/>
      <c r="G980" s="385"/>
      <c r="H980" s="385"/>
      <c r="I980" s="385"/>
      <c r="J980" s="385"/>
      <c r="K980" s="385"/>
    </row>
    <row r="981" spans="1:11">
      <c r="A981" s="393"/>
      <c r="B981" s="438"/>
      <c r="F981" s="385"/>
      <c r="G981" s="385"/>
      <c r="H981" s="385"/>
      <c r="I981" s="385"/>
      <c r="J981" s="385"/>
      <c r="K981" s="385"/>
    </row>
    <row r="982" spans="1:11">
      <c r="A982" s="393"/>
      <c r="B982" s="438"/>
      <c r="F982" s="385"/>
      <c r="G982" s="385"/>
      <c r="H982" s="385"/>
      <c r="I982" s="385"/>
      <c r="J982" s="385"/>
      <c r="K982" s="385"/>
    </row>
    <row r="983" spans="1:11">
      <c r="A983" s="393"/>
      <c r="B983" s="438"/>
      <c r="F983" s="385"/>
      <c r="G983" s="385"/>
      <c r="H983" s="385"/>
      <c r="I983" s="385"/>
      <c r="J983" s="385"/>
      <c r="K983" s="385"/>
    </row>
    <row r="984" spans="1:11">
      <c r="A984" s="393"/>
      <c r="B984" s="438"/>
      <c r="F984" s="385"/>
      <c r="G984" s="385"/>
      <c r="H984" s="385"/>
      <c r="I984" s="385"/>
      <c r="J984" s="385"/>
      <c r="K984" s="385"/>
    </row>
    <row r="985" spans="1:11">
      <c r="A985" s="393"/>
      <c r="B985" s="438"/>
      <c r="F985" s="385"/>
      <c r="G985" s="385"/>
      <c r="H985" s="385"/>
      <c r="I985" s="385"/>
      <c r="J985" s="385"/>
      <c r="K985" s="385"/>
    </row>
    <row r="986" spans="1:11">
      <c r="A986" s="393"/>
      <c r="B986" s="438"/>
      <c r="F986" s="385"/>
      <c r="G986" s="385"/>
      <c r="H986" s="385"/>
      <c r="I986" s="385"/>
      <c r="J986" s="385"/>
      <c r="K986" s="385"/>
    </row>
    <row r="987" spans="1:11">
      <c r="A987" s="393"/>
      <c r="B987" s="438"/>
      <c r="F987" s="385"/>
      <c r="G987" s="385"/>
      <c r="H987" s="385"/>
      <c r="I987" s="385"/>
      <c r="J987" s="385"/>
      <c r="K987" s="385"/>
    </row>
    <row r="988" spans="1:11">
      <c r="A988" s="393"/>
      <c r="B988" s="438"/>
      <c r="F988" s="385"/>
      <c r="G988" s="385"/>
      <c r="H988" s="385"/>
      <c r="I988" s="385"/>
      <c r="J988" s="385"/>
      <c r="K988" s="385"/>
    </row>
    <row r="989" spans="1:11">
      <c r="A989" s="393"/>
      <c r="B989" s="438"/>
      <c r="F989" s="385"/>
      <c r="G989" s="385"/>
      <c r="H989" s="385"/>
      <c r="I989" s="385"/>
      <c r="J989" s="385"/>
      <c r="K989" s="385"/>
    </row>
    <row r="990" spans="1:11">
      <c r="A990" s="393"/>
      <c r="B990" s="438"/>
      <c r="F990" s="385"/>
      <c r="G990" s="385"/>
      <c r="H990" s="385"/>
      <c r="I990" s="385"/>
      <c r="J990" s="385"/>
      <c r="K990" s="385"/>
    </row>
    <row r="991" spans="1:11">
      <c r="A991" s="393"/>
      <c r="B991" s="438"/>
      <c r="F991" s="385"/>
      <c r="G991" s="385"/>
      <c r="H991" s="385"/>
      <c r="I991" s="385"/>
      <c r="J991" s="385"/>
      <c r="K991" s="385"/>
    </row>
    <row r="992" spans="1:11">
      <c r="A992" s="393"/>
      <c r="B992" s="438"/>
      <c r="F992" s="385"/>
      <c r="G992" s="385"/>
      <c r="H992" s="385"/>
      <c r="I992" s="385"/>
      <c r="J992" s="385"/>
      <c r="K992" s="385"/>
    </row>
    <row r="993" spans="1:11">
      <c r="A993" s="393"/>
      <c r="B993" s="438"/>
      <c r="F993" s="385"/>
      <c r="G993" s="385"/>
      <c r="H993" s="385"/>
      <c r="I993" s="385"/>
      <c r="J993" s="385"/>
      <c r="K993" s="385"/>
    </row>
    <row r="994" spans="1:11">
      <c r="A994" s="393"/>
      <c r="B994" s="438"/>
      <c r="F994" s="385"/>
      <c r="G994" s="385"/>
      <c r="H994" s="385"/>
      <c r="I994" s="385"/>
      <c r="J994" s="385"/>
      <c r="K994" s="385"/>
    </row>
    <row r="995" spans="1:11">
      <c r="A995" s="393"/>
      <c r="B995" s="438"/>
      <c r="F995" s="385"/>
      <c r="G995" s="385"/>
      <c r="H995" s="385"/>
      <c r="I995" s="385"/>
      <c r="J995" s="385"/>
      <c r="K995" s="385"/>
    </row>
    <row r="996" spans="1:11">
      <c r="A996" s="393"/>
      <c r="B996" s="438"/>
      <c r="F996" s="385"/>
      <c r="G996" s="385"/>
      <c r="H996" s="385"/>
      <c r="I996" s="385"/>
      <c r="J996" s="385"/>
      <c r="K996" s="385"/>
    </row>
    <row r="997" spans="1:11">
      <c r="A997" s="393"/>
      <c r="B997" s="438"/>
      <c r="F997" s="385"/>
      <c r="G997" s="385"/>
      <c r="H997" s="385"/>
      <c r="I997" s="385"/>
      <c r="J997" s="385"/>
      <c r="K997" s="385"/>
    </row>
    <row r="998" spans="1:11">
      <c r="A998" s="393"/>
      <c r="B998" s="438"/>
      <c r="F998" s="385"/>
      <c r="G998" s="385"/>
      <c r="H998" s="385"/>
      <c r="I998" s="385"/>
      <c r="J998" s="385"/>
      <c r="K998" s="385"/>
    </row>
    <row r="999" spans="1:11">
      <c r="A999" s="393"/>
      <c r="B999" s="438"/>
      <c r="F999" s="385"/>
      <c r="G999" s="385"/>
      <c r="H999" s="385"/>
      <c r="I999" s="385"/>
      <c r="J999" s="385"/>
      <c r="K999" s="385"/>
    </row>
    <row r="1000" spans="1:11">
      <c r="A1000" s="393"/>
      <c r="B1000" s="438"/>
      <c r="F1000" s="385"/>
      <c r="G1000" s="385"/>
      <c r="H1000" s="385"/>
      <c r="I1000" s="385"/>
      <c r="J1000" s="385"/>
      <c r="K1000" s="385"/>
    </row>
    <row r="1001" spans="1:11">
      <c r="A1001" s="393"/>
      <c r="B1001" s="438"/>
      <c r="F1001" s="385"/>
      <c r="G1001" s="385"/>
      <c r="H1001" s="385"/>
      <c r="I1001" s="385"/>
      <c r="J1001" s="385"/>
      <c r="K1001" s="385"/>
    </row>
    <row r="1002" spans="1:11">
      <c r="A1002" s="393"/>
      <c r="B1002" s="438"/>
      <c r="F1002" s="385"/>
      <c r="G1002" s="385"/>
      <c r="H1002" s="385"/>
      <c r="I1002" s="385"/>
      <c r="J1002" s="385"/>
      <c r="K1002" s="385"/>
    </row>
    <row r="1003" spans="1:11">
      <c r="A1003" s="393"/>
      <c r="B1003" s="438"/>
      <c r="F1003" s="385"/>
      <c r="G1003" s="385"/>
      <c r="H1003" s="385"/>
      <c r="I1003" s="385"/>
      <c r="J1003" s="385"/>
      <c r="K1003" s="385"/>
    </row>
    <row r="1004" spans="1:11">
      <c r="A1004" s="393"/>
      <c r="B1004" s="438"/>
      <c r="F1004" s="385"/>
      <c r="G1004" s="385"/>
      <c r="H1004" s="385"/>
      <c r="I1004" s="385"/>
      <c r="J1004" s="385"/>
      <c r="K1004" s="385"/>
    </row>
    <row r="1005" spans="1:11">
      <c r="A1005" s="393"/>
      <c r="B1005" s="438"/>
      <c r="F1005" s="385"/>
      <c r="G1005" s="385"/>
      <c r="H1005" s="385"/>
      <c r="I1005" s="385"/>
      <c r="J1005" s="385"/>
      <c r="K1005" s="385"/>
    </row>
    <row r="1006" spans="1:11">
      <c r="A1006" s="393"/>
      <c r="B1006" s="438"/>
      <c r="F1006" s="385"/>
      <c r="G1006" s="385"/>
      <c r="H1006" s="385"/>
      <c r="I1006" s="385"/>
      <c r="J1006" s="385"/>
      <c r="K1006" s="385"/>
    </row>
    <row r="1007" spans="1:11">
      <c r="A1007" s="393"/>
      <c r="B1007" s="438"/>
      <c r="F1007" s="385"/>
      <c r="G1007" s="385"/>
      <c r="H1007" s="385"/>
      <c r="I1007" s="385"/>
      <c r="J1007" s="385"/>
      <c r="K1007" s="385"/>
    </row>
    <row r="1008" spans="1:11">
      <c r="A1008" s="393"/>
      <c r="B1008" s="438"/>
      <c r="F1008" s="385"/>
      <c r="G1008" s="385"/>
      <c r="H1008" s="385"/>
      <c r="I1008" s="385"/>
      <c r="J1008" s="385"/>
      <c r="K1008" s="385"/>
    </row>
    <row r="1009" spans="1:11">
      <c r="A1009" s="393"/>
      <c r="B1009" s="438"/>
      <c r="F1009" s="385"/>
      <c r="G1009" s="385"/>
      <c r="H1009" s="385"/>
      <c r="I1009" s="385"/>
      <c r="J1009" s="385"/>
      <c r="K1009" s="385"/>
    </row>
    <row r="1010" spans="1:11">
      <c r="A1010" s="393"/>
      <c r="B1010" s="438"/>
      <c r="F1010" s="385"/>
      <c r="G1010" s="385"/>
      <c r="H1010" s="385"/>
      <c r="I1010" s="385"/>
      <c r="J1010" s="385"/>
      <c r="K1010" s="385"/>
    </row>
    <row r="1011" spans="1:11">
      <c r="A1011" s="393"/>
      <c r="B1011" s="438"/>
      <c r="F1011" s="385"/>
      <c r="G1011" s="385"/>
      <c r="H1011" s="385"/>
      <c r="I1011" s="385"/>
      <c r="J1011" s="385"/>
      <c r="K1011" s="385"/>
    </row>
    <row r="1012" spans="1:11">
      <c r="A1012" s="393"/>
      <c r="B1012" s="438"/>
      <c r="F1012" s="385"/>
      <c r="G1012" s="385"/>
      <c r="H1012" s="385"/>
      <c r="I1012" s="385"/>
      <c r="J1012" s="385"/>
      <c r="K1012" s="385"/>
    </row>
    <row r="1013" spans="1:11">
      <c r="A1013" s="393"/>
      <c r="B1013" s="438"/>
      <c r="F1013" s="385"/>
      <c r="G1013" s="385"/>
      <c r="H1013" s="385"/>
      <c r="I1013" s="385"/>
      <c r="J1013" s="385"/>
      <c r="K1013" s="385"/>
    </row>
    <row r="1014" spans="1:11">
      <c r="A1014" s="393"/>
      <c r="B1014" s="438"/>
      <c r="F1014" s="385"/>
      <c r="G1014" s="385"/>
      <c r="H1014" s="385"/>
      <c r="I1014" s="385"/>
      <c r="J1014" s="385"/>
      <c r="K1014" s="385"/>
    </row>
    <row r="1015" spans="1:11">
      <c r="A1015" s="393"/>
      <c r="B1015" s="438"/>
      <c r="F1015" s="385"/>
      <c r="G1015" s="385"/>
      <c r="H1015" s="385"/>
      <c r="I1015" s="385"/>
      <c r="J1015" s="385"/>
      <c r="K1015" s="385"/>
    </row>
    <row r="1016" spans="1:11">
      <c r="A1016" s="393"/>
      <c r="B1016" s="438"/>
      <c r="F1016" s="385"/>
      <c r="G1016" s="385"/>
      <c r="H1016" s="385"/>
      <c r="I1016" s="385"/>
      <c r="J1016" s="385"/>
      <c r="K1016" s="385"/>
    </row>
    <row r="1017" spans="1:11">
      <c r="A1017" s="393"/>
      <c r="B1017" s="438"/>
      <c r="F1017" s="385"/>
      <c r="G1017" s="385"/>
      <c r="H1017" s="385"/>
      <c r="I1017" s="385"/>
      <c r="J1017" s="385"/>
      <c r="K1017" s="385"/>
    </row>
    <row r="1018" spans="1:11">
      <c r="A1018" s="393"/>
      <c r="B1018" s="438"/>
      <c r="F1018" s="385"/>
      <c r="G1018" s="385"/>
      <c r="H1018" s="385"/>
      <c r="I1018" s="385"/>
      <c r="J1018" s="385"/>
      <c r="K1018" s="385"/>
    </row>
    <row r="1019" spans="1:11">
      <c r="A1019" s="393"/>
      <c r="B1019" s="438"/>
      <c r="F1019" s="385"/>
      <c r="G1019" s="385"/>
      <c r="H1019" s="385"/>
      <c r="I1019" s="385"/>
      <c r="J1019" s="385"/>
      <c r="K1019" s="385"/>
    </row>
    <row r="1020" spans="1:11">
      <c r="A1020" s="393"/>
      <c r="B1020" s="438"/>
      <c r="F1020" s="385"/>
      <c r="G1020" s="385"/>
      <c r="H1020" s="385"/>
      <c r="I1020" s="385"/>
      <c r="J1020" s="385"/>
      <c r="K1020" s="385"/>
    </row>
    <row r="1021" spans="1:11">
      <c r="A1021" s="393"/>
      <c r="B1021" s="438"/>
      <c r="F1021" s="385"/>
      <c r="G1021" s="385"/>
      <c r="H1021" s="385"/>
      <c r="I1021" s="385"/>
      <c r="J1021" s="385"/>
      <c r="K1021" s="385"/>
    </row>
    <row r="1022" spans="1:11">
      <c r="A1022" s="393"/>
      <c r="B1022" s="438"/>
      <c r="F1022" s="385"/>
      <c r="G1022" s="385"/>
      <c r="H1022" s="385"/>
      <c r="I1022" s="385"/>
      <c r="J1022" s="385"/>
      <c r="K1022" s="385"/>
    </row>
    <row r="1023" spans="1:11">
      <c r="A1023" s="393"/>
      <c r="B1023" s="438"/>
      <c r="F1023" s="385"/>
      <c r="G1023" s="385"/>
      <c r="H1023" s="385"/>
      <c r="I1023" s="385"/>
      <c r="J1023" s="385"/>
      <c r="K1023" s="385"/>
    </row>
    <row r="1024" spans="1:11">
      <c r="A1024" s="393"/>
      <c r="B1024" s="438"/>
      <c r="F1024" s="385"/>
      <c r="G1024" s="385"/>
      <c r="H1024" s="385"/>
      <c r="I1024" s="385"/>
      <c r="J1024" s="385"/>
      <c r="K1024" s="385"/>
    </row>
    <row r="1025" spans="1:11">
      <c r="A1025" s="393"/>
      <c r="B1025" s="438"/>
      <c r="F1025" s="385"/>
      <c r="G1025" s="385"/>
      <c r="H1025" s="385"/>
      <c r="I1025" s="385"/>
      <c r="J1025" s="385"/>
      <c r="K1025" s="385"/>
    </row>
    <row r="1026" spans="1:11">
      <c r="A1026" s="393"/>
      <c r="B1026" s="438"/>
      <c r="F1026" s="385"/>
      <c r="G1026" s="385"/>
      <c r="H1026" s="385"/>
      <c r="I1026" s="385"/>
      <c r="J1026" s="385"/>
      <c r="K1026" s="385"/>
    </row>
    <row r="1027" spans="1:11">
      <c r="A1027" s="393"/>
      <c r="B1027" s="438"/>
      <c r="F1027" s="385"/>
      <c r="G1027" s="385"/>
      <c r="H1027" s="385"/>
      <c r="I1027" s="385"/>
      <c r="J1027" s="385"/>
      <c r="K1027" s="385"/>
    </row>
    <row r="1028" spans="1:11">
      <c r="A1028" s="393"/>
      <c r="B1028" s="438"/>
      <c r="F1028" s="385"/>
      <c r="G1028" s="385"/>
      <c r="H1028" s="385"/>
      <c r="I1028" s="385"/>
      <c r="J1028" s="385"/>
      <c r="K1028" s="385"/>
    </row>
    <row r="1029" spans="1:11">
      <c r="A1029" s="393"/>
      <c r="B1029" s="438"/>
      <c r="F1029" s="385"/>
      <c r="G1029" s="385"/>
      <c r="H1029" s="385"/>
      <c r="I1029" s="385"/>
      <c r="J1029" s="385"/>
      <c r="K1029" s="385"/>
    </row>
    <row r="1030" spans="1:11">
      <c r="A1030" s="393"/>
      <c r="B1030" s="438"/>
      <c r="F1030" s="385"/>
      <c r="G1030" s="385"/>
      <c r="H1030" s="385"/>
      <c r="I1030" s="385"/>
      <c r="J1030" s="385"/>
      <c r="K1030" s="385"/>
    </row>
    <row r="1031" spans="1:11">
      <c r="A1031" s="393"/>
      <c r="B1031" s="438"/>
      <c r="F1031" s="385"/>
      <c r="G1031" s="385"/>
      <c r="H1031" s="385"/>
      <c r="I1031" s="385"/>
      <c r="J1031" s="385"/>
      <c r="K1031" s="385"/>
    </row>
    <row r="1032" spans="1:11">
      <c r="A1032" s="393"/>
      <c r="B1032" s="438"/>
      <c r="F1032" s="385"/>
      <c r="G1032" s="385"/>
      <c r="H1032" s="385"/>
      <c r="I1032" s="385"/>
      <c r="J1032" s="385"/>
      <c r="K1032" s="385"/>
    </row>
    <row r="1033" spans="1:11">
      <c r="A1033" s="393"/>
      <c r="B1033" s="438"/>
      <c r="F1033" s="385"/>
      <c r="G1033" s="385"/>
      <c r="H1033" s="385"/>
      <c r="I1033" s="385"/>
      <c r="J1033" s="385"/>
      <c r="K1033" s="385"/>
    </row>
    <row r="1034" spans="1:11">
      <c r="A1034" s="393"/>
      <c r="B1034" s="438"/>
      <c r="F1034" s="385"/>
      <c r="G1034" s="385"/>
      <c r="H1034" s="385"/>
      <c r="I1034" s="385"/>
      <c r="J1034" s="385"/>
      <c r="K1034" s="385"/>
    </row>
    <row r="1035" spans="1:11">
      <c r="A1035" s="393"/>
      <c r="B1035" s="438"/>
      <c r="F1035" s="385"/>
      <c r="G1035" s="385"/>
      <c r="H1035" s="385"/>
      <c r="I1035" s="385"/>
      <c r="J1035" s="385"/>
      <c r="K1035" s="385"/>
    </row>
    <row r="1036" spans="1:11">
      <c r="A1036" s="393"/>
      <c r="B1036" s="438"/>
      <c r="F1036" s="385"/>
      <c r="G1036" s="385"/>
      <c r="H1036" s="385"/>
      <c r="I1036" s="385"/>
      <c r="J1036" s="385"/>
      <c r="K1036" s="385"/>
    </row>
    <row r="1037" spans="1:11">
      <c r="A1037" s="393"/>
      <c r="B1037" s="438"/>
      <c r="F1037" s="385"/>
      <c r="G1037" s="385"/>
      <c r="H1037" s="385"/>
      <c r="I1037" s="385"/>
      <c r="J1037" s="385"/>
      <c r="K1037" s="385"/>
    </row>
    <row r="1038" spans="1:11">
      <c r="A1038" s="393"/>
      <c r="B1038" s="438"/>
      <c r="F1038" s="385"/>
      <c r="G1038" s="385"/>
      <c r="H1038" s="385"/>
      <c r="I1038" s="385"/>
      <c r="J1038" s="385"/>
      <c r="K1038" s="385"/>
    </row>
    <row r="1039" spans="1:11">
      <c r="A1039" s="393"/>
      <c r="B1039" s="438"/>
      <c r="F1039" s="385"/>
      <c r="G1039" s="385"/>
      <c r="H1039" s="385"/>
      <c r="I1039" s="385"/>
      <c r="J1039" s="385"/>
      <c r="K1039" s="385"/>
    </row>
    <row r="1040" spans="1:11">
      <c r="A1040" s="393"/>
      <c r="B1040" s="438"/>
      <c r="F1040" s="385"/>
      <c r="G1040" s="385"/>
      <c r="H1040" s="385"/>
      <c r="I1040" s="385"/>
      <c r="J1040" s="385"/>
      <c r="K1040" s="385"/>
    </row>
    <row r="1041" spans="1:11">
      <c r="A1041" s="393"/>
      <c r="B1041" s="438"/>
      <c r="F1041" s="385"/>
      <c r="G1041" s="385"/>
      <c r="H1041" s="385"/>
      <c r="I1041" s="385"/>
      <c r="J1041" s="385"/>
      <c r="K1041" s="385"/>
    </row>
    <row r="1042" spans="1:11">
      <c r="A1042" s="393"/>
      <c r="B1042" s="438"/>
      <c r="F1042" s="385"/>
      <c r="G1042" s="385"/>
      <c r="H1042" s="385"/>
      <c r="I1042" s="385"/>
      <c r="J1042" s="385"/>
      <c r="K1042" s="385"/>
    </row>
    <row r="1043" spans="1:11">
      <c r="A1043" s="393"/>
      <c r="B1043" s="438"/>
      <c r="F1043" s="385"/>
      <c r="G1043" s="385"/>
      <c r="H1043" s="385"/>
      <c r="I1043" s="385"/>
      <c r="J1043" s="385"/>
      <c r="K1043" s="385"/>
    </row>
    <row r="1044" spans="1:11">
      <c r="A1044" s="393"/>
      <c r="B1044" s="438"/>
      <c r="F1044" s="385"/>
      <c r="G1044" s="385"/>
      <c r="H1044" s="385"/>
      <c r="I1044" s="385"/>
      <c r="J1044" s="385"/>
      <c r="K1044" s="385"/>
    </row>
    <row r="1045" spans="1:11">
      <c r="A1045" s="393"/>
      <c r="B1045" s="438"/>
      <c r="F1045" s="385"/>
      <c r="G1045" s="385"/>
      <c r="H1045" s="385"/>
      <c r="I1045" s="385"/>
      <c r="J1045" s="385"/>
      <c r="K1045" s="385"/>
    </row>
    <row r="1046" spans="1:11">
      <c r="A1046" s="393"/>
      <c r="B1046" s="438"/>
      <c r="F1046" s="385"/>
      <c r="G1046" s="385"/>
      <c r="H1046" s="385"/>
      <c r="I1046" s="385"/>
      <c r="J1046" s="385"/>
      <c r="K1046" s="385"/>
    </row>
    <row r="1047" spans="1:11">
      <c r="A1047" s="393"/>
      <c r="B1047" s="438"/>
      <c r="F1047" s="385"/>
      <c r="G1047" s="385"/>
      <c r="H1047" s="385"/>
      <c r="I1047" s="385"/>
      <c r="J1047" s="385"/>
      <c r="K1047" s="385"/>
    </row>
    <row r="1048" spans="1:11">
      <c r="A1048" s="393"/>
      <c r="B1048" s="438"/>
      <c r="F1048" s="385"/>
      <c r="G1048" s="385"/>
      <c r="H1048" s="385"/>
      <c r="I1048" s="385"/>
      <c r="J1048" s="385"/>
      <c r="K1048" s="385"/>
    </row>
    <row r="1049" spans="1:11">
      <c r="A1049" s="393"/>
      <c r="B1049" s="438"/>
      <c r="F1049" s="385"/>
      <c r="G1049" s="385"/>
      <c r="H1049" s="385"/>
      <c r="I1049" s="385"/>
      <c r="J1049" s="385"/>
      <c r="K1049" s="385"/>
    </row>
    <row r="1050" spans="1:11">
      <c r="A1050" s="393"/>
      <c r="B1050" s="438"/>
      <c r="F1050" s="385"/>
      <c r="G1050" s="385"/>
      <c r="H1050" s="385"/>
      <c r="I1050" s="385"/>
      <c r="J1050" s="385"/>
      <c r="K1050" s="385"/>
    </row>
    <row r="1051" spans="1:11">
      <c r="A1051" s="393"/>
      <c r="B1051" s="438"/>
      <c r="F1051" s="385"/>
      <c r="G1051" s="385"/>
      <c r="H1051" s="385"/>
      <c r="I1051" s="385"/>
      <c r="J1051" s="385"/>
      <c r="K1051" s="385"/>
    </row>
    <row r="1052" spans="1:11">
      <c r="A1052" s="393"/>
      <c r="B1052" s="438"/>
      <c r="F1052" s="385"/>
      <c r="G1052" s="385"/>
      <c r="H1052" s="385"/>
      <c r="I1052" s="385"/>
      <c r="J1052" s="385"/>
      <c r="K1052" s="385"/>
    </row>
    <row r="1053" spans="1:11">
      <c r="A1053" s="393"/>
      <c r="B1053" s="438"/>
      <c r="F1053" s="385"/>
      <c r="G1053" s="385"/>
      <c r="H1053" s="385"/>
      <c r="I1053" s="385"/>
      <c r="J1053" s="385"/>
      <c r="K1053" s="385"/>
    </row>
    <row r="1054" spans="1:11">
      <c r="A1054" s="393"/>
      <c r="B1054" s="438"/>
      <c r="F1054" s="385"/>
      <c r="G1054" s="385"/>
      <c r="H1054" s="385"/>
      <c r="I1054" s="385"/>
      <c r="J1054" s="385"/>
      <c r="K1054" s="385"/>
    </row>
    <row r="1055" spans="1:11">
      <c r="A1055" s="393"/>
      <c r="B1055" s="438"/>
      <c r="F1055" s="385"/>
      <c r="G1055" s="385"/>
      <c r="H1055" s="385"/>
      <c r="I1055" s="385"/>
      <c r="J1055" s="385"/>
      <c r="K1055" s="385"/>
    </row>
    <row r="1056" spans="1:11">
      <c r="A1056" s="393"/>
      <c r="B1056" s="438"/>
      <c r="F1056" s="385"/>
      <c r="G1056" s="385"/>
      <c r="H1056" s="385"/>
      <c r="I1056" s="385"/>
      <c r="J1056" s="385"/>
      <c r="K1056" s="385"/>
    </row>
    <row r="1057" spans="1:11">
      <c r="A1057" s="393"/>
      <c r="B1057" s="438"/>
      <c r="F1057" s="385"/>
      <c r="G1057" s="385"/>
      <c r="H1057" s="385"/>
      <c r="I1057" s="385"/>
      <c r="J1057" s="385"/>
      <c r="K1057" s="385"/>
    </row>
    <row r="1058" spans="1:11">
      <c r="A1058" s="393"/>
      <c r="B1058" s="438"/>
      <c r="F1058" s="385"/>
      <c r="G1058" s="385"/>
      <c r="H1058" s="385"/>
      <c r="I1058" s="385"/>
      <c r="J1058" s="385"/>
      <c r="K1058" s="385"/>
    </row>
    <row r="1059" spans="1:11">
      <c r="A1059" s="393"/>
      <c r="B1059" s="438"/>
      <c r="F1059" s="385"/>
      <c r="G1059" s="385"/>
      <c r="H1059" s="385"/>
      <c r="I1059" s="385"/>
      <c r="J1059" s="385"/>
      <c r="K1059" s="385"/>
    </row>
    <row r="1060" spans="1:11">
      <c r="A1060" s="393"/>
      <c r="B1060" s="438"/>
      <c r="F1060" s="385"/>
      <c r="G1060" s="385"/>
      <c r="H1060" s="385"/>
      <c r="I1060" s="385"/>
      <c r="J1060" s="385"/>
      <c r="K1060" s="385"/>
    </row>
    <row r="1061" spans="1:11">
      <c r="A1061" s="393"/>
      <c r="B1061" s="438"/>
      <c r="F1061" s="385"/>
      <c r="G1061" s="385"/>
      <c r="H1061" s="385"/>
      <c r="I1061" s="385"/>
      <c r="J1061" s="385"/>
      <c r="K1061" s="385"/>
    </row>
    <row r="1062" spans="1:11">
      <c r="A1062" s="393"/>
      <c r="B1062" s="438"/>
      <c r="F1062" s="385"/>
      <c r="G1062" s="385"/>
      <c r="H1062" s="385"/>
      <c r="I1062" s="385"/>
      <c r="J1062" s="385"/>
      <c r="K1062" s="385"/>
    </row>
    <row r="1063" spans="1:11">
      <c r="A1063" s="393"/>
      <c r="B1063" s="438"/>
      <c r="F1063" s="385"/>
      <c r="G1063" s="385"/>
      <c r="H1063" s="385"/>
      <c r="I1063" s="385"/>
      <c r="J1063" s="385"/>
      <c r="K1063" s="385"/>
    </row>
    <row r="1064" spans="1:11">
      <c r="A1064" s="393"/>
      <c r="B1064" s="438"/>
      <c r="F1064" s="385"/>
      <c r="G1064" s="385"/>
      <c r="H1064" s="385"/>
      <c r="I1064" s="385"/>
      <c r="J1064" s="385"/>
      <c r="K1064" s="385"/>
    </row>
    <row r="1065" spans="1:11">
      <c r="A1065" s="393"/>
      <c r="B1065" s="438"/>
      <c r="F1065" s="385"/>
      <c r="G1065" s="385"/>
      <c r="H1065" s="385"/>
      <c r="I1065" s="385"/>
      <c r="J1065" s="385"/>
      <c r="K1065" s="385"/>
    </row>
    <row r="1066" spans="1:11">
      <c r="A1066" s="393"/>
      <c r="B1066" s="438"/>
      <c r="F1066" s="385"/>
      <c r="G1066" s="385"/>
      <c r="H1066" s="385"/>
      <c r="I1066" s="385"/>
      <c r="J1066" s="385"/>
      <c r="K1066" s="385"/>
    </row>
    <row r="1067" spans="1:11">
      <c r="A1067" s="393"/>
      <c r="B1067" s="438"/>
      <c r="F1067" s="385"/>
      <c r="G1067" s="385"/>
      <c r="H1067" s="385"/>
      <c r="I1067" s="385"/>
      <c r="J1067" s="385"/>
      <c r="K1067" s="385"/>
    </row>
    <row r="1068" spans="1:11">
      <c r="A1068" s="393"/>
      <c r="B1068" s="438"/>
      <c r="F1068" s="385"/>
      <c r="G1068" s="385"/>
      <c r="H1068" s="385"/>
      <c r="I1068" s="385"/>
      <c r="J1068" s="385"/>
      <c r="K1068" s="385"/>
    </row>
    <row r="1069" spans="1:11">
      <c r="A1069" s="393"/>
      <c r="B1069" s="438"/>
      <c r="F1069" s="385"/>
      <c r="G1069" s="385"/>
      <c r="H1069" s="385"/>
      <c r="I1069" s="385"/>
      <c r="J1069" s="385"/>
      <c r="K1069" s="385"/>
    </row>
    <row r="1070" spans="1:11">
      <c r="A1070" s="393"/>
      <c r="B1070" s="438"/>
      <c r="F1070" s="385"/>
      <c r="G1070" s="385"/>
      <c r="H1070" s="385"/>
      <c r="I1070" s="385"/>
      <c r="J1070" s="385"/>
      <c r="K1070" s="385"/>
    </row>
    <row r="1071" spans="1:11">
      <c r="A1071" s="393"/>
      <c r="B1071" s="438"/>
      <c r="F1071" s="385"/>
      <c r="G1071" s="385"/>
      <c r="H1071" s="385"/>
      <c r="I1071" s="385"/>
      <c r="J1071" s="385"/>
      <c r="K1071" s="385"/>
    </row>
    <row r="1072" spans="1:11">
      <c r="A1072" s="393"/>
      <c r="B1072" s="438"/>
      <c r="F1072" s="385"/>
      <c r="G1072" s="385"/>
      <c r="H1072" s="385"/>
      <c r="I1072" s="385"/>
      <c r="J1072" s="385"/>
      <c r="K1072" s="385"/>
    </row>
    <row r="1073" spans="1:11">
      <c r="A1073" s="393"/>
      <c r="B1073" s="438"/>
      <c r="F1073" s="385"/>
      <c r="G1073" s="385"/>
      <c r="H1073" s="385"/>
      <c r="I1073" s="385"/>
      <c r="J1073" s="385"/>
      <c r="K1073" s="385"/>
    </row>
    <row r="1074" spans="1:11">
      <c r="A1074" s="393"/>
      <c r="B1074" s="438"/>
      <c r="F1074" s="385"/>
      <c r="G1074" s="385"/>
      <c r="H1074" s="385"/>
      <c r="I1074" s="385"/>
      <c r="J1074" s="385"/>
      <c r="K1074" s="385"/>
    </row>
    <row r="1075" spans="1:11">
      <c r="A1075" s="393"/>
      <c r="B1075" s="438"/>
      <c r="F1075" s="385"/>
      <c r="G1075" s="385"/>
      <c r="H1075" s="385"/>
      <c r="I1075" s="385"/>
      <c r="J1075" s="385"/>
      <c r="K1075" s="385"/>
    </row>
    <row r="1076" spans="1:11">
      <c r="A1076" s="393"/>
      <c r="B1076" s="438"/>
      <c r="F1076" s="385"/>
      <c r="G1076" s="385"/>
      <c r="H1076" s="385"/>
      <c r="I1076" s="385"/>
      <c r="J1076" s="385"/>
      <c r="K1076" s="385"/>
    </row>
    <row r="1077" spans="1:11">
      <c r="A1077" s="393"/>
      <c r="B1077" s="438"/>
      <c r="F1077" s="385"/>
      <c r="G1077" s="385"/>
      <c r="H1077" s="385"/>
      <c r="I1077" s="385"/>
      <c r="J1077" s="385"/>
      <c r="K1077" s="385"/>
    </row>
    <row r="1078" spans="1:11">
      <c r="A1078" s="393"/>
      <c r="B1078" s="438"/>
      <c r="F1078" s="385"/>
      <c r="G1078" s="385"/>
      <c r="H1078" s="385"/>
      <c r="I1078" s="385"/>
      <c r="J1078" s="385"/>
      <c r="K1078" s="385"/>
    </row>
    <row r="1079" spans="1:11">
      <c r="A1079" s="393"/>
      <c r="B1079" s="438"/>
      <c r="F1079" s="385"/>
      <c r="G1079" s="385"/>
      <c r="H1079" s="385"/>
      <c r="I1079" s="385"/>
      <c r="J1079" s="385"/>
      <c r="K1079" s="385"/>
    </row>
    <row r="1080" spans="1:11">
      <c r="A1080" s="393"/>
      <c r="B1080" s="438"/>
      <c r="F1080" s="385"/>
      <c r="G1080" s="385"/>
      <c r="H1080" s="385"/>
      <c r="I1080" s="385"/>
      <c r="J1080" s="385"/>
      <c r="K1080" s="385"/>
    </row>
    <row r="1081" spans="1:11">
      <c r="A1081" s="393"/>
      <c r="B1081" s="438"/>
      <c r="F1081" s="385"/>
      <c r="G1081" s="385"/>
      <c r="H1081" s="385"/>
      <c r="I1081" s="385"/>
      <c r="J1081" s="385"/>
      <c r="K1081" s="385"/>
    </row>
    <row r="1082" spans="1:11">
      <c r="A1082" s="393"/>
      <c r="B1082" s="438"/>
      <c r="F1082" s="385"/>
      <c r="G1082" s="385"/>
      <c r="H1082" s="385"/>
      <c r="I1082" s="385"/>
      <c r="J1082" s="385"/>
      <c r="K1082" s="385"/>
    </row>
    <row r="1083" spans="1:11">
      <c r="A1083" s="393"/>
      <c r="B1083" s="438"/>
      <c r="F1083" s="385"/>
      <c r="G1083" s="385"/>
      <c r="H1083" s="385"/>
      <c r="I1083" s="385"/>
      <c r="J1083" s="385"/>
      <c r="K1083" s="385"/>
    </row>
    <row r="1084" spans="1:11">
      <c r="A1084" s="393"/>
      <c r="B1084" s="438"/>
      <c r="F1084" s="385"/>
      <c r="G1084" s="385"/>
      <c r="H1084" s="385"/>
      <c r="I1084" s="385"/>
      <c r="J1084" s="385"/>
      <c r="K1084" s="385"/>
    </row>
    <row r="1085" spans="1:11">
      <c r="A1085" s="393"/>
      <c r="B1085" s="438"/>
      <c r="F1085" s="385"/>
      <c r="G1085" s="385"/>
      <c r="H1085" s="385"/>
      <c r="I1085" s="385"/>
      <c r="J1085" s="385"/>
      <c r="K1085" s="385"/>
    </row>
    <row r="1086" spans="1:11">
      <c r="A1086" s="393"/>
      <c r="B1086" s="438"/>
      <c r="F1086" s="385"/>
      <c r="G1086" s="385"/>
      <c r="H1086" s="385"/>
      <c r="I1086" s="385"/>
      <c r="J1086" s="385"/>
      <c r="K1086" s="385"/>
    </row>
    <row r="1087" spans="1:11">
      <c r="A1087" s="393"/>
      <c r="B1087" s="438"/>
      <c r="F1087" s="385"/>
      <c r="G1087" s="385"/>
      <c r="H1087" s="385"/>
      <c r="I1087" s="385"/>
      <c r="J1087" s="385"/>
      <c r="K1087" s="385"/>
    </row>
    <row r="1088" spans="1:11">
      <c r="A1088" s="393"/>
      <c r="B1088" s="438"/>
      <c r="F1088" s="385"/>
      <c r="G1088" s="385"/>
      <c r="H1088" s="385"/>
      <c r="I1088" s="385"/>
      <c r="J1088" s="385"/>
      <c r="K1088" s="385"/>
    </row>
    <row r="1089" spans="1:11">
      <c r="A1089" s="393"/>
      <c r="B1089" s="438"/>
      <c r="F1089" s="385"/>
      <c r="G1089" s="385"/>
      <c r="H1089" s="385"/>
      <c r="I1089" s="385"/>
      <c r="J1089" s="385"/>
      <c r="K1089" s="385"/>
    </row>
    <row r="1090" spans="1:11">
      <c r="A1090" s="393"/>
      <c r="B1090" s="438"/>
      <c r="F1090" s="385"/>
      <c r="G1090" s="385"/>
      <c r="H1090" s="385"/>
      <c r="I1090" s="385"/>
      <c r="J1090" s="385"/>
      <c r="K1090" s="385"/>
    </row>
    <row r="1091" spans="1:11">
      <c r="A1091" s="393"/>
      <c r="B1091" s="438"/>
      <c r="F1091" s="385"/>
      <c r="G1091" s="385"/>
      <c r="H1091" s="385"/>
      <c r="I1091" s="385"/>
      <c r="J1091" s="385"/>
      <c r="K1091" s="385"/>
    </row>
    <row r="1092" spans="1:11">
      <c r="A1092" s="393"/>
      <c r="B1092" s="438"/>
      <c r="F1092" s="385"/>
      <c r="G1092" s="385"/>
      <c r="H1092" s="385"/>
      <c r="I1092" s="385"/>
      <c r="J1092" s="385"/>
      <c r="K1092" s="385"/>
    </row>
    <row r="1093" spans="1:11">
      <c r="A1093" s="393"/>
      <c r="B1093" s="438"/>
      <c r="F1093" s="385"/>
      <c r="G1093" s="385"/>
      <c r="H1093" s="385"/>
      <c r="I1093" s="385"/>
      <c r="J1093" s="385"/>
      <c r="K1093" s="385"/>
    </row>
    <row r="1094" spans="1:11">
      <c r="A1094" s="393"/>
      <c r="B1094" s="438"/>
      <c r="F1094" s="385"/>
      <c r="G1094" s="385"/>
      <c r="H1094" s="385"/>
      <c r="I1094" s="385"/>
      <c r="J1094" s="385"/>
      <c r="K1094" s="385"/>
    </row>
    <row r="1095" spans="1:11">
      <c r="A1095" s="393"/>
      <c r="B1095" s="438"/>
      <c r="F1095" s="385"/>
      <c r="G1095" s="385"/>
      <c r="H1095" s="385"/>
      <c r="I1095" s="385"/>
      <c r="J1095" s="385"/>
      <c r="K1095" s="385"/>
    </row>
    <row r="1096" spans="1:11">
      <c r="A1096" s="393"/>
      <c r="B1096" s="438"/>
      <c r="F1096" s="385"/>
      <c r="G1096" s="385"/>
      <c r="H1096" s="385"/>
      <c r="I1096" s="385"/>
      <c r="J1096" s="385"/>
      <c r="K1096" s="385"/>
    </row>
    <row r="1097" spans="1:11">
      <c r="A1097" s="393"/>
      <c r="B1097" s="438"/>
      <c r="F1097" s="385"/>
      <c r="G1097" s="385"/>
      <c r="H1097" s="385"/>
      <c r="I1097" s="385"/>
      <c r="J1097" s="385"/>
      <c r="K1097" s="385"/>
    </row>
    <row r="1098" spans="1:11">
      <c r="A1098" s="393"/>
      <c r="B1098" s="438"/>
      <c r="F1098" s="385"/>
      <c r="G1098" s="385"/>
      <c r="H1098" s="385"/>
      <c r="I1098" s="385"/>
      <c r="J1098" s="385"/>
      <c r="K1098" s="385"/>
    </row>
    <row r="1099" spans="1:11">
      <c r="A1099" s="393"/>
      <c r="B1099" s="438"/>
      <c r="F1099" s="385"/>
      <c r="G1099" s="385"/>
      <c r="H1099" s="385"/>
      <c r="I1099" s="385"/>
      <c r="J1099" s="385"/>
      <c r="K1099" s="385"/>
    </row>
    <row r="1100" spans="1:11">
      <c r="A1100" s="393"/>
      <c r="B1100" s="438"/>
      <c r="F1100" s="385"/>
      <c r="G1100" s="385"/>
      <c r="H1100" s="385"/>
      <c r="I1100" s="385"/>
      <c r="J1100" s="385"/>
      <c r="K1100" s="385"/>
    </row>
    <row r="1101" spans="1:11">
      <c r="A1101" s="393"/>
      <c r="B1101" s="438"/>
      <c r="F1101" s="385"/>
      <c r="G1101" s="385"/>
      <c r="H1101" s="385"/>
      <c r="I1101" s="385"/>
      <c r="J1101" s="385"/>
      <c r="K1101" s="385"/>
    </row>
    <row r="1102" spans="1:11">
      <c r="A1102" s="393"/>
      <c r="B1102" s="438"/>
      <c r="F1102" s="385"/>
      <c r="G1102" s="385"/>
      <c r="H1102" s="385"/>
      <c r="I1102" s="385"/>
      <c r="J1102" s="385"/>
      <c r="K1102" s="385"/>
    </row>
    <row r="1103" spans="1:11">
      <c r="A1103" s="393"/>
      <c r="B1103" s="438"/>
      <c r="F1103" s="385"/>
      <c r="G1103" s="385"/>
      <c r="H1103" s="385"/>
      <c r="I1103" s="385"/>
      <c r="J1103" s="385"/>
      <c r="K1103" s="385"/>
    </row>
    <row r="1104" spans="1:11">
      <c r="A1104" s="393"/>
      <c r="B1104" s="438"/>
      <c r="F1104" s="385"/>
      <c r="G1104" s="385"/>
      <c r="H1104" s="385"/>
      <c r="I1104" s="385"/>
      <c r="J1104" s="385"/>
      <c r="K1104" s="385"/>
    </row>
    <row r="1105" spans="1:11">
      <c r="A1105" s="393"/>
      <c r="B1105" s="438"/>
      <c r="F1105" s="385"/>
      <c r="G1105" s="385"/>
      <c r="H1105" s="385"/>
      <c r="I1105" s="385"/>
      <c r="J1105" s="385"/>
      <c r="K1105" s="385"/>
    </row>
    <row r="1106" spans="1:11">
      <c r="A1106" s="393"/>
      <c r="B1106" s="438"/>
      <c r="F1106" s="385"/>
      <c r="G1106" s="385"/>
      <c r="H1106" s="385"/>
      <c r="I1106" s="385"/>
      <c r="J1106" s="385"/>
      <c r="K1106" s="385"/>
    </row>
    <row r="1107" spans="1:11">
      <c r="A1107" s="393"/>
      <c r="B1107" s="438"/>
      <c r="F1107" s="385"/>
      <c r="G1107" s="385"/>
      <c r="H1107" s="385"/>
      <c r="I1107" s="385"/>
      <c r="J1107" s="385"/>
      <c r="K1107" s="385"/>
    </row>
    <row r="1108" spans="1:11">
      <c r="A1108" s="393"/>
      <c r="B1108" s="438"/>
      <c r="F1108" s="385"/>
      <c r="G1108" s="385"/>
      <c r="H1108" s="385"/>
      <c r="I1108" s="385"/>
      <c r="J1108" s="385"/>
      <c r="K1108" s="385"/>
    </row>
    <row r="1109" spans="1:11">
      <c r="A1109" s="393"/>
      <c r="B1109" s="438"/>
      <c r="F1109" s="385"/>
      <c r="G1109" s="385"/>
      <c r="H1109" s="385"/>
      <c r="I1109" s="385"/>
      <c r="J1109" s="385"/>
      <c r="K1109" s="385"/>
    </row>
    <row r="1110" spans="1:11">
      <c r="A1110" s="393"/>
      <c r="B1110" s="438"/>
      <c r="F1110" s="385"/>
      <c r="G1110" s="385"/>
      <c r="H1110" s="385"/>
      <c r="I1110" s="385"/>
      <c r="J1110" s="385"/>
      <c r="K1110" s="385"/>
    </row>
    <row r="1111" spans="1:11">
      <c r="A1111" s="393"/>
      <c r="B1111" s="438"/>
      <c r="F1111" s="385"/>
      <c r="G1111" s="385"/>
      <c r="H1111" s="385"/>
      <c r="I1111" s="385"/>
      <c r="J1111" s="385"/>
      <c r="K1111" s="385"/>
    </row>
    <row r="1112" spans="1:11">
      <c r="A1112" s="393"/>
      <c r="B1112" s="438"/>
      <c r="F1112" s="385"/>
      <c r="G1112" s="385"/>
      <c r="H1112" s="385"/>
      <c r="I1112" s="385"/>
      <c r="J1112" s="385"/>
      <c r="K1112" s="385"/>
    </row>
    <row r="1113" spans="1:11">
      <c r="A1113" s="393"/>
      <c r="B1113" s="438"/>
      <c r="F1113" s="385"/>
      <c r="G1113" s="385"/>
      <c r="H1113" s="385"/>
      <c r="I1113" s="385"/>
      <c r="J1113" s="385"/>
      <c r="K1113" s="385"/>
    </row>
    <row r="1114" spans="1:11">
      <c r="A1114" s="393"/>
      <c r="B1114" s="438"/>
      <c r="F1114" s="385"/>
      <c r="G1114" s="385"/>
      <c r="H1114" s="385"/>
      <c r="I1114" s="385"/>
      <c r="J1114" s="385"/>
      <c r="K1114" s="385"/>
    </row>
    <row r="1115" spans="1:11">
      <c r="A1115" s="393"/>
      <c r="B1115" s="438"/>
      <c r="F1115" s="385"/>
      <c r="G1115" s="385"/>
      <c r="H1115" s="385"/>
      <c r="I1115" s="385"/>
      <c r="J1115" s="385"/>
      <c r="K1115" s="385"/>
    </row>
    <row r="1116" spans="1:11">
      <c r="A1116" s="393"/>
      <c r="B1116" s="438"/>
      <c r="F1116" s="385"/>
      <c r="G1116" s="385"/>
      <c r="H1116" s="385"/>
      <c r="I1116" s="385"/>
      <c r="J1116" s="385"/>
      <c r="K1116" s="385"/>
    </row>
    <row r="1117" spans="1:11">
      <c r="A1117" s="393"/>
      <c r="B1117" s="438"/>
      <c r="F1117" s="385"/>
      <c r="G1117" s="385"/>
      <c r="H1117" s="385"/>
      <c r="I1117" s="385"/>
      <c r="J1117" s="385"/>
      <c r="K1117" s="385"/>
    </row>
    <row r="1118" spans="1:11">
      <c r="A1118" s="393"/>
      <c r="B1118" s="438"/>
      <c r="F1118" s="385"/>
      <c r="G1118" s="385"/>
      <c r="H1118" s="385"/>
      <c r="I1118" s="385"/>
      <c r="J1118" s="385"/>
      <c r="K1118" s="385"/>
    </row>
    <row r="1119" spans="1:11">
      <c r="A1119" s="393"/>
      <c r="B1119" s="438"/>
      <c r="F1119" s="385"/>
      <c r="G1119" s="385"/>
      <c r="H1119" s="385"/>
      <c r="I1119" s="385"/>
      <c r="J1119" s="385"/>
      <c r="K1119" s="385"/>
    </row>
    <row r="1120" spans="1:11">
      <c r="A1120" s="393"/>
      <c r="B1120" s="438"/>
      <c r="F1120" s="385"/>
      <c r="G1120" s="385"/>
      <c r="H1120" s="385"/>
      <c r="I1120" s="385"/>
      <c r="J1120" s="385"/>
      <c r="K1120" s="385"/>
    </row>
    <row r="1121" spans="1:11">
      <c r="A1121" s="393"/>
      <c r="B1121" s="438"/>
      <c r="F1121" s="385"/>
      <c r="G1121" s="385"/>
      <c r="H1121" s="385"/>
      <c r="I1121" s="385"/>
      <c r="J1121" s="385"/>
      <c r="K1121" s="385"/>
    </row>
    <row r="1122" spans="1:11">
      <c r="A1122" s="393"/>
      <c r="B1122" s="438"/>
      <c r="F1122" s="385"/>
      <c r="G1122" s="385"/>
      <c r="H1122" s="385"/>
      <c r="I1122" s="385"/>
      <c r="J1122" s="385"/>
      <c r="K1122" s="385"/>
    </row>
    <row r="1123" spans="1:11">
      <c r="A1123" s="393"/>
      <c r="B1123" s="438"/>
      <c r="F1123" s="385"/>
      <c r="G1123" s="385"/>
      <c r="H1123" s="385"/>
      <c r="I1123" s="385"/>
      <c r="J1123" s="385"/>
      <c r="K1123" s="385"/>
    </row>
    <row r="1124" spans="1:11">
      <c r="A1124" s="393"/>
      <c r="B1124" s="438"/>
      <c r="F1124" s="385"/>
      <c r="G1124" s="385"/>
      <c r="H1124" s="385"/>
      <c r="I1124" s="385"/>
      <c r="J1124" s="385"/>
      <c r="K1124" s="385"/>
    </row>
    <row r="1125" spans="1:11">
      <c r="A1125" s="393"/>
      <c r="B1125" s="438"/>
      <c r="F1125" s="385"/>
      <c r="G1125" s="385"/>
      <c r="H1125" s="385"/>
      <c r="I1125" s="385"/>
      <c r="J1125" s="385"/>
      <c r="K1125" s="385"/>
    </row>
    <row r="1126" spans="1:11">
      <c r="A1126" s="393"/>
      <c r="B1126" s="438"/>
      <c r="F1126" s="385"/>
      <c r="G1126" s="385"/>
      <c r="H1126" s="385"/>
      <c r="I1126" s="385"/>
      <c r="J1126" s="385"/>
      <c r="K1126" s="385"/>
    </row>
    <row r="1127" spans="1:11">
      <c r="A1127" s="393"/>
      <c r="B1127" s="438"/>
      <c r="F1127" s="385"/>
      <c r="G1127" s="385"/>
      <c r="H1127" s="385"/>
      <c r="I1127" s="385"/>
      <c r="J1127" s="385"/>
      <c r="K1127" s="385"/>
    </row>
    <row r="1128" spans="1:11">
      <c r="A1128" s="393"/>
      <c r="B1128" s="438"/>
      <c r="F1128" s="385"/>
      <c r="G1128" s="385"/>
      <c r="H1128" s="385"/>
      <c r="I1128" s="385"/>
      <c r="J1128" s="385"/>
      <c r="K1128" s="385"/>
    </row>
    <row r="1129" spans="1:11">
      <c r="A1129" s="393"/>
      <c r="B1129" s="438"/>
      <c r="F1129" s="385"/>
      <c r="G1129" s="385"/>
      <c r="H1129" s="385"/>
      <c r="I1129" s="385"/>
      <c r="J1129" s="385"/>
      <c r="K1129" s="385"/>
    </row>
    <row r="1130" spans="1:11">
      <c r="A1130" s="393"/>
      <c r="B1130" s="438"/>
      <c r="F1130" s="385"/>
      <c r="G1130" s="385"/>
      <c r="H1130" s="385"/>
      <c r="I1130" s="385"/>
      <c r="J1130" s="385"/>
      <c r="K1130" s="385"/>
    </row>
    <row r="1131" spans="1:11">
      <c r="A1131" s="393"/>
      <c r="B1131" s="438"/>
      <c r="F1131" s="385"/>
      <c r="G1131" s="385"/>
      <c r="H1131" s="385"/>
      <c r="I1131" s="385"/>
      <c r="J1131" s="385"/>
      <c r="K1131" s="385"/>
    </row>
    <row r="1132" spans="1:11">
      <c r="A1132" s="393"/>
      <c r="B1132" s="438"/>
      <c r="F1132" s="385"/>
      <c r="G1132" s="385"/>
      <c r="H1132" s="385"/>
      <c r="I1132" s="385"/>
      <c r="J1132" s="385"/>
      <c r="K1132" s="385"/>
    </row>
    <row r="1133" spans="1:11">
      <c r="A1133" s="393"/>
      <c r="B1133" s="438"/>
      <c r="F1133" s="385"/>
      <c r="G1133" s="385"/>
      <c r="H1133" s="385"/>
      <c r="I1133" s="385"/>
      <c r="J1133" s="385"/>
      <c r="K1133" s="385"/>
    </row>
    <row r="1134" spans="1:11">
      <c r="A1134" s="393"/>
      <c r="B1134" s="438"/>
      <c r="F1134" s="385"/>
      <c r="G1134" s="385"/>
      <c r="H1134" s="385"/>
      <c r="I1134" s="385"/>
      <c r="J1134" s="385"/>
      <c r="K1134" s="385"/>
    </row>
    <row r="1135" spans="1:11">
      <c r="A1135" s="393"/>
      <c r="B1135" s="438"/>
      <c r="F1135" s="385"/>
      <c r="G1135" s="385"/>
      <c r="H1135" s="385"/>
      <c r="I1135" s="385"/>
      <c r="J1135" s="385"/>
      <c r="K1135" s="385"/>
    </row>
    <row r="1136" spans="1:11">
      <c r="A1136" s="393"/>
      <c r="B1136" s="438"/>
      <c r="F1136" s="385"/>
      <c r="G1136" s="385"/>
      <c r="H1136" s="385"/>
      <c r="I1136" s="385"/>
      <c r="J1136" s="385"/>
      <c r="K1136" s="385"/>
    </row>
    <row r="1137" spans="1:11">
      <c r="A1137" s="393"/>
      <c r="B1137" s="438"/>
      <c r="F1137" s="385"/>
      <c r="G1137" s="385"/>
      <c r="H1137" s="385"/>
      <c r="I1137" s="385"/>
      <c r="J1137" s="385"/>
      <c r="K1137" s="385"/>
    </row>
    <row r="1138" spans="1:11">
      <c r="A1138" s="393"/>
      <c r="B1138" s="438"/>
      <c r="F1138" s="385"/>
      <c r="G1138" s="385"/>
      <c r="H1138" s="385"/>
      <c r="I1138" s="385"/>
      <c r="J1138" s="385"/>
      <c r="K1138" s="385"/>
    </row>
    <row r="1139" spans="1:11">
      <c r="A1139" s="393"/>
      <c r="B1139" s="438"/>
      <c r="F1139" s="385"/>
      <c r="G1139" s="385"/>
      <c r="H1139" s="385"/>
      <c r="I1139" s="385"/>
      <c r="J1139" s="385"/>
      <c r="K1139" s="385"/>
    </row>
    <row r="1140" spans="1:11">
      <c r="A1140" s="393"/>
      <c r="B1140" s="438"/>
      <c r="F1140" s="385"/>
      <c r="G1140" s="385"/>
      <c r="H1140" s="385"/>
      <c r="I1140" s="385"/>
      <c r="J1140" s="385"/>
      <c r="K1140" s="385"/>
    </row>
    <row r="1141" spans="1:11">
      <c r="A1141" s="393"/>
      <c r="B1141" s="438"/>
      <c r="F1141" s="385"/>
      <c r="G1141" s="385"/>
      <c r="H1141" s="385"/>
      <c r="I1141" s="385"/>
      <c r="J1141" s="385"/>
      <c r="K1141" s="385"/>
    </row>
    <row r="1142" spans="1:11">
      <c r="A1142" s="393"/>
      <c r="B1142" s="438"/>
      <c r="F1142" s="385"/>
      <c r="G1142" s="385"/>
      <c r="H1142" s="385"/>
      <c r="I1142" s="385"/>
      <c r="J1142" s="385"/>
      <c r="K1142" s="385"/>
    </row>
    <row r="1143" spans="1:11">
      <c r="A1143" s="393"/>
      <c r="B1143" s="438"/>
      <c r="F1143" s="385"/>
      <c r="G1143" s="385"/>
      <c r="H1143" s="385"/>
      <c r="I1143" s="385"/>
      <c r="J1143" s="385"/>
      <c r="K1143" s="385"/>
    </row>
    <row r="1144" spans="1:11">
      <c r="A1144" s="393"/>
      <c r="B1144" s="438"/>
      <c r="F1144" s="385"/>
      <c r="G1144" s="385"/>
      <c r="H1144" s="385"/>
      <c r="I1144" s="385"/>
      <c r="J1144" s="385"/>
      <c r="K1144" s="385"/>
    </row>
    <row r="1145" spans="1:11">
      <c r="A1145" s="393"/>
      <c r="B1145" s="438"/>
      <c r="F1145" s="385"/>
      <c r="G1145" s="385"/>
      <c r="H1145" s="385"/>
      <c r="I1145" s="385"/>
      <c r="J1145" s="385"/>
      <c r="K1145" s="385"/>
    </row>
    <row r="1146" spans="1:11">
      <c r="A1146" s="393"/>
      <c r="B1146" s="438"/>
      <c r="F1146" s="385"/>
      <c r="G1146" s="385"/>
      <c r="H1146" s="385"/>
      <c r="I1146" s="385"/>
      <c r="J1146" s="385"/>
      <c r="K1146" s="385"/>
    </row>
    <row r="1147" spans="1:11">
      <c r="A1147" s="393"/>
      <c r="B1147" s="438"/>
      <c r="F1147" s="385"/>
      <c r="G1147" s="385"/>
      <c r="H1147" s="385"/>
      <c r="I1147" s="385"/>
      <c r="J1147" s="385"/>
      <c r="K1147" s="385"/>
    </row>
    <row r="1148" spans="1:11">
      <c r="A1148" s="393"/>
      <c r="B1148" s="438"/>
      <c r="F1148" s="385"/>
      <c r="G1148" s="385"/>
      <c r="H1148" s="385"/>
      <c r="I1148" s="385"/>
      <c r="J1148" s="385"/>
      <c r="K1148" s="385"/>
    </row>
    <row r="1149" spans="1:11">
      <c r="A1149" s="393"/>
      <c r="B1149" s="438"/>
      <c r="F1149" s="385"/>
      <c r="G1149" s="385"/>
      <c r="H1149" s="385"/>
      <c r="I1149" s="385"/>
      <c r="J1149" s="385"/>
      <c r="K1149" s="385"/>
    </row>
    <row r="1150" spans="1:11">
      <c r="A1150" s="393"/>
      <c r="B1150" s="438"/>
      <c r="F1150" s="385"/>
      <c r="G1150" s="385"/>
      <c r="H1150" s="385"/>
      <c r="I1150" s="385"/>
      <c r="J1150" s="385"/>
      <c r="K1150" s="385"/>
    </row>
    <row r="1151" spans="1:11">
      <c r="A1151" s="393"/>
      <c r="B1151" s="438"/>
      <c r="F1151" s="385"/>
      <c r="G1151" s="385"/>
      <c r="H1151" s="385"/>
      <c r="I1151" s="385"/>
      <c r="J1151" s="385"/>
      <c r="K1151" s="385"/>
    </row>
    <row r="1152" spans="1:11">
      <c r="A1152" s="393"/>
      <c r="B1152" s="438"/>
      <c r="F1152" s="385"/>
      <c r="G1152" s="385"/>
      <c r="H1152" s="385"/>
      <c r="I1152" s="385"/>
      <c r="J1152" s="385"/>
      <c r="K1152" s="385"/>
    </row>
    <row r="1153" spans="1:11">
      <c r="A1153" s="393"/>
      <c r="B1153" s="438"/>
      <c r="F1153" s="385"/>
      <c r="G1153" s="385"/>
      <c r="H1153" s="385"/>
      <c r="I1153" s="385"/>
      <c r="J1153" s="385"/>
      <c r="K1153" s="385"/>
    </row>
    <row r="1154" spans="1:11">
      <c r="A1154" s="393"/>
      <c r="B1154" s="438"/>
      <c r="F1154" s="385"/>
      <c r="G1154" s="385"/>
      <c r="H1154" s="385"/>
      <c r="I1154" s="385"/>
      <c r="J1154" s="385"/>
      <c r="K1154" s="385"/>
    </row>
    <row r="1155" spans="1:11">
      <c r="A1155" s="393"/>
      <c r="B1155" s="438"/>
      <c r="F1155" s="385"/>
      <c r="G1155" s="385"/>
      <c r="H1155" s="385"/>
      <c r="I1155" s="385"/>
      <c r="J1155" s="385"/>
      <c r="K1155" s="385"/>
    </row>
    <row r="1156" spans="1:11">
      <c r="A1156" s="393"/>
      <c r="B1156" s="438"/>
      <c r="F1156" s="385"/>
      <c r="G1156" s="385"/>
      <c r="H1156" s="385"/>
      <c r="I1156" s="385"/>
      <c r="J1156" s="385"/>
      <c r="K1156" s="385"/>
    </row>
    <row r="1157" spans="1:11">
      <c r="A1157" s="393"/>
      <c r="B1157" s="438"/>
      <c r="F1157" s="385"/>
      <c r="G1157" s="385"/>
      <c r="H1157" s="385"/>
      <c r="I1157" s="385"/>
      <c r="J1157" s="385"/>
      <c r="K1157" s="385"/>
    </row>
    <row r="1158" spans="1:11">
      <c r="A1158" s="393"/>
      <c r="B1158" s="438"/>
      <c r="F1158" s="385"/>
      <c r="G1158" s="385"/>
      <c r="H1158" s="385"/>
      <c r="I1158" s="385"/>
      <c r="J1158" s="385"/>
      <c r="K1158" s="385"/>
    </row>
    <row r="1159" spans="1:11">
      <c r="A1159" s="393"/>
      <c r="B1159" s="438"/>
      <c r="F1159" s="385"/>
      <c r="G1159" s="385"/>
      <c r="H1159" s="385"/>
      <c r="I1159" s="385"/>
      <c r="J1159" s="385"/>
      <c r="K1159" s="385"/>
    </row>
    <row r="1160" spans="1:11">
      <c r="A1160" s="393"/>
      <c r="B1160" s="438"/>
      <c r="F1160" s="385"/>
      <c r="G1160" s="385"/>
      <c r="H1160" s="385"/>
      <c r="I1160" s="385"/>
      <c r="J1160" s="385"/>
      <c r="K1160" s="385"/>
    </row>
    <row r="1161" spans="1:11">
      <c r="A1161" s="393"/>
      <c r="B1161" s="438"/>
      <c r="F1161" s="385"/>
      <c r="G1161" s="385"/>
      <c r="H1161" s="385"/>
      <c r="I1161" s="385"/>
      <c r="J1161" s="385"/>
      <c r="K1161" s="385"/>
    </row>
    <row r="1162" spans="1:11">
      <c r="A1162" s="393"/>
      <c r="B1162" s="438"/>
      <c r="F1162" s="385"/>
      <c r="G1162" s="385"/>
      <c r="H1162" s="385"/>
      <c r="I1162" s="385"/>
      <c r="J1162" s="385"/>
      <c r="K1162" s="385"/>
    </row>
    <row r="1163" spans="1:11">
      <c r="A1163" s="393"/>
      <c r="B1163" s="438"/>
      <c r="F1163" s="385"/>
      <c r="G1163" s="385"/>
      <c r="H1163" s="385"/>
      <c r="I1163" s="385"/>
      <c r="J1163" s="385"/>
      <c r="K1163" s="385"/>
    </row>
    <row r="1164" spans="1:11">
      <c r="A1164" s="393"/>
      <c r="B1164" s="438"/>
      <c r="F1164" s="385"/>
      <c r="G1164" s="385"/>
      <c r="H1164" s="385"/>
      <c r="I1164" s="385"/>
      <c r="J1164" s="385"/>
      <c r="K1164" s="385"/>
    </row>
    <row r="1165" spans="1:11">
      <c r="A1165" s="393"/>
      <c r="B1165" s="438"/>
      <c r="F1165" s="385"/>
      <c r="G1165" s="385"/>
      <c r="H1165" s="385"/>
      <c r="I1165" s="385"/>
      <c r="J1165" s="385"/>
      <c r="K1165" s="385"/>
    </row>
    <row r="1166" spans="1:11">
      <c r="A1166" s="393"/>
      <c r="B1166" s="438"/>
      <c r="F1166" s="385"/>
      <c r="G1166" s="385"/>
      <c r="H1166" s="385"/>
      <c r="I1166" s="385"/>
      <c r="J1166" s="385"/>
      <c r="K1166" s="385"/>
    </row>
    <row r="1167" spans="1:11">
      <c r="A1167" s="393"/>
      <c r="B1167" s="438"/>
      <c r="F1167" s="385"/>
      <c r="G1167" s="385"/>
      <c r="H1167" s="385"/>
      <c r="I1167" s="385"/>
      <c r="J1167" s="385"/>
      <c r="K1167" s="385"/>
    </row>
    <row r="1168" spans="1:11">
      <c r="A1168" s="393"/>
      <c r="B1168" s="438"/>
      <c r="F1168" s="385"/>
      <c r="G1168" s="385"/>
      <c r="H1168" s="385"/>
      <c r="I1168" s="385"/>
      <c r="J1168" s="385"/>
      <c r="K1168" s="385"/>
    </row>
    <row r="1169" spans="1:11">
      <c r="A1169" s="393"/>
      <c r="B1169" s="438"/>
      <c r="F1169" s="385"/>
      <c r="G1169" s="385"/>
      <c r="H1169" s="385"/>
      <c r="I1169" s="385"/>
      <c r="J1169" s="385"/>
      <c r="K1169" s="385"/>
    </row>
    <row r="1170" spans="1:11">
      <c r="A1170" s="393"/>
      <c r="B1170" s="438"/>
      <c r="F1170" s="385"/>
      <c r="G1170" s="385"/>
      <c r="H1170" s="385"/>
      <c r="I1170" s="385"/>
      <c r="J1170" s="385"/>
      <c r="K1170" s="385"/>
    </row>
    <row r="1171" spans="1:11">
      <c r="A1171" s="393"/>
      <c r="B1171" s="438"/>
      <c r="F1171" s="385"/>
      <c r="G1171" s="385"/>
      <c r="H1171" s="385"/>
      <c r="I1171" s="385"/>
      <c r="J1171" s="385"/>
      <c r="K1171" s="385"/>
    </row>
    <row r="1172" spans="1:11">
      <c r="A1172" s="393"/>
      <c r="B1172" s="438"/>
      <c r="F1172" s="385"/>
      <c r="G1172" s="385"/>
      <c r="H1172" s="385"/>
      <c r="I1172" s="385"/>
      <c r="J1172" s="385"/>
      <c r="K1172" s="385"/>
    </row>
    <row r="1173" spans="1:11">
      <c r="A1173" s="393"/>
      <c r="B1173" s="438"/>
      <c r="F1173" s="385"/>
      <c r="G1173" s="385"/>
      <c r="H1173" s="385"/>
      <c r="I1173" s="385"/>
      <c r="J1173" s="385"/>
      <c r="K1173" s="385"/>
    </row>
    <row r="1174" spans="1:11">
      <c r="A1174" s="393"/>
      <c r="B1174" s="438"/>
      <c r="F1174" s="385"/>
      <c r="G1174" s="385"/>
      <c r="H1174" s="385"/>
      <c r="I1174" s="385"/>
      <c r="J1174" s="385"/>
      <c r="K1174" s="385"/>
    </row>
    <row r="1175" spans="1:11">
      <c r="A1175" s="393"/>
      <c r="B1175" s="438"/>
      <c r="F1175" s="385"/>
      <c r="G1175" s="385"/>
      <c r="H1175" s="385"/>
      <c r="I1175" s="385"/>
      <c r="J1175" s="385"/>
      <c r="K1175" s="385"/>
    </row>
    <row r="1176" spans="1:11">
      <c r="A1176" s="393"/>
      <c r="B1176" s="438"/>
      <c r="F1176" s="385"/>
      <c r="G1176" s="385"/>
      <c r="H1176" s="385"/>
      <c r="I1176" s="385"/>
      <c r="J1176" s="385"/>
      <c r="K1176" s="385"/>
    </row>
    <row r="1177" spans="1:11">
      <c r="A1177" s="393"/>
      <c r="B1177" s="438"/>
      <c r="F1177" s="385"/>
      <c r="G1177" s="385"/>
      <c r="H1177" s="385"/>
      <c r="I1177" s="385"/>
      <c r="J1177" s="385"/>
      <c r="K1177" s="385"/>
    </row>
    <row r="1178" spans="1:11">
      <c r="A1178" s="393"/>
      <c r="B1178" s="438"/>
      <c r="F1178" s="385"/>
      <c r="G1178" s="385"/>
      <c r="H1178" s="385"/>
      <c r="I1178" s="385"/>
      <c r="J1178" s="385"/>
      <c r="K1178" s="385"/>
    </row>
    <row r="1179" spans="1:11">
      <c r="A1179" s="393"/>
      <c r="B1179" s="438"/>
      <c r="F1179" s="385"/>
      <c r="G1179" s="385"/>
      <c r="H1179" s="385"/>
      <c r="I1179" s="385"/>
      <c r="J1179" s="385"/>
      <c r="K1179" s="385"/>
    </row>
    <row r="1180" spans="1:11">
      <c r="A1180" s="393"/>
      <c r="B1180" s="438"/>
      <c r="F1180" s="385"/>
      <c r="G1180" s="385"/>
      <c r="H1180" s="385"/>
      <c r="I1180" s="385"/>
      <c r="J1180" s="385"/>
      <c r="K1180" s="385"/>
    </row>
    <row r="1181" spans="1:11">
      <c r="A1181" s="393"/>
      <c r="B1181" s="438"/>
      <c r="F1181" s="385"/>
      <c r="G1181" s="385"/>
      <c r="H1181" s="385"/>
      <c r="I1181" s="385"/>
      <c r="J1181" s="385"/>
      <c r="K1181" s="385"/>
    </row>
    <row r="1182" spans="1:11">
      <c r="A1182" s="393"/>
      <c r="B1182" s="438"/>
      <c r="F1182" s="385"/>
      <c r="G1182" s="385"/>
      <c r="H1182" s="385"/>
      <c r="I1182" s="385"/>
      <c r="J1182" s="385"/>
      <c r="K1182" s="385"/>
    </row>
    <row r="1183" spans="1:11">
      <c r="A1183" s="393"/>
      <c r="B1183" s="438"/>
      <c r="F1183" s="385"/>
      <c r="G1183" s="385"/>
      <c r="H1183" s="385"/>
      <c r="I1183" s="385"/>
      <c r="J1183" s="385"/>
      <c r="K1183" s="385"/>
    </row>
    <row r="1184" spans="1:11">
      <c r="A1184" s="393"/>
      <c r="B1184" s="438"/>
      <c r="F1184" s="385"/>
      <c r="G1184" s="385"/>
      <c r="H1184" s="385"/>
      <c r="I1184" s="385"/>
      <c r="J1184" s="385"/>
      <c r="K1184" s="385"/>
    </row>
    <row r="1185" spans="1:11">
      <c r="A1185" s="393"/>
      <c r="B1185" s="438"/>
      <c r="F1185" s="385"/>
      <c r="G1185" s="385"/>
      <c r="H1185" s="385"/>
      <c r="I1185" s="385"/>
      <c r="J1185" s="385"/>
      <c r="K1185" s="385"/>
    </row>
    <row r="1186" spans="1:11">
      <c r="A1186" s="393"/>
      <c r="B1186" s="438"/>
      <c r="F1186" s="385"/>
      <c r="G1186" s="385"/>
      <c r="H1186" s="385"/>
      <c r="I1186" s="385"/>
      <c r="J1186" s="385"/>
      <c r="K1186" s="385"/>
    </row>
    <row r="1187" spans="1:11">
      <c r="A1187" s="393"/>
      <c r="B1187" s="438"/>
      <c r="F1187" s="385"/>
      <c r="G1187" s="385"/>
      <c r="H1187" s="385"/>
      <c r="I1187" s="385"/>
      <c r="J1187" s="385"/>
      <c r="K1187" s="385"/>
    </row>
    <row r="1188" spans="1:11">
      <c r="A1188" s="393"/>
      <c r="B1188" s="438"/>
      <c r="F1188" s="385"/>
      <c r="G1188" s="385"/>
      <c r="H1188" s="385"/>
      <c r="I1188" s="385"/>
      <c r="J1188" s="385"/>
      <c r="K1188" s="385"/>
    </row>
    <row r="1189" spans="1:11">
      <c r="A1189" s="393"/>
      <c r="B1189" s="438"/>
      <c r="F1189" s="385"/>
      <c r="G1189" s="385"/>
      <c r="H1189" s="385"/>
      <c r="I1189" s="385"/>
      <c r="J1189" s="385"/>
      <c r="K1189" s="385"/>
    </row>
    <row r="1190" spans="1:11">
      <c r="A1190" s="393"/>
      <c r="B1190" s="438"/>
      <c r="F1190" s="385"/>
      <c r="G1190" s="385"/>
      <c r="H1190" s="385"/>
      <c r="I1190" s="385"/>
      <c r="J1190" s="385"/>
      <c r="K1190" s="385"/>
    </row>
    <row r="1191" spans="1:11">
      <c r="A1191" s="393"/>
      <c r="B1191" s="438"/>
      <c r="F1191" s="385"/>
      <c r="G1191" s="385"/>
      <c r="H1191" s="385"/>
      <c r="I1191" s="385"/>
      <c r="J1191" s="385"/>
      <c r="K1191" s="385"/>
    </row>
    <row r="1192" spans="1:11">
      <c r="A1192" s="393"/>
      <c r="B1192" s="438"/>
      <c r="F1192" s="385"/>
      <c r="G1192" s="385"/>
      <c r="H1192" s="385"/>
      <c r="I1192" s="385"/>
      <c r="J1192" s="385"/>
      <c r="K1192" s="385"/>
    </row>
    <row r="1193" spans="1:11">
      <c r="A1193" s="393"/>
      <c r="B1193" s="438"/>
      <c r="F1193" s="385"/>
      <c r="G1193" s="385"/>
      <c r="H1193" s="385"/>
      <c r="I1193" s="385"/>
      <c r="J1193" s="385"/>
      <c r="K1193" s="385"/>
    </row>
    <row r="1194" spans="1:11">
      <c r="A1194" s="393"/>
      <c r="B1194" s="438"/>
      <c r="F1194" s="385"/>
      <c r="G1194" s="385"/>
      <c r="H1194" s="385"/>
      <c r="I1194" s="385"/>
      <c r="J1194" s="385"/>
      <c r="K1194" s="385"/>
    </row>
    <row r="1195" spans="1:11">
      <c r="A1195" s="393"/>
      <c r="B1195" s="438"/>
      <c r="F1195" s="385"/>
      <c r="G1195" s="385"/>
      <c r="H1195" s="385"/>
      <c r="I1195" s="385"/>
      <c r="J1195" s="385"/>
      <c r="K1195" s="385"/>
    </row>
    <row r="1196" spans="1:11">
      <c r="A1196" s="393"/>
      <c r="B1196" s="438"/>
      <c r="F1196" s="385"/>
      <c r="G1196" s="385"/>
      <c r="H1196" s="385"/>
      <c r="I1196" s="385"/>
      <c r="J1196" s="385"/>
      <c r="K1196" s="385"/>
    </row>
    <row r="1197" spans="1:11">
      <c r="A1197" s="393"/>
      <c r="B1197" s="438"/>
      <c r="F1197" s="385"/>
      <c r="G1197" s="385"/>
      <c r="H1197" s="385"/>
      <c r="I1197" s="385"/>
      <c r="J1197" s="385"/>
      <c r="K1197" s="385"/>
    </row>
    <row r="1198" spans="1:11">
      <c r="A1198" s="393"/>
      <c r="B1198" s="438"/>
      <c r="F1198" s="385"/>
      <c r="G1198" s="385"/>
      <c r="H1198" s="385"/>
      <c r="I1198" s="385"/>
      <c r="J1198" s="385"/>
      <c r="K1198" s="385"/>
    </row>
    <row r="1199" spans="1:11">
      <c r="A1199" s="393"/>
      <c r="B1199" s="438"/>
      <c r="F1199" s="385"/>
      <c r="G1199" s="385"/>
      <c r="H1199" s="385"/>
      <c r="I1199" s="385"/>
      <c r="J1199" s="385"/>
      <c r="K1199" s="385"/>
    </row>
    <row r="1200" spans="1:11">
      <c r="A1200" s="393"/>
      <c r="B1200" s="438"/>
      <c r="F1200" s="385"/>
      <c r="G1200" s="385"/>
      <c r="H1200" s="385"/>
      <c r="I1200" s="385"/>
      <c r="J1200" s="385"/>
      <c r="K1200" s="385"/>
    </row>
    <row r="1201" spans="1:11">
      <c r="A1201" s="393"/>
      <c r="B1201" s="438"/>
      <c r="F1201" s="385"/>
      <c r="G1201" s="385"/>
      <c r="H1201" s="385"/>
      <c r="I1201" s="385"/>
      <c r="J1201" s="385"/>
      <c r="K1201" s="385"/>
    </row>
    <row r="1202" spans="1:11">
      <c r="A1202" s="393"/>
      <c r="B1202" s="438"/>
      <c r="F1202" s="385"/>
      <c r="G1202" s="385"/>
      <c r="H1202" s="385"/>
      <c r="I1202" s="385"/>
      <c r="J1202" s="385"/>
      <c r="K1202" s="385"/>
    </row>
    <row r="1203" spans="1:11">
      <c r="A1203" s="393"/>
      <c r="B1203" s="438"/>
      <c r="F1203" s="385"/>
      <c r="G1203" s="385"/>
      <c r="H1203" s="385"/>
      <c r="I1203" s="385"/>
      <c r="J1203" s="385"/>
      <c r="K1203" s="385"/>
    </row>
    <row r="1204" spans="1:11">
      <c r="A1204" s="393"/>
      <c r="B1204" s="438"/>
      <c r="F1204" s="385"/>
      <c r="G1204" s="385"/>
      <c r="H1204" s="385"/>
      <c r="I1204" s="385"/>
      <c r="J1204" s="385"/>
      <c r="K1204" s="385"/>
    </row>
    <row r="1205" spans="1:11">
      <c r="A1205" s="393"/>
      <c r="B1205" s="438"/>
      <c r="F1205" s="385"/>
      <c r="G1205" s="385"/>
      <c r="H1205" s="385"/>
      <c r="I1205" s="385"/>
      <c r="J1205" s="385"/>
      <c r="K1205" s="385"/>
    </row>
    <row r="1206" spans="1:11">
      <c r="A1206" s="393"/>
      <c r="B1206" s="438"/>
      <c r="F1206" s="385"/>
      <c r="G1206" s="385"/>
      <c r="H1206" s="385"/>
      <c r="I1206" s="385"/>
      <c r="J1206" s="385"/>
      <c r="K1206" s="385"/>
    </row>
    <row r="1207" spans="1:11">
      <c r="A1207" s="393"/>
      <c r="B1207" s="438"/>
      <c r="F1207" s="385"/>
      <c r="G1207" s="385"/>
      <c r="H1207" s="385"/>
      <c r="I1207" s="385"/>
      <c r="J1207" s="385"/>
      <c r="K1207" s="385"/>
    </row>
    <row r="1208" spans="1:11">
      <c r="A1208" s="393"/>
      <c r="B1208" s="438"/>
      <c r="F1208" s="385"/>
      <c r="G1208" s="385"/>
      <c r="H1208" s="385"/>
      <c r="I1208" s="385"/>
      <c r="J1208" s="385"/>
      <c r="K1208" s="385"/>
    </row>
    <row r="1209" spans="1:11">
      <c r="A1209" s="393"/>
      <c r="B1209" s="438"/>
      <c r="F1209" s="385"/>
      <c r="G1209" s="385"/>
      <c r="H1209" s="385"/>
      <c r="I1209" s="385"/>
      <c r="J1209" s="385"/>
      <c r="K1209" s="385"/>
    </row>
    <row r="1210" spans="1:11">
      <c r="A1210" s="393"/>
      <c r="B1210" s="438"/>
      <c r="F1210" s="385"/>
      <c r="G1210" s="385"/>
      <c r="H1210" s="385"/>
      <c r="I1210" s="385"/>
      <c r="J1210" s="385"/>
      <c r="K1210" s="385"/>
    </row>
    <row r="1211" spans="1:11">
      <c r="A1211" s="393"/>
      <c r="B1211" s="438"/>
      <c r="F1211" s="385"/>
      <c r="G1211" s="385"/>
      <c r="H1211" s="385"/>
      <c r="I1211" s="385"/>
      <c r="J1211" s="385"/>
      <c r="K1211" s="385"/>
    </row>
    <row r="1212" spans="1:11">
      <c r="A1212" s="393"/>
      <c r="B1212" s="438"/>
      <c r="F1212" s="385"/>
      <c r="G1212" s="385"/>
      <c r="H1212" s="385"/>
      <c r="I1212" s="385"/>
      <c r="J1212" s="385"/>
      <c r="K1212" s="385"/>
    </row>
    <row r="1213" spans="1:11">
      <c r="A1213" s="393"/>
      <c r="B1213" s="438"/>
      <c r="F1213" s="385"/>
      <c r="G1213" s="385"/>
      <c r="H1213" s="385"/>
      <c r="I1213" s="385"/>
      <c r="J1213" s="385"/>
      <c r="K1213" s="385"/>
    </row>
    <row r="1214" spans="1:11">
      <c r="A1214" s="393"/>
      <c r="B1214" s="438"/>
      <c r="F1214" s="385"/>
      <c r="G1214" s="385"/>
      <c r="H1214" s="385"/>
      <c r="I1214" s="385"/>
      <c r="J1214" s="385"/>
      <c r="K1214" s="385"/>
    </row>
    <row r="1215" spans="1:11">
      <c r="A1215" s="393"/>
      <c r="B1215" s="438"/>
      <c r="F1215" s="385"/>
      <c r="G1215" s="385"/>
      <c r="H1215" s="385"/>
      <c r="I1215" s="385"/>
      <c r="J1215" s="385"/>
      <c r="K1215" s="385"/>
    </row>
    <row r="1216" spans="1:11">
      <c r="A1216" s="393"/>
      <c r="B1216" s="438"/>
      <c r="F1216" s="385"/>
      <c r="G1216" s="385"/>
      <c r="H1216" s="385"/>
      <c r="I1216" s="385"/>
      <c r="J1216" s="385"/>
      <c r="K1216" s="385"/>
    </row>
    <row r="1217" spans="1:11">
      <c r="A1217" s="393"/>
      <c r="B1217" s="438"/>
      <c r="F1217" s="385"/>
      <c r="G1217" s="385"/>
      <c r="H1217" s="385"/>
      <c r="I1217" s="385"/>
      <c r="J1217" s="385"/>
      <c r="K1217" s="385"/>
    </row>
    <row r="1218" spans="1:11">
      <c r="A1218" s="393"/>
      <c r="B1218" s="438"/>
      <c r="F1218" s="385"/>
      <c r="G1218" s="385"/>
      <c r="H1218" s="385"/>
      <c r="I1218" s="385"/>
      <c r="J1218" s="385"/>
      <c r="K1218" s="385"/>
    </row>
    <row r="1219" spans="1:11">
      <c r="A1219" s="393"/>
      <c r="B1219" s="438"/>
      <c r="F1219" s="385"/>
      <c r="G1219" s="385"/>
      <c r="H1219" s="385"/>
      <c r="I1219" s="385"/>
      <c r="J1219" s="385"/>
      <c r="K1219" s="385"/>
    </row>
    <row r="1220" spans="1:11">
      <c r="A1220" s="393"/>
      <c r="B1220" s="438"/>
      <c r="F1220" s="385"/>
      <c r="G1220" s="385"/>
      <c r="H1220" s="385"/>
      <c r="I1220" s="385"/>
      <c r="J1220" s="385"/>
      <c r="K1220" s="385"/>
    </row>
    <row r="1221" spans="1:11">
      <c r="A1221" s="393"/>
      <c r="B1221" s="438"/>
      <c r="F1221" s="385"/>
      <c r="G1221" s="385"/>
      <c r="H1221" s="385"/>
      <c r="I1221" s="385"/>
      <c r="J1221" s="385"/>
      <c r="K1221" s="385"/>
    </row>
    <row r="1222" spans="1:11">
      <c r="A1222" s="393"/>
      <c r="B1222" s="438"/>
      <c r="F1222" s="385"/>
      <c r="G1222" s="385"/>
      <c r="H1222" s="385"/>
      <c r="I1222" s="385"/>
      <c r="J1222" s="385"/>
      <c r="K1222" s="385"/>
    </row>
    <row r="1223" spans="1:11">
      <c r="A1223" s="393"/>
      <c r="B1223" s="438"/>
      <c r="F1223" s="385"/>
      <c r="G1223" s="385"/>
      <c r="H1223" s="385"/>
      <c r="I1223" s="385"/>
      <c r="J1223" s="385"/>
      <c r="K1223" s="385"/>
    </row>
    <row r="1224" spans="1:11">
      <c r="A1224" s="393"/>
      <c r="B1224" s="438"/>
      <c r="F1224" s="385"/>
      <c r="G1224" s="385"/>
      <c r="H1224" s="385"/>
      <c r="I1224" s="385"/>
      <c r="J1224" s="385"/>
      <c r="K1224" s="385"/>
    </row>
    <row r="1225" spans="1:11">
      <c r="A1225" s="393"/>
      <c r="B1225" s="438"/>
      <c r="F1225" s="385"/>
      <c r="G1225" s="385"/>
      <c r="H1225" s="385"/>
      <c r="I1225" s="385"/>
      <c r="J1225" s="385"/>
      <c r="K1225" s="385"/>
    </row>
    <row r="1226" spans="1:11">
      <c r="A1226" s="393"/>
      <c r="B1226" s="438"/>
      <c r="F1226" s="385"/>
      <c r="G1226" s="385"/>
      <c r="H1226" s="385"/>
      <c r="I1226" s="385"/>
      <c r="J1226" s="385"/>
      <c r="K1226" s="385"/>
    </row>
    <row r="1227" spans="1:11">
      <c r="A1227" s="393"/>
      <c r="B1227" s="438"/>
      <c r="F1227" s="385"/>
      <c r="G1227" s="385"/>
      <c r="H1227" s="385"/>
      <c r="I1227" s="385"/>
      <c r="J1227" s="385"/>
      <c r="K1227" s="385"/>
    </row>
    <row r="1228" spans="1:11">
      <c r="A1228" s="393"/>
      <c r="B1228" s="438"/>
      <c r="F1228" s="385"/>
      <c r="G1228" s="385"/>
      <c r="H1228" s="385"/>
      <c r="I1228" s="385"/>
      <c r="J1228" s="385"/>
      <c r="K1228" s="385"/>
    </row>
    <row r="1229" spans="1:11">
      <c r="A1229" s="393"/>
      <c r="B1229" s="438"/>
      <c r="F1229" s="385"/>
      <c r="G1229" s="385"/>
      <c r="H1229" s="385"/>
      <c r="I1229" s="385"/>
      <c r="J1229" s="385"/>
      <c r="K1229" s="385"/>
    </row>
    <row r="1230" spans="1:11">
      <c r="A1230" s="393"/>
      <c r="B1230" s="438"/>
      <c r="F1230" s="385"/>
      <c r="G1230" s="385"/>
      <c r="H1230" s="385"/>
      <c r="I1230" s="385"/>
      <c r="J1230" s="385"/>
      <c r="K1230" s="385"/>
    </row>
    <row r="1231" spans="1:11">
      <c r="A1231" s="393"/>
      <c r="B1231" s="438"/>
      <c r="F1231" s="385"/>
      <c r="G1231" s="385"/>
      <c r="H1231" s="385"/>
      <c r="I1231" s="385"/>
      <c r="J1231" s="385"/>
      <c r="K1231" s="385"/>
    </row>
    <row r="1232" spans="1:11">
      <c r="A1232" s="393"/>
      <c r="B1232" s="438"/>
      <c r="F1232" s="385"/>
      <c r="G1232" s="385"/>
      <c r="H1232" s="385"/>
      <c r="I1232" s="385"/>
      <c r="J1232" s="385"/>
      <c r="K1232" s="385"/>
    </row>
    <row r="1233" spans="1:11">
      <c r="A1233" s="393"/>
      <c r="B1233" s="438"/>
      <c r="F1233" s="385"/>
      <c r="G1233" s="385"/>
      <c r="H1233" s="385"/>
      <c r="I1233" s="385"/>
      <c r="J1233" s="385"/>
      <c r="K1233" s="385"/>
    </row>
    <row r="1234" spans="1:11">
      <c r="A1234" s="393"/>
      <c r="B1234" s="438"/>
      <c r="F1234" s="385"/>
      <c r="G1234" s="385"/>
      <c r="H1234" s="385"/>
      <c r="I1234" s="385"/>
      <c r="J1234" s="385"/>
      <c r="K1234" s="385"/>
    </row>
    <row r="1235" spans="1:11">
      <c r="A1235" s="393"/>
      <c r="B1235" s="438"/>
      <c r="F1235" s="385"/>
      <c r="G1235" s="385"/>
      <c r="H1235" s="385"/>
      <c r="I1235" s="385"/>
      <c r="J1235" s="385"/>
      <c r="K1235" s="385"/>
    </row>
    <row r="1236" spans="1:11">
      <c r="A1236" s="393"/>
      <c r="B1236" s="438"/>
      <c r="F1236" s="385"/>
      <c r="G1236" s="385"/>
      <c r="H1236" s="385"/>
      <c r="I1236" s="385"/>
      <c r="J1236" s="385"/>
      <c r="K1236" s="385"/>
    </row>
    <row r="1237" spans="1:11">
      <c r="A1237" s="393"/>
      <c r="B1237" s="438"/>
      <c r="F1237" s="385"/>
      <c r="G1237" s="385"/>
      <c r="H1237" s="385"/>
      <c r="I1237" s="385"/>
      <c r="J1237" s="385"/>
      <c r="K1237" s="385"/>
    </row>
    <row r="1238" spans="1:11">
      <c r="A1238" s="393"/>
      <c r="B1238" s="438"/>
      <c r="F1238" s="385"/>
      <c r="G1238" s="385"/>
      <c r="H1238" s="385"/>
      <c r="I1238" s="385"/>
      <c r="J1238" s="385"/>
      <c r="K1238" s="385"/>
    </row>
    <row r="1239" spans="1:11">
      <c r="A1239" s="393"/>
      <c r="B1239" s="438"/>
      <c r="F1239" s="385"/>
      <c r="G1239" s="385"/>
      <c r="H1239" s="385"/>
      <c r="I1239" s="385"/>
      <c r="J1239" s="385"/>
      <c r="K1239" s="385"/>
    </row>
    <row r="1240" spans="1:11">
      <c r="A1240" s="393"/>
      <c r="B1240" s="438"/>
      <c r="F1240" s="385"/>
      <c r="G1240" s="385"/>
      <c r="H1240" s="385"/>
      <c r="I1240" s="385"/>
      <c r="J1240" s="385"/>
      <c r="K1240" s="385"/>
    </row>
    <row r="1241" spans="1:11">
      <c r="A1241" s="393"/>
      <c r="B1241" s="438"/>
      <c r="F1241" s="385"/>
      <c r="G1241" s="385"/>
      <c r="H1241" s="385"/>
      <c r="I1241" s="385"/>
      <c r="J1241" s="385"/>
      <c r="K1241" s="385"/>
    </row>
    <row r="1242" spans="1:11">
      <c r="A1242" s="393"/>
      <c r="B1242" s="438"/>
      <c r="F1242" s="385"/>
      <c r="G1242" s="385"/>
      <c r="H1242" s="385"/>
      <c r="I1242" s="385"/>
      <c r="J1242" s="385"/>
      <c r="K1242" s="385"/>
    </row>
    <row r="1243" spans="1:11">
      <c r="A1243" s="393"/>
      <c r="B1243" s="438"/>
      <c r="F1243" s="385"/>
      <c r="G1243" s="385"/>
      <c r="H1243" s="385"/>
      <c r="I1243" s="385"/>
      <c r="J1243" s="385"/>
      <c r="K1243" s="385"/>
    </row>
    <row r="1244" spans="1:11">
      <c r="A1244" s="393"/>
      <c r="B1244" s="438"/>
      <c r="F1244" s="385"/>
      <c r="G1244" s="385"/>
      <c r="H1244" s="385"/>
      <c r="I1244" s="385"/>
      <c r="J1244" s="385"/>
      <c r="K1244" s="385"/>
    </row>
    <row r="1245" spans="1:11">
      <c r="A1245" s="393"/>
      <c r="B1245" s="438"/>
      <c r="F1245" s="385"/>
      <c r="G1245" s="385"/>
      <c r="H1245" s="385"/>
      <c r="I1245" s="385"/>
      <c r="J1245" s="385"/>
      <c r="K1245" s="385"/>
    </row>
    <row r="1246" spans="1:11">
      <c r="A1246" s="393"/>
      <c r="B1246" s="438"/>
      <c r="F1246" s="385"/>
      <c r="G1246" s="385"/>
      <c r="H1246" s="385"/>
      <c r="I1246" s="385"/>
      <c r="J1246" s="385"/>
      <c r="K1246" s="385"/>
    </row>
    <row r="1247" spans="1:11">
      <c r="A1247" s="393"/>
      <c r="B1247" s="438"/>
      <c r="F1247" s="385"/>
      <c r="G1247" s="385"/>
      <c r="H1247" s="385"/>
      <c r="I1247" s="385"/>
      <c r="J1247" s="385"/>
      <c r="K1247" s="385"/>
    </row>
    <row r="1248" spans="1:11">
      <c r="A1248" s="393"/>
      <c r="B1248" s="438"/>
      <c r="F1248" s="385"/>
      <c r="G1248" s="385"/>
      <c r="H1248" s="385"/>
      <c r="I1248" s="385"/>
      <c r="J1248" s="385"/>
      <c r="K1248" s="385"/>
    </row>
    <row r="1249" spans="1:11">
      <c r="A1249" s="393"/>
      <c r="B1249" s="438"/>
      <c r="F1249" s="385"/>
      <c r="G1249" s="385"/>
      <c r="H1249" s="385"/>
      <c r="I1249" s="385"/>
      <c r="J1249" s="385"/>
      <c r="K1249" s="385"/>
    </row>
    <row r="1250" spans="1:11">
      <c r="A1250" s="393"/>
      <c r="B1250" s="438"/>
      <c r="F1250" s="385"/>
      <c r="G1250" s="385"/>
      <c r="H1250" s="385"/>
      <c r="I1250" s="385"/>
      <c r="J1250" s="385"/>
      <c r="K1250" s="385"/>
    </row>
    <row r="1251" spans="1:11">
      <c r="A1251" s="393"/>
      <c r="B1251" s="438"/>
      <c r="F1251" s="385"/>
      <c r="G1251" s="385"/>
      <c r="H1251" s="385"/>
      <c r="I1251" s="385"/>
      <c r="J1251" s="385"/>
      <c r="K1251" s="385"/>
    </row>
    <row r="1252" spans="1:11">
      <c r="A1252" s="393"/>
      <c r="B1252" s="438"/>
      <c r="F1252" s="385"/>
      <c r="G1252" s="385"/>
      <c r="H1252" s="385"/>
      <c r="I1252" s="385"/>
      <c r="J1252" s="385"/>
      <c r="K1252" s="385"/>
    </row>
    <row r="1253" spans="1:11">
      <c r="A1253" s="393"/>
      <c r="B1253" s="438"/>
      <c r="F1253" s="385"/>
      <c r="G1253" s="385"/>
      <c r="H1253" s="385"/>
      <c r="I1253" s="385"/>
      <c r="J1253" s="385"/>
      <c r="K1253" s="385"/>
    </row>
    <row r="1254" spans="1:11">
      <c r="A1254" s="393"/>
      <c r="B1254" s="438"/>
      <c r="F1254" s="385"/>
      <c r="G1254" s="385"/>
      <c r="H1254" s="385"/>
      <c r="I1254" s="385"/>
      <c r="J1254" s="385"/>
      <c r="K1254" s="385"/>
    </row>
    <row r="1255" spans="1:11">
      <c r="A1255" s="393"/>
      <c r="B1255" s="438"/>
      <c r="F1255" s="385"/>
      <c r="G1255" s="385"/>
      <c r="H1255" s="385"/>
      <c r="I1255" s="385"/>
      <c r="J1255" s="385"/>
      <c r="K1255" s="385"/>
    </row>
    <row r="1256" spans="1:11">
      <c r="A1256" s="393"/>
      <c r="B1256" s="438"/>
      <c r="F1256" s="385"/>
      <c r="G1256" s="385"/>
      <c r="H1256" s="385"/>
      <c r="I1256" s="385"/>
      <c r="J1256" s="385"/>
      <c r="K1256" s="385"/>
    </row>
    <row r="1257" spans="1:11">
      <c r="A1257" s="393"/>
      <c r="B1257" s="438"/>
      <c r="F1257" s="385"/>
      <c r="G1257" s="385"/>
      <c r="H1257" s="385"/>
      <c r="I1257" s="385"/>
      <c r="J1257" s="385"/>
      <c r="K1257" s="385"/>
    </row>
    <row r="1258" spans="1:11">
      <c r="A1258" s="393"/>
      <c r="B1258" s="438"/>
      <c r="F1258" s="385"/>
      <c r="G1258" s="385"/>
      <c r="H1258" s="385"/>
      <c r="I1258" s="385"/>
      <c r="J1258" s="385"/>
      <c r="K1258" s="385"/>
    </row>
    <row r="1259" spans="1:11">
      <c r="A1259" s="393"/>
      <c r="B1259" s="438"/>
      <c r="F1259" s="385"/>
      <c r="G1259" s="385"/>
      <c r="H1259" s="385"/>
      <c r="I1259" s="385"/>
      <c r="J1259" s="385"/>
      <c r="K1259" s="385"/>
    </row>
    <row r="1260" spans="1:11">
      <c r="A1260" s="393"/>
      <c r="B1260" s="438"/>
      <c r="F1260" s="385"/>
      <c r="G1260" s="385"/>
      <c r="H1260" s="385"/>
      <c r="I1260" s="385"/>
      <c r="J1260" s="385"/>
      <c r="K1260" s="385"/>
    </row>
    <row r="1261" spans="1:11">
      <c r="A1261" s="393"/>
      <c r="B1261" s="438"/>
      <c r="F1261" s="385"/>
      <c r="G1261" s="385"/>
      <c r="H1261" s="385"/>
      <c r="I1261" s="385"/>
      <c r="J1261" s="385"/>
      <c r="K1261" s="385"/>
    </row>
    <row r="1262" spans="1:11">
      <c r="A1262" s="393"/>
      <c r="B1262" s="438"/>
      <c r="F1262" s="385"/>
      <c r="G1262" s="385"/>
      <c r="H1262" s="385"/>
      <c r="I1262" s="385"/>
      <c r="J1262" s="385"/>
      <c r="K1262" s="385"/>
    </row>
    <row r="1263" spans="1:11">
      <c r="A1263" s="393"/>
      <c r="B1263" s="438"/>
      <c r="F1263" s="385"/>
      <c r="G1263" s="385"/>
      <c r="H1263" s="385"/>
      <c r="I1263" s="385"/>
      <c r="J1263" s="385"/>
      <c r="K1263" s="385"/>
    </row>
    <row r="1264" spans="1:11">
      <c r="A1264" s="393"/>
      <c r="B1264" s="438"/>
      <c r="F1264" s="385"/>
      <c r="G1264" s="385"/>
      <c r="H1264" s="385"/>
      <c r="I1264" s="385"/>
      <c r="J1264" s="385"/>
      <c r="K1264" s="385"/>
    </row>
    <row r="1265" spans="1:11">
      <c r="A1265" s="393"/>
      <c r="B1265" s="438"/>
      <c r="F1265" s="385"/>
      <c r="G1265" s="385"/>
      <c r="H1265" s="385"/>
      <c r="I1265" s="385"/>
      <c r="J1265" s="385"/>
      <c r="K1265" s="385"/>
    </row>
    <row r="1266" spans="1:11">
      <c r="A1266" s="393"/>
      <c r="B1266" s="438"/>
      <c r="F1266" s="385"/>
      <c r="G1266" s="385"/>
      <c r="H1266" s="385"/>
      <c r="I1266" s="385"/>
      <c r="J1266" s="385"/>
      <c r="K1266" s="385"/>
    </row>
    <row r="1267" spans="1:11">
      <c r="A1267" s="393"/>
      <c r="B1267" s="438"/>
      <c r="F1267" s="385"/>
      <c r="G1267" s="385"/>
      <c r="H1267" s="385"/>
      <c r="I1267" s="385"/>
      <c r="J1267" s="385"/>
      <c r="K1267" s="385"/>
    </row>
    <row r="1268" spans="1:11">
      <c r="A1268" s="393"/>
      <c r="B1268" s="438"/>
      <c r="F1268" s="385"/>
      <c r="G1268" s="385"/>
      <c r="H1268" s="385"/>
      <c r="I1268" s="385"/>
      <c r="J1268" s="385"/>
      <c r="K1268" s="385"/>
    </row>
    <row r="1269" spans="1:11">
      <c r="A1269" s="393"/>
      <c r="B1269" s="438"/>
      <c r="F1269" s="385"/>
      <c r="G1269" s="385"/>
      <c r="H1269" s="385"/>
      <c r="I1269" s="385"/>
      <c r="J1269" s="385"/>
      <c r="K1269" s="385"/>
    </row>
    <row r="1270" spans="1:11">
      <c r="A1270" s="393"/>
      <c r="B1270" s="438"/>
      <c r="F1270" s="385"/>
      <c r="G1270" s="385"/>
      <c r="H1270" s="385"/>
      <c r="I1270" s="385"/>
      <c r="J1270" s="385"/>
      <c r="K1270" s="385"/>
    </row>
    <row r="1271" spans="1:11">
      <c r="A1271" s="393"/>
      <c r="B1271" s="438"/>
      <c r="F1271" s="385"/>
      <c r="G1271" s="385"/>
      <c r="H1271" s="385"/>
      <c r="I1271" s="385"/>
      <c r="J1271" s="385"/>
      <c r="K1271" s="385"/>
    </row>
    <row r="1272" spans="1:11">
      <c r="A1272" s="393"/>
      <c r="B1272" s="438"/>
      <c r="F1272" s="385"/>
      <c r="G1272" s="385"/>
      <c r="H1272" s="385"/>
      <c r="I1272" s="385"/>
      <c r="J1272" s="385"/>
      <c r="K1272" s="385"/>
    </row>
    <row r="1273" spans="1:11">
      <c r="A1273" s="393"/>
      <c r="B1273" s="438"/>
      <c r="F1273" s="385"/>
      <c r="G1273" s="385"/>
      <c r="H1273" s="385"/>
      <c r="I1273" s="385"/>
      <c r="J1273" s="385"/>
      <c r="K1273" s="385"/>
    </row>
    <row r="1274" spans="1:11">
      <c r="A1274" s="393"/>
      <c r="B1274" s="438"/>
      <c r="F1274" s="385"/>
      <c r="G1274" s="385"/>
      <c r="H1274" s="385"/>
      <c r="I1274" s="385"/>
      <c r="J1274" s="385"/>
      <c r="K1274" s="385"/>
    </row>
    <row r="1275" spans="1:11">
      <c r="A1275" s="393"/>
      <c r="B1275" s="438"/>
      <c r="F1275" s="385"/>
      <c r="G1275" s="385"/>
      <c r="H1275" s="385"/>
      <c r="I1275" s="385"/>
      <c r="J1275" s="385"/>
      <c r="K1275" s="385"/>
    </row>
    <row r="1276" spans="1:11">
      <c r="A1276" s="393"/>
      <c r="B1276" s="438"/>
      <c r="F1276" s="385"/>
      <c r="G1276" s="385"/>
      <c r="H1276" s="385"/>
      <c r="I1276" s="385"/>
      <c r="J1276" s="385"/>
      <c r="K1276" s="385"/>
    </row>
    <row r="1277" spans="1:11">
      <c r="A1277" s="393"/>
      <c r="B1277" s="438"/>
      <c r="F1277" s="385"/>
      <c r="G1277" s="385"/>
      <c r="H1277" s="385"/>
      <c r="I1277" s="385"/>
      <c r="J1277" s="385"/>
      <c r="K1277" s="385"/>
    </row>
    <row r="1278" spans="1:11">
      <c r="A1278" s="393"/>
      <c r="B1278" s="438"/>
      <c r="F1278" s="385"/>
      <c r="G1278" s="385"/>
      <c r="H1278" s="385"/>
      <c r="I1278" s="385"/>
      <c r="J1278" s="385"/>
      <c r="K1278" s="385"/>
    </row>
    <row r="1279" spans="1:11">
      <c r="A1279" s="393"/>
      <c r="B1279" s="438"/>
      <c r="F1279" s="385"/>
      <c r="G1279" s="385"/>
      <c r="H1279" s="385"/>
      <c r="I1279" s="385"/>
      <c r="J1279" s="385"/>
      <c r="K1279" s="385"/>
    </row>
    <row r="1280" spans="1:11">
      <c r="A1280" s="393"/>
      <c r="B1280" s="438"/>
      <c r="F1280" s="385"/>
      <c r="G1280" s="385"/>
      <c r="H1280" s="385"/>
      <c r="I1280" s="385"/>
      <c r="J1280" s="385"/>
      <c r="K1280" s="385"/>
    </row>
    <row r="1281" spans="1:11">
      <c r="A1281" s="393"/>
      <c r="B1281" s="438"/>
      <c r="F1281" s="385"/>
      <c r="G1281" s="385"/>
      <c r="H1281" s="385"/>
      <c r="I1281" s="385"/>
      <c r="J1281" s="385"/>
      <c r="K1281" s="385"/>
    </row>
    <row r="1282" spans="1:11">
      <c r="A1282" s="393"/>
      <c r="B1282" s="438"/>
      <c r="F1282" s="385"/>
      <c r="G1282" s="385"/>
      <c r="H1282" s="385"/>
      <c r="I1282" s="385"/>
      <c r="J1282" s="385"/>
      <c r="K1282" s="385"/>
    </row>
    <row r="1283" spans="1:11">
      <c r="A1283" s="393"/>
      <c r="B1283" s="438"/>
      <c r="F1283" s="385"/>
      <c r="G1283" s="385"/>
      <c r="H1283" s="385"/>
      <c r="I1283" s="385"/>
      <c r="J1283" s="385"/>
      <c r="K1283" s="385"/>
    </row>
    <row r="1284" spans="1:11">
      <c r="A1284" s="393"/>
      <c r="B1284" s="438"/>
      <c r="F1284" s="385"/>
      <c r="G1284" s="385"/>
      <c r="H1284" s="385"/>
      <c r="I1284" s="385"/>
      <c r="J1284" s="385"/>
      <c r="K1284" s="385"/>
    </row>
    <row r="1285" spans="1:11">
      <c r="A1285" s="393"/>
      <c r="B1285" s="438"/>
      <c r="F1285" s="385"/>
      <c r="G1285" s="385"/>
      <c r="H1285" s="385"/>
      <c r="I1285" s="385"/>
      <c r="J1285" s="385"/>
      <c r="K1285" s="385"/>
    </row>
    <row r="1286" spans="1:11">
      <c r="A1286" s="393"/>
      <c r="B1286" s="438"/>
      <c r="F1286" s="385"/>
      <c r="G1286" s="385"/>
      <c r="H1286" s="385"/>
      <c r="I1286" s="385"/>
      <c r="J1286" s="385"/>
      <c r="K1286" s="385"/>
    </row>
    <row r="1287" spans="1:11">
      <c r="A1287" s="393"/>
      <c r="B1287" s="438"/>
      <c r="F1287" s="385"/>
      <c r="G1287" s="385"/>
      <c r="H1287" s="385"/>
      <c r="I1287" s="385"/>
      <c r="J1287" s="385"/>
      <c r="K1287" s="385"/>
    </row>
    <row r="1288" spans="1:11">
      <c r="A1288" s="393"/>
      <c r="B1288" s="438"/>
      <c r="F1288" s="385"/>
      <c r="G1288" s="385"/>
      <c r="H1288" s="385"/>
      <c r="I1288" s="385"/>
      <c r="J1288" s="385"/>
      <c r="K1288" s="385"/>
    </row>
    <row r="1289" spans="1:11">
      <c r="A1289" s="393"/>
      <c r="B1289" s="438"/>
      <c r="F1289" s="385"/>
      <c r="G1289" s="385"/>
      <c r="H1289" s="385"/>
      <c r="I1289" s="385"/>
      <c r="J1289" s="385"/>
      <c r="K1289" s="385"/>
    </row>
    <row r="1290" spans="1:11">
      <c r="A1290" s="393"/>
      <c r="B1290" s="438"/>
      <c r="F1290" s="385"/>
      <c r="G1290" s="385"/>
      <c r="H1290" s="385"/>
      <c r="I1290" s="385"/>
      <c r="J1290" s="385"/>
      <c r="K1290" s="385"/>
    </row>
    <row r="1291" spans="1:11">
      <c r="A1291" s="393"/>
      <c r="B1291" s="438"/>
      <c r="F1291" s="385"/>
      <c r="G1291" s="385"/>
      <c r="H1291" s="385"/>
      <c r="I1291" s="385"/>
      <c r="J1291" s="385"/>
      <c r="K1291" s="385"/>
    </row>
    <row r="1292" spans="1:11">
      <c r="A1292" s="393"/>
      <c r="B1292" s="438"/>
      <c r="F1292" s="385"/>
      <c r="G1292" s="385"/>
      <c r="H1292" s="385"/>
      <c r="I1292" s="385"/>
      <c r="J1292" s="385"/>
      <c r="K1292" s="385"/>
    </row>
    <row r="1293" spans="1:11">
      <c r="A1293" s="393"/>
      <c r="B1293" s="438"/>
      <c r="F1293" s="385"/>
      <c r="G1293" s="385"/>
      <c r="H1293" s="385"/>
      <c r="I1293" s="385"/>
      <c r="J1293" s="385"/>
      <c r="K1293" s="385"/>
    </row>
    <row r="1294" spans="1:11">
      <c r="A1294" s="393"/>
      <c r="B1294" s="438"/>
      <c r="F1294" s="385"/>
      <c r="G1294" s="385"/>
      <c r="H1294" s="385"/>
      <c r="I1294" s="385"/>
      <c r="J1294" s="385"/>
      <c r="K1294" s="385"/>
    </row>
    <row r="1295" spans="1:11">
      <c r="A1295" s="393"/>
      <c r="B1295" s="438"/>
      <c r="F1295" s="385"/>
      <c r="G1295" s="385"/>
      <c r="H1295" s="385"/>
      <c r="I1295" s="385"/>
      <c r="J1295" s="385"/>
      <c r="K1295" s="385"/>
    </row>
    <row r="1296" spans="1:11">
      <c r="A1296" s="393"/>
      <c r="B1296" s="438"/>
      <c r="F1296" s="385"/>
      <c r="G1296" s="385"/>
      <c r="H1296" s="385"/>
      <c r="I1296" s="385"/>
      <c r="J1296" s="385"/>
      <c r="K1296" s="385"/>
    </row>
    <row r="1297" spans="1:11">
      <c r="A1297" s="393"/>
      <c r="B1297" s="438"/>
      <c r="F1297" s="385"/>
      <c r="G1297" s="385"/>
      <c r="H1297" s="385"/>
      <c r="I1297" s="385"/>
      <c r="J1297" s="385"/>
      <c r="K1297" s="385"/>
    </row>
    <row r="1298" spans="1:11">
      <c r="A1298" s="393"/>
      <c r="B1298" s="438"/>
      <c r="F1298" s="385"/>
      <c r="G1298" s="385"/>
      <c r="H1298" s="385"/>
      <c r="I1298" s="385"/>
      <c r="J1298" s="385"/>
      <c r="K1298" s="385"/>
    </row>
    <row r="1299" spans="1:11">
      <c r="A1299" s="393"/>
      <c r="B1299" s="438"/>
      <c r="F1299" s="385"/>
      <c r="G1299" s="385"/>
      <c r="H1299" s="385"/>
      <c r="I1299" s="385"/>
      <c r="J1299" s="385"/>
      <c r="K1299" s="385"/>
    </row>
    <row r="1300" spans="1:11">
      <c r="A1300" s="393"/>
      <c r="B1300" s="438"/>
      <c r="F1300" s="385"/>
      <c r="G1300" s="385"/>
      <c r="H1300" s="385"/>
      <c r="I1300" s="385"/>
      <c r="J1300" s="385"/>
      <c r="K1300" s="385"/>
    </row>
    <row r="1301" spans="1:11">
      <c r="A1301" s="393"/>
      <c r="B1301" s="438"/>
      <c r="F1301" s="385"/>
      <c r="G1301" s="385"/>
      <c r="H1301" s="385"/>
      <c r="I1301" s="385"/>
      <c r="J1301" s="385"/>
      <c r="K1301" s="385"/>
    </row>
    <row r="1302" spans="1:11">
      <c r="A1302" s="393"/>
      <c r="B1302" s="438"/>
      <c r="F1302" s="385"/>
      <c r="G1302" s="385"/>
      <c r="H1302" s="385"/>
      <c r="I1302" s="385"/>
      <c r="J1302" s="385"/>
      <c r="K1302" s="385"/>
    </row>
    <row r="1303" spans="1:11">
      <c r="A1303" s="393"/>
      <c r="B1303" s="438"/>
      <c r="F1303" s="385"/>
      <c r="G1303" s="385"/>
      <c r="H1303" s="385"/>
      <c r="I1303" s="385"/>
      <c r="J1303" s="385"/>
      <c r="K1303" s="385"/>
    </row>
    <row r="1304" spans="1:11">
      <c r="A1304" s="393"/>
      <c r="B1304" s="438"/>
      <c r="F1304" s="385"/>
      <c r="G1304" s="385"/>
      <c r="H1304" s="385"/>
      <c r="I1304" s="385"/>
      <c r="J1304" s="385"/>
      <c r="K1304" s="385"/>
    </row>
    <row r="1305" spans="1:11">
      <c r="A1305" s="393"/>
      <c r="B1305" s="438"/>
      <c r="F1305" s="385"/>
      <c r="G1305" s="385"/>
      <c r="H1305" s="385"/>
      <c r="I1305" s="385"/>
      <c r="J1305" s="385"/>
      <c r="K1305" s="385"/>
    </row>
    <row r="1306" spans="1:11">
      <c r="A1306" s="393"/>
      <c r="B1306" s="438"/>
      <c r="F1306" s="385"/>
      <c r="G1306" s="385"/>
      <c r="H1306" s="385"/>
      <c r="I1306" s="385"/>
      <c r="J1306" s="385"/>
      <c r="K1306" s="385"/>
    </row>
    <row r="1307" spans="1:11">
      <c r="A1307" s="393"/>
      <c r="B1307" s="438"/>
      <c r="F1307" s="385"/>
      <c r="G1307" s="385"/>
      <c r="H1307" s="385"/>
      <c r="I1307" s="385"/>
      <c r="J1307" s="385"/>
      <c r="K1307" s="385"/>
    </row>
    <row r="1308" spans="1:11">
      <c r="A1308" s="393"/>
      <c r="B1308" s="438"/>
      <c r="F1308" s="385"/>
      <c r="G1308" s="385"/>
      <c r="H1308" s="385"/>
      <c r="I1308" s="385"/>
      <c r="J1308" s="385"/>
      <c r="K1308" s="385"/>
    </row>
    <row r="1309" spans="1:11">
      <c r="A1309" s="393"/>
      <c r="B1309" s="438"/>
      <c r="F1309" s="385"/>
      <c r="G1309" s="385"/>
      <c r="H1309" s="385"/>
      <c r="I1309" s="385"/>
      <c r="J1309" s="385"/>
      <c r="K1309" s="385"/>
    </row>
    <row r="1310" spans="1:11">
      <c r="A1310" s="393"/>
      <c r="B1310" s="438"/>
      <c r="F1310" s="385"/>
      <c r="G1310" s="385"/>
      <c r="H1310" s="385"/>
      <c r="I1310" s="385"/>
      <c r="J1310" s="385"/>
      <c r="K1310" s="385"/>
    </row>
    <row r="1311" spans="1:11">
      <c r="A1311" s="393"/>
      <c r="B1311" s="438"/>
      <c r="F1311" s="385"/>
      <c r="G1311" s="385"/>
      <c r="H1311" s="385"/>
      <c r="I1311" s="385"/>
      <c r="J1311" s="385"/>
      <c r="K1311" s="385"/>
    </row>
    <row r="1312" spans="1:11">
      <c r="A1312" s="393"/>
      <c r="B1312" s="438"/>
      <c r="F1312" s="385"/>
      <c r="G1312" s="385"/>
      <c r="H1312" s="385"/>
      <c r="I1312" s="385"/>
      <c r="J1312" s="385"/>
      <c r="K1312" s="385"/>
    </row>
    <row r="1313" spans="1:11">
      <c r="A1313" s="393"/>
      <c r="B1313" s="438"/>
      <c r="F1313" s="385"/>
      <c r="G1313" s="385"/>
      <c r="H1313" s="385"/>
      <c r="I1313" s="385"/>
      <c r="J1313" s="385"/>
      <c r="K1313" s="385"/>
    </row>
    <row r="1314" spans="1:11">
      <c r="A1314" s="393"/>
      <c r="B1314" s="438"/>
      <c r="F1314" s="385"/>
      <c r="G1314" s="385"/>
      <c r="H1314" s="385"/>
      <c r="I1314" s="385"/>
      <c r="J1314" s="385"/>
      <c r="K1314" s="385"/>
    </row>
    <row r="1315" spans="1:11">
      <c r="A1315" s="393"/>
      <c r="B1315" s="438"/>
      <c r="F1315" s="385"/>
      <c r="G1315" s="385"/>
      <c r="H1315" s="385"/>
      <c r="I1315" s="385"/>
      <c r="J1315" s="385"/>
      <c r="K1315" s="385"/>
    </row>
    <row r="1316" spans="1:11">
      <c r="A1316" s="393"/>
      <c r="B1316" s="438"/>
      <c r="F1316" s="385"/>
      <c r="G1316" s="385"/>
      <c r="H1316" s="385"/>
      <c r="I1316" s="385"/>
      <c r="J1316" s="385"/>
      <c r="K1316" s="385"/>
    </row>
    <row r="1317" spans="1:11">
      <c r="A1317" s="393"/>
      <c r="B1317" s="438"/>
      <c r="F1317" s="385"/>
      <c r="G1317" s="385"/>
      <c r="H1317" s="385"/>
      <c r="I1317" s="385"/>
      <c r="J1317" s="385"/>
      <c r="K1317" s="385"/>
    </row>
    <row r="1318" spans="1:11">
      <c r="A1318" s="393"/>
      <c r="B1318" s="438"/>
      <c r="F1318" s="385"/>
      <c r="G1318" s="385"/>
      <c r="H1318" s="385"/>
      <c r="I1318" s="385"/>
      <c r="J1318" s="385"/>
      <c r="K1318" s="385"/>
    </row>
    <row r="1319" spans="1:11">
      <c r="A1319" s="393"/>
      <c r="B1319" s="438"/>
      <c r="F1319" s="385"/>
      <c r="G1319" s="385"/>
      <c r="H1319" s="385"/>
      <c r="I1319" s="385"/>
      <c r="J1319" s="385"/>
      <c r="K1319" s="385"/>
    </row>
    <row r="1320" spans="1:11">
      <c r="A1320" s="393"/>
      <c r="B1320" s="438"/>
      <c r="F1320" s="385"/>
      <c r="G1320" s="385"/>
      <c r="H1320" s="385"/>
      <c r="I1320" s="385"/>
      <c r="J1320" s="385"/>
      <c r="K1320" s="385"/>
    </row>
    <row r="1321" spans="1:11">
      <c r="A1321" s="393"/>
      <c r="B1321" s="438"/>
      <c r="F1321" s="385"/>
      <c r="G1321" s="385"/>
      <c r="H1321" s="385"/>
      <c r="I1321" s="385"/>
      <c r="J1321" s="385"/>
      <c r="K1321" s="385"/>
    </row>
    <row r="1322" spans="1:11">
      <c r="A1322" s="393"/>
      <c r="B1322" s="438"/>
      <c r="F1322" s="385"/>
      <c r="G1322" s="385"/>
      <c r="H1322" s="385"/>
      <c r="I1322" s="385"/>
      <c r="J1322" s="385"/>
      <c r="K1322" s="385"/>
    </row>
    <row r="1323" spans="1:11">
      <c r="A1323" s="393"/>
      <c r="B1323" s="438"/>
      <c r="F1323" s="385"/>
      <c r="G1323" s="385"/>
      <c r="H1323" s="385"/>
      <c r="I1323" s="385"/>
      <c r="J1323" s="385"/>
      <c r="K1323" s="385"/>
    </row>
    <row r="1324" spans="1:11">
      <c r="A1324" s="393"/>
      <c r="B1324" s="438"/>
      <c r="F1324" s="385"/>
      <c r="G1324" s="385"/>
      <c r="H1324" s="385"/>
      <c r="I1324" s="385"/>
      <c r="J1324" s="385"/>
      <c r="K1324" s="385"/>
    </row>
    <row r="1325" spans="1:11">
      <c r="A1325" s="393"/>
      <c r="B1325" s="438"/>
      <c r="F1325" s="385"/>
      <c r="G1325" s="385"/>
      <c r="H1325" s="385"/>
      <c r="I1325" s="385"/>
      <c r="J1325" s="385"/>
      <c r="K1325" s="385"/>
    </row>
    <row r="1326" spans="1:11">
      <c r="A1326" s="393"/>
      <c r="B1326" s="438"/>
      <c r="F1326" s="385"/>
      <c r="G1326" s="385"/>
      <c r="H1326" s="385"/>
      <c r="I1326" s="385"/>
      <c r="J1326" s="385"/>
      <c r="K1326" s="385"/>
    </row>
    <row r="1327" spans="1:11">
      <c r="A1327" s="393"/>
      <c r="B1327" s="438"/>
      <c r="F1327" s="385"/>
      <c r="G1327" s="385"/>
      <c r="H1327" s="385"/>
      <c r="I1327" s="385"/>
      <c r="J1327" s="385"/>
      <c r="K1327" s="385"/>
    </row>
    <row r="1328" spans="1:11">
      <c r="A1328" s="393"/>
      <c r="B1328" s="438"/>
      <c r="F1328" s="385"/>
      <c r="G1328" s="385"/>
      <c r="H1328" s="385"/>
      <c r="I1328" s="385"/>
      <c r="J1328" s="385"/>
      <c r="K1328" s="385"/>
    </row>
    <row r="1329" spans="1:11">
      <c r="A1329" s="393"/>
      <c r="B1329" s="438"/>
      <c r="F1329" s="385"/>
      <c r="G1329" s="385"/>
      <c r="H1329" s="385"/>
      <c r="I1329" s="385"/>
      <c r="J1329" s="385"/>
      <c r="K1329" s="385"/>
    </row>
    <row r="1330" spans="1:11">
      <c r="A1330" s="393"/>
      <c r="B1330" s="438"/>
      <c r="F1330" s="385"/>
      <c r="G1330" s="385"/>
      <c r="H1330" s="385"/>
      <c r="I1330" s="385"/>
      <c r="J1330" s="385"/>
      <c r="K1330" s="385"/>
    </row>
    <row r="1331" spans="1:11">
      <c r="A1331" s="393"/>
      <c r="B1331" s="438"/>
      <c r="F1331" s="385"/>
      <c r="G1331" s="385"/>
      <c r="H1331" s="385"/>
      <c r="I1331" s="385"/>
      <c r="J1331" s="385"/>
      <c r="K1331" s="385"/>
    </row>
    <row r="1332" spans="1:11">
      <c r="A1332" s="393"/>
      <c r="B1332" s="438"/>
      <c r="F1332" s="385"/>
      <c r="G1332" s="385"/>
      <c r="H1332" s="385"/>
      <c r="I1332" s="385"/>
      <c r="J1332" s="385"/>
      <c r="K1332" s="385"/>
    </row>
    <row r="1333" spans="1:11">
      <c r="A1333" s="393"/>
      <c r="B1333" s="438"/>
      <c r="F1333" s="385"/>
      <c r="G1333" s="385"/>
      <c r="H1333" s="385"/>
      <c r="I1333" s="385"/>
      <c r="J1333" s="385"/>
      <c r="K1333" s="385"/>
    </row>
    <row r="1334" spans="1:11">
      <c r="A1334" s="393"/>
      <c r="B1334" s="438"/>
      <c r="F1334" s="385"/>
      <c r="G1334" s="385"/>
      <c r="H1334" s="385"/>
      <c r="I1334" s="385"/>
      <c r="J1334" s="385"/>
      <c r="K1334" s="385"/>
    </row>
    <row r="1335" spans="1:11">
      <c r="A1335" s="393"/>
      <c r="B1335" s="438"/>
      <c r="F1335" s="385"/>
      <c r="G1335" s="385"/>
      <c r="H1335" s="385"/>
      <c r="I1335" s="385"/>
      <c r="J1335" s="385"/>
      <c r="K1335" s="385"/>
    </row>
    <row r="1336" spans="1:11">
      <c r="A1336" s="393"/>
      <c r="B1336" s="438"/>
      <c r="F1336" s="385"/>
      <c r="G1336" s="385"/>
      <c r="H1336" s="385"/>
      <c r="I1336" s="385"/>
      <c r="J1336" s="385"/>
      <c r="K1336" s="385"/>
    </row>
    <row r="1337" spans="1:11">
      <c r="A1337" s="393"/>
      <c r="B1337" s="438"/>
      <c r="F1337" s="385"/>
      <c r="G1337" s="385"/>
      <c r="H1337" s="385"/>
      <c r="I1337" s="385"/>
      <c r="J1337" s="385"/>
      <c r="K1337" s="385"/>
    </row>
    <row r="1338" spans="1:11">
      <c r="A1338" s="393"/>
      <c r="B1338" s="438"/>
      <c r="F1338" s="385"/>
      <c r="G1338" s="385"/>
      <c r="H1338" s="385"/>
      <c r="I1338" s="385"/>
      <c r="J1338" s="385"/>
      <c r="K1338" s="385"/>
    </row>
    <row r="1339" spans="1:11">
      <c r="A1339" s="393"/>
      <c r="B1339" s="438"/>
      <c r="F1339" s="385"/>
      <c r="G1339" s="385"/>
      <c r="H1339" s="385"/>
      <c r="I1339" s="385"/>
      <c r="J1339" s="385"/>
      <c r="K1339" s="385"/>
    </row>
    <row r="1340" spans="1:11">
      <c r="A1340" s="393"/>
      <c r="B1340" s="438"/>
      <c r="F1340" s="385"/>
      <c r="G1340" s="385"/>
      <c r="H1340" s="385"/>
      <c r="I1340" s="385"/>
      <c r="J1340" s="385"/>
      <c r="K1340" s="385"/>
    </row>
    <row r="1341" spans="1:11">
      <c r="A1341" s="393"/>
      <c r="B1341" s="438"/>
      <c r="F1341" s="385"/>
      <c r="G1341" s="385"/>
      <c r="H1341" s="385"/>
      <c r="I1341" s="385"/>
      <c r="J1341" s="385"/>
      <c r="K1341" s="385"/>
    </row>
    <row r="1342" spans="1:11">
      <c r="A1342" s="393"/>
      <c r="B1342" s="438"/>
      <c r="F1342" s="385"/>
      <c r="G1342" s="385"/>
      <c r="H1342" s="385"/>
      <c r="I1342" s="385"/>
      <c r="J1342" s="385"/>
      <c r="K1342" s="385"/>
    </row>
    <row r="1343" spans="1:11">
      <c r="A1343" s="393"/>
      <c r="B1343" s="438"/>
      <c r="F1343" s="385"/>
      <c r="G1343" s="385"/>
      <c r="H1343" s="385"/>
      <c r="I1343" s="385"/>
      <c r="J1343" s="385"/>
      <c r="K1343" s="385"/>
    </row>
    <row r="1344" spans="1:11">
      <c r="A1344" s="393"/>
      <c r="B1344" s="438"/>
      <c r="F1344" s="385"/>
      <c r="G1344" s="385"/>
      <c r="H1344" s="385"/>
      <c r="I1344" s="385"/>
      <c r="J1344" s="385"/>
      <c r="K1344" s="385"/>
    </row>
    <row r="1345" spans="1:11">
      <c r="A1345" s="393"/>
      <c r="B1345" s="438"/>
      <c r="F1345" s="385"/>
      <c r="G1345" s="385"/>
      <c r="H1345" s="385"/>
      <c r="I1345" s="385"/>
      <c r="J1345" s="385"/>
      <c r="K1345" s="385"/>
    </row>
    <row r="1346" spans="1:11">
      <c r="A1346" s="393"/>
      <c r="B1346" s="438"/>
      <c r="F1346" s="385"/>
      <c r="G1346" s="385"/>
      <c r="H1346" s="385"/>
      <c r="I1346" s="385"/>
      <c r="J1346" s="385"/>
      <c r="K1346" s="385"/>
    </row>
    <row r="1347" spans="1:11">
      <c r="A1347" s="393"/>
      <c r="B1347" s="438"/>
      <c r="F1347" s="385"/>
      <c r="G1347" s="385"/>
      <c r="H1347" s="385"/>
      <c r="I1347" s="385"/>
      <c r="J1347" s="385"/>
      <c r="K1347" s="385"/>
    </row>
    <row r="1348" spans="1:11">
      <c r="A1348" s="393"/>
      <c r="B1348" s="438"/>
      <c r="F1348" s="385"/>
      <c r="G1348" s="385"/>
      <c r="H1348" s="385"/>
      <c r="I1348" s="385"/>
      <c r="J1348" s="385"/>
      <c r="K1348" s="385"/>
    </row>
    <row r="1349" spans="1:11">
      <c r="A1349" s="393"/>
      <c r="B1349" s="438"/>
      <c r="F1349" s="385"/>
      <c r="G1349" s="385"/>
      <c r="H1349" s="385"/>
      <c r="I1349" s="385"/>
      <c r="J1349" s="385"/>
      <c r="K1349" s="385"/>
    </row>
    <row r="1350" spans="1:11">
      <c r="A1350" s="393"/>
      <c r="B1350" s="438"/>
      <c r="F1350" s="385"/>
      <c r="G1350" s="385"/>
      <c r="H1350" s="385"/>
      <c r="I1350" s="385"/>
      <c r="J1350" s="385"/>
      <c r="K1350" s="385"/>
    </row>
    <row r="1351" spans="1:11">
      <c r="A1351" s="393"/>
      <c r="B1351" s="438"/>
      <c r="F1351" s="385"/>
      <c r="G1351" s="385"/>
      <c r="H1351" s="385"/>
      <c r="I1351" s="385"/>
      <c r="J1351" s="385"/>
      <c r="K1351" s="385"/>
    </row>
    <row r="1352" spans="1:11">
      <c r="A1352" s="393"/>
      <c r="B1352" s="438"/>
      <c r="F1352" s="385"/>
      <c r="G1352" s="385"/>
      <c r="H1352" s="385"/>
      <c r="I1352" s="385"/>
      <c r="J1352" s="385"/>
      <c r="K1352" s="385"/>
    </row>
    <row r="1353" spans="1:11">
      <c r="A1353" s="393"/>
      <c r="B1353" s="438"/>
      <c r="F1353" s="385"/>
      <c r="G1353" s="385"/>
      <c r="H1353" s="385"/>
      <c r="I1353" s="385"/>
      <c r="J1353" s="385"/>
      <c r="K1353" s="385"/>
    </row>
    <row r="1354" spans="1:11">
      <c r="A1354" s="393"/>
      <c r="B1354" s="438"/>
      <c r="F1354" s="385"/>
      <c r="G1354" s="385"/>
      <c r="H1354" s="385"/>
      <c r="I1354" s="385"/>
      <c r="J1354" s="385"/>
      <c r="K1354" s="385"/>
    </row>
    <row r="1355" spans="1:11">
      <c r="A1355" s="393"/>
      <c r="B1355" s="438"/>
      <c r="F1355" s="385"/>
      <c r="G1355" s="385"/>
      <c r="H1355" s="385"/>
      <c r="I1355" s="385"/>
      <c r="J1355" s="385"/>
      <c r="K1355" s="385"/>
    </row>
    <row r="1356" spans="1:11">
      <c r="A1356" s="393"/>
      <c r="B1356" s="438"/>
      <c r="F1356" s="385"/>
      <c r="G1356" s="385"/>
      <c r="H1356" s="385"/>
      <c r="I1356" s="385"/>
      <c r="J1356" s="385"/>
      <c r="K1356" s="385"/>
    </row>
    <row r="1357" spans="1:11">
      <c r="A1357" s="393"/>
      <c r="B1357" s="438"/>
      <c r="F1357" s="385"/>
      <c r="G1357" s="385"/>
      <c r="H1357" s="385"/>
      <c r="I1357" s="385"/>
      <c r="J1357" s="385"/>
      <c r="K1357" s="385"/>
    </row>
    <row r="1358" spans="1:11">
      <c r="A1358" s="393"/>
      <c r="B1358" s="438"/>
      <c r="F1358" s="385"/>
      <c r="G1358" s="385"/>
      <c r="H1358" s="385"/>
      <c r="I1358" s="385"/>
      <c r="J1358" s="385"/>
      <c r="K1358" s="385"/>
    </row>
    <row r="1359" spans="1:11">
      <c r="A1359" s="393"/>
      <c r="B1359" s="438"/>
      <c r="F1359" s="385"/>
      <c r="G1359" s="385"/>
      <c r="H1359" s="385"/>
      <c r="I1359" s="385"/>
      <c r="J1359" s="385"/>
      <c r="K1359" s="385"/>
    </row>
    <row r="1360" spans="1:11">
      <c r="A1360" s="393"/>
      <c r="B1360" s="438"/>
      <c r="F1360" s="385"/>
      <c r="G1360" s="385"/>
      <c r="H1360" s="385"/>
      <c r="I1360" s="385"/>
      <c r="J1360" s="385"/>
      <c r="K1360" s="385"/>
    </row>
    <row r="1361" spans="1:11">
      <c r="A1361" s="393"/>
      <c r="B1361" s="438"/>
      <c r="F1361" s="385"/>
      <c r="G1361" s="385"/>
      <c r="H1361" s="385"/>
      <c r="I1361" s="385"/>
      <c r="J1361" s="385"/>
      <c r="K1361" s="385"/>
    </row>
    <row r="1362" spans="1:11">
      <c r="A1362" s="393"/>
      <c r="B1362" s="438"/>
      <c r="F1362" s="385"/>
      <c r="G1362" s="385"/>
      <c r="H1362" s="385"/>
      <c r="I1362" s="385"/>
      <c r="J1362" s="385"/>
      <c r="K1362" s="385"/>
    </row>
    <row r="1363" spans="1:11">
      <c r="A1363" s="393"/>
      <c r="B1363" s="438"/>
      <c r="F1363" s="385"/>
      <c r="G1363" s="385"/>
      <c r="H1363" s="385"/>
      <c r="I1363" s="385"/>
      <c r="J1363" s="385"/>
      <c r="K1363" s="385"/>
    </row>
    <row r="1364" spans="1:11">
      <c r="A1364" s="393"/>
      <c r="B1364" s="438"/>
      <c r="F1364" s="385"/>
      <c r="G1364" s="385"/>
      <c r="H1364" s="385"/>
      <c r="I1364" s="385"/>
      <c r="J1364" s="385"/>
      <c r="K1364" s="385"/>
    </row>
    <row r="1365" spans="1:11">
      <c r="A1365" s="393"/>
      <c r="B1365" s="438"/>
      <c r="F1365" s="385"/>
      <c r="G1365" s="385"/>
      <c r="H1365" s="385"/>
      <c r="I1365" s="385"/>
      <c r="J1365" s="385"/>
      <c r="K1365" s="385"/>
    </row>
    <row r="1366" spans="1:11">
      <c r="A1366" s="393"/>
      <c r="B1366" s="438"/>
      <c r="F1366" s="385"/>
      <c r="G1366" s="385"/>
      <c r="H1366" s="385"/>
      <c r="I1366" s="385"/>
      <c r="J1366" s="385"/>
      <c r="K1366" s="385"/>
    </row>
    <row r="1367" spans="1:11">
      <c r="A1367" s="393"/>
      <c r="B1367" s="438"/>
      <c r="F1367" s="385"/>
      <c r="G1367" s="385"/>
      <c r="H1367" s="385"/>
      <c r="I1367" s="385"/>
      <c r="J1367" s="385"/>
      <c r="K1367" s="385"/>
    </row>
    <row r="1368" spans="1:11">
      <c r="A1368" s="393"/>
      <c r="B1368" s="438"/>
      <c r="F1368" s="385"/>
      <c r="G1368" s="385"/>
      <c r="H1368" s="385"/>
      <c r="I1368" s="385"/>
      <c r="J1368" s="385"/>
      <c r="K1368" s="385"/>
    </row>
    <row r="1369" spans="1:11">
      <c r="A1369" s="393"/>
      <c r="B1369" s="438"/>
      <c r="F1369" s="385"/>
      <c r="G1369" s="385"/>
      <c r="H1369" s="385"/>
      <c r="I1369" s="385"/>
      <c r="J1369" s="385"/>
      <c r="K1369" s="385"/>
    </row>
    <row r="1370" spans="1:11">
      <c r="A1370" s="393"/>
      <c r="B1370" s="438"/>
      <c r="F1370" s="385"/>
      <c r="G1370" s="385"/>
      <c r="H1370" s="385"/>
      <c r="I1370" s="385"/>
      <c r="J1370" s="385"/>
      <c r="K1370" s="385"/>
    </row>
    <row r="1371" spans="1:11">
      <c r="A1371" s="393"/>
      <c r="B1371" s="438"/>
      <c r="F1371" s="385"/>
      <c r="G1371" s="385"/>
      <c r="H1371" s="385"/>
      <c r="I1371" s="385"/>
      <c r="J1371" s="385"/>
      <c r="K1371" s="385"/>
    </row>
    <row r="1372" spans="1:11">
      <c r="A1372" s="393"/>
      <c r="B1372" s="438"/>
      <c r="F1372" s="385"/>
      <c r="G1372" s="385"/>
      <c r="H1372" s="385"/>
      <c r="I1372" s="385"/>
      <c r="J1372" s="385"/>
      <c r="K1372" s="385"/>
    </row>
    <row r="1373" spans="1:11">
      <c r="A1373" s="393"/>
      <c r="B1373" s="438"/>
      <c r="F1373" s="385"/>
      <c r="G1373" s="385"/>
      <c r="H1373" s="385"/>
      <c r="I1373" s="385"/>
      <c r="J1373" s="385"/>
      <c r="K1373" s="385"/>
    </row>
    <row r="1374" spans="1:11">
      <c r="A1374" s="393"/>
      <c r="B1374" s="438"/>
      <c r="F1374" s="385"/>
      <c r="G1374" s="385"/>
      <c r="H1374" s="385"/>
      <c r="I1374" s="385"/>
      <c r="J1374" s="385"/>
      <c r="K1374" s="385"/>
    </row>
    <row r="1375" spans="1:11">
      <c r="A1375" s="393"/>
      <c r="B1375" s="438"/>
      <c r="F1375" s="385"/>
      <c r="G1375" s="385"/>
      <c r="H1375" s="385"/>
      <c r="I1375" s="385"/>
      <c r="J1375" s="385"/>
      <c r="K1375" s="385"/>
    </row>
    <row r="1376" spans="1:11">
      <c r="A1376" s="393"/>
      <c r="B1376" s="438"/>
      <c r="F1376" s="385"/>
      <c r="G1376" s="385"/>
      <c r="H1376" s="385"/>
      <c r="I1376" s="385"/>
      <c r="J1376" s="385"/>
      <c r="K1376" s="385"/>
    </row>
    <row r="1377" spans="1:11">
      <c r="A1377" s="393"/>
      <c r="B1377" s="438"/>
      <c r="F1377" s="385"/>
      <c r="G1377" s="385"/>
      <c r="H1377" s="385"/>
      <c r="I1377" s="385"/>
      <c r="J1377" s="385"/>
      <c r="K1377" s="385"/>
    </row>
    <row r="1378" spans="1:11">
      <c r="A1378" s="393"/>
      <c r="B1378" s="438"/>
      <c r="F1378" s="385"/>
      <c r="G1378" s="385"/>
      <c r="H1378" s="385"/>
      <c r="I1378" s="385"/>
      <c r="J1378" s="385"/>
      <c r="K1378" s="385"/>
    </row>
    <row r="1379" spans="1:11">
      <c r="A1379" s="393"/>
      <c r="B1379" s="438"/>
      <c r="F1379" s="385"/>
      <c r="G1379" s="385"/>
      <c r="H1379" s="385"/>
      <c r="I1379" s="385"/>
      <c r="J1379" s="385"/>
      <c r="K1379" s="385"/>
    </row>
    <row r="1380" spans="1:11">
      <c r="A1380" s="393"/>
      <c r="B1380" s="438"/>
      <c r="F1380" s="385"/>
      <c r="G1380" s="385"/>
      <c r="H1380" s="385"/>
      <c r="I1380" s="385"/>
      <c r="J1380" s="385"/>
      <c r="K1380" s="385"/>
    </row>
    <row r="1381" spans="1:11">
      <c r="A1381" s="393"/>
      <c r="B1381" s="438"/>
      <c r="F1381" s="385"/>
      <c r="G1381" s="385"/>
      <c r="H1381" s="385"/>
      <c r="I1381" s="385"/>
      <c r="J1381" s="385"/>
      <c r="K1381" s="385"/>
    </row>
    <row r="1382" spans="1:11">
      <c r="A1382" s="393"/>
      <c r="B1382" s="438"/>
      <c r="F1382" s="385"/>
      <c r="G1382" s="385"/>
      <c r="H1382" s="385"/>
      <c r="I1382" s="385"/>
      <c r="J1382" s="385"/>
      <c r="K1382" s="385"/>
    </row>
    <row r="1383" spans="1:11">
      <c r="A1383" s="393"/>
      <c r="B1383" s="438"/>
      <c r="F1383" s="385"/>
      <c r="G1383" s="385"/>
      <c r="H1383" s="385"/>
      <c r="I1383" s="385"/>
      <c r="J1383" s="385"/>
      <c r="K1383" s="385"/>
    </row>
    <row r="1384" spans="1:11">
      <c r="A1384" s="393"/>
      <c r="B1384" s="438"/>
      <c r="F1384" s="385"/>
      <c r="G1384" s="385"/>
      <c r="H1384" s="385"/>
      <c r="I1384" s="385"/>
      <c r="J1384" s="385"/>
      <c r="K1384" s="385"/>
    </row>
    <row r="1385" spans="1:11">
      <c r="A1385" s="393"/>
      <c r="B1385" s="438"/>
      <c r="F1385" s="385"/>
      <c r="G1385" s="385"/>
      <c r="H1385" s="385"/>
      <c r="I1385" s="385"/>
      <c r="J1385" s="385"/>
      <c r="K1385" s="385"/>
    </row>
    <row r="1386" spans="1:11">
      <c r="A1386" s="393"/>
      <c r="B1386" s="438"/>
      <c r="F1386" s="385"/>
      <c r="G1386" s="385"/>
      <c r="H1386" s="385"/>
      <c r="I1386" s="385"/>
      <c r="J1386" s="385"/>
      <c r="K1386" s="385"/>
    </row>
    <row r="1387" spans="1:11">
      <c r="A1387" s="393"/>
      <c r="B1387" s="438"/>
      <c r="F1387" s="385"/>
      <c r="G1387" s="385"/>
      <c r="H1387" s="385"/>
      <c r="I1387" s="385"/>
      <c r="J1387" s="385"/>
      <c r="K1387" s="385"/>
    </row>
    <row r="1388" spans="1:11">
      <c r="A1388" s="393"/>
      <c r="B1388" s="438"/>
      <c r="F1388" s="385"/>
      <c r="G1388" s="385"/>
      <c r="H1388" s="385"/>
      <c r="I1388" s="385"/>
      <c r="J1388" s="385"/>
      <c r="K1388" s="385"/>
    </row>
    <row r="1389" spans="1:11">
      <c r="A1389" s="393"/>
      <c r="B1389" s="438"/>
      <c r="F1389" s="385"/>
      <c r="G1389" s="385"/>
      <c r="H1389" s="385"/>
      <c r="I1389" s="385"/>
      <c r="J1389" s="385"/>
      <c r="K1389" s="385"/>
    </row>
    <row r="1390" spans="1:11">
      <c r="A1390" s="393"/>
      <c r="B1390" s="438"/>
      <c r="F1390" s="385"/>
      <c r="G1390" s="385"/>
      <c r="H1390" s="385"/>
      <c r="I1390" s="385"/>
      <c r="J1390" s="385"/>
      <c r="K1390" s="385"/>
    </row>
    <row r="1391" spans="1:11">
      <c r="A1391" s="393"/>
      <c r="B1391" s="438"/>
      <c r="F1391" s="385"/>
      <c r="G1391" s="385"/>
      <c r="H1391" s="385"/>
      <c r="I1391" s="385"/>
      <c r="J1391" s="385"/>
      <c r="K1391" s="385"/>
    </row>
    <row r="1392" spans="1:11">
      <c r="A1392" s="393"/>
      <c r="B1392" s="438"/>
      <c r="F1392" s="385"/>
      <c r="G1392" s="385"/>
      <c r="H1392" s="385"/>
      <c r="I1392" s="385"/>
      <c r="J1392" s="385"/>
      <c r="K1392" s="385"/>
    </row>
    <row r="1393" spans="1:11">
      <c r="A1393" s="393"/>
      <c r="B1393" s="438"/>
      <c r="F1393" s="385"/>
      <c r="G1393" s="385"/>
      <c r="H1393" s="385"/>
      <c r="I1393" s="385"/>
      <c r="J1393" s="385"/>
      <c r="K1393" s="385"/>
    </row>
    <row r="1394" spans="1:11">
      <c r="A1394" s="393"/>
      <c r="B1394" s="438"/>
      <c r="F1394" s="385"/>
      <c r="G1394" s="385"/>
      <c r="H1394" s="385"/>
      <c r="I1394" s="385"/>
      <c r="J1394" s="385"/>
      <c r="K1394" s="385"/>
    </row>
    <row r="1395" spans="1:11">
      <c r="A1395" s="393"/>
      <c r="B1395" s="438"/>
      <c r="F1395" s="385"/>
      <c r="G1395" s="385"/>
      <c r="H1395" s="385"/>
      <c r="I1395" s="385"/>
      <c r="J1395" s="385"/>
      <c r="K1395" s="385"/>
    </row>
    <row r="1396" spans="1:11">
      <c r="A1396" s="393"/>
      <c r="B1396" s="438"/>
      <c r="F1396" s="385"/>
      <c r="G1396" s="385"/>
      <c r="H1396" s="385"/>
      <c r="I1396" s="385"/>
      <c r="J1396" s="385"/>
      <c r="K1396" s="385"/>
    </row>
    <row r="1397" spans="1:11">
      <c r="A1397" s="393"/>
      <c r="B1397" s="438"/>
      <c r="F1397" s="385"/>
      <c r="G1397" s="385"/>
      <c r="H1397" s="385"/>
      <c r="I1397" s="385"/>
      <c r="J1397" s="385"/>
      <c r="K1397" s="385"/>
    </row>
    <row r="1398" spans="1:11">
      <c r="A1398" s="393"/>
      <c r="B1398" s="438"/>
      <c r="F1398" s="385"/>
      <c r="G1398" s="385"/>
      <c r="H1398" s="385"/>
      <c r="I1398" s="385"/>
      <c r="J1398" s="385"/>
      <c r="K1398" s="385"/>
    </row>
    <row r="1399" spans="1:11">
      <c r="A1399" s="393"/>
      <c r="B1399" s="438"/>
      <c r="F1399" s="385"/>
      <c r="G1399" s="385"/>
      <c r="H1399" s="385"/>
      <c r="I1399" s="385"/>
      <c r="J1399" s="385"/>
      <c r="K1399" s="385"/>
    </row>
    <row r="1400" spans="1:11">
      <c r="A1400" s="393"/>
      <c r="B1400" s="438"/>
      <c r="F1400" s="385"/>
      <c r="G1400" s="385"/>
      <c r="H1400" s="385"/>
      <c r="I1400" s="385"/>
      <c r="J1400" s="385"/>
      <c r="K1400" s="385"/>
    </row>
    <row r="1401" spans="1:11">
      <c r="A1401" s="393"/>
      <c r="B1401" s="438"/>
      <c r="F1401" s="385"/>
      <c r="G1401" s="385"/>
      <c r="H1401" s="385"/>
      <c r="I1401" s="385"/>
      <c r="J1401" s="385"/>
      <c r="K1401" s="385"/>
    </row>
    <row r="1402" spans="1:11">
      <c r="A1402" s="393"/>
      <c r="B1402" s="438"/>
      <c r="F1402" s="385"/>
      <c r="G1402" s="385"/>
      <c r="H1402" s="385"/>
      <c r="I1402" s="385"/>
      <c r="J1402" s="385"/>
      <c r="K1402" s="385"/>
    </row>
    <row r="1403" spans="1:11">
      <c r="A1403" s="393"/>
      <c r="B1403" s="438"/>
      <c r="F1403" s="385"/>
      <c r="G1403" s="385"/>
      <c r="H1403" s="385"/>
      <c r="I1403" s="385"/>
      <c r="J1403" s="385"/>
      <c r="K1403" s="385"/>
    </row>
    <row r="1404" spans="1:11">
      <c r="A1404" s="393"/>
      <c r="B1404" s="438"/>
      <c r="F1404" s="385"/>
      <c r="G1404" s="385"/>
      <c r="H1404" s="385"/>
      <c r="I1404" s="385"/>
      <c r="J1404" s="385"/>
      <c r="K1404" s="385"/>
    </row>
    <row r="1405" spans="1:11">
      <c r="A1405" s="393"/>
      <c r="B1405" s="438"/>
      <c r="F1405" s="385"/>
      <c r="G1405" s="385"/>
      <c r="H1405" s="385"/>
      <c r="I1405" s="385"/>
      <c r="J1405" s="385"/>
      <c r="K1405" s="385"/>
    </row>
    <row r="1406" spans="1:11">
      <c r="A1406" s="393"/>
      <c r="B1406" s="438"/>
      <c r="F1406" s="385"/>
      <c r="G1406" s="385"/>
      <c r="H1406" s="385"/>
      <c r="I1406" s="385"/>
      <c r="J1406" s="385"/>
      <c r="K1406" s="385"/>
    </row>
    <row r="1407" spans="1:11">
      <c r="A1407" s="393"/>
      <c r="B1407" s="438"/>
      <c r="F1407" s="385"/>
      <c r="G1407" s="385"/>
      <c r="H1407" s="385"/>
      <c r="I1407" s="385"/>
      <c r="J1407" s="385"/>
      <c r="K1407" s="385"/>
    </row>
    <row r="1408" spans="1:11">
      <c r="A1408" s="393"/>
      <c r="B1408" s="438"/>
      <c r="F1408" s="385"/>
      <c r="G1408" s="385"/>
      <c r="H1408" s="385"/>
      <c r="I1408" s="385"/>
      <c r="J1408" s="385"/>
      <c r="K1408" s="385"/>
    </row>
    <row r="1409" spans="1:11">
      <c r="A1409" s="393"/>
      <c r="B1409" s="438"/>
      <c r="F1409" s="385"/>
      <c r="G1409" s="385"/>
      <c r="H1409" s="385"/>
      <c r="I1409" s="385"/>
      <c r="J1409" s="385"/>
      <c r="K1409" s="385"/>
    </row>
    <row r="1410" spans="1:11">
      <c r="A1410" s="393"/>
      <c r="B1410" s="438"/>
      <c r="F1410" s="385"/>
      <c r="G1410" s="385"/>
      <c r="H1410" s="385"/>
      <c r="I1410" s="385"/>
      <c r="J1410" s="385"/>
      <c r="K1410" s="385"/>
    </row>
    <row r="1411" spans="1:11">
      <c r="A1411" s="393"/>
      <c r="B1411" s="438"/>
      <c r="F1411" s="385"/>
      <c r="G1411" s="385"/>
      <c r="H1411" s="385"/>
      <c r="I1411" s="385"/>
      <c r="J1411" s="385"/>
      <c r="K1411" s="385"/>
    </row>
    <row r="1412" spans="1:11">
      <c r="A1412" s="393"/>
      <c r="B1412" s="438"/>
      <c r="F1412" s="385"/>
      <c r="G1412" s="385"/>
      <c r="H1412" s="385"/>
      <c r="I1412" s="385"/>
      <c r="J1412" s="385"/>
      <c r="K1412" s="385"/>
    </row>
    <row r="1413" spans="1:11">
      <c r="A1413" s="393"/>
      <c r="B1413" s="438"/>
      <c r="F1413" s="385"/>
      <c r="G1413" s="385"/>
      <c r="H1413" s="385"/>
      <c r="I1413" s="385"/>
      <c r="J1413" s="385"/>
      <c r="K1413" s="385"/>
    </row>
    <row r="1414" spans="1:11">
      <c r="A1414" s="393"/>
      <c r="B1414" s="438"/>
      <c r="F1414" s="385"/>
      <c r="G1414" s="385"/>
      <c r="H1414" s="385"/>
      <c r="I1414" s="385"/>
      <c r="J1414" s="385"/>
      <c r="K1414" s="385"/>
    </row>
    <row r="1415" spans="1:11">
      <c r="A1415" s="393"/>
      <c r="B1415" s="438"/>
      <c r="F1415" s="385"/>
      <c r="G1415" s="385"/>
      <c r="H1415" s="385"/>
      <c r="I1415" s="385"/>
      <c r="J1415" s="385"/>
      <c r="K1415" s="385"/>
    </row>
    <row r="1416" spans="1:11">
      <c r="A1416" s="393"/>
      <c r="B1416" s="438"/>
      <c r="F1416" s="385"/>
      <c r="G1416" s="385"/>
      <c r="H1416" s="385"/>
      <c r="I1416" s="385"/>
      <c r="J1416" s="385"/>
      <c r="K1416" s="385"/>
    </row>
    <row r="1417" spans="1:11">
      <c r="A1417" s="393"/>
      <c r="B1417" s="438"/>
      <c r="F1417" s="385"/>
      <c r="G1417" s="385"/>
      <c r="H1417" s="385"/>
      <c r="I1417" s="385"/>
      <c r="J1417" s="385"/>
      <c r="K1417" s="385"/>
    </row>
    <row r="1418" spans="1:11">
      <c r="A1418" s="393"/>
      <c r="B1418" s="438"/>
      <c r="F1418" s="385"/>
      <c r="G1418" s="385"/>
      <c r="H1418" s="385"/>
      <c r="I1418" s="385"/>
      <c r="J1418" s="385"/>
      <c r="K1418" s="385"/>
    </row>
    <row r="1419" spans="1:11">
      <c r="A1419" s="393"/>
      <c r="B1419" s="438"/>
      <c r="F1419" s="385"/>
      <c r="G1419" s="385"/>
      <c r="H1419" s="385"/>
      <c r="I1419" s="385"/>
      <c r="J1419" s="385"/>
      <c r="K1419" s="385"/>
    </row>
    <row r="1420" spans="1:11">
      <c r="A1420" s="393"/>
      <c r="B1420" s="438"/>
      <c r="F1420" s="385"/>
      <c r="G1420" s="385"/>
      <c r="H1420" s="385"/>
      <c r="I1420" s="385"/>
      <c r="J1420" s="385"/>
      <c r="K1420" s="385"/>
    </row>
    <row r="1421" spans="1:11">
      <c r="A1421" s="393"/>
      <c r="B1421" s="438"/>
      <c r="F1421" s="385"/>
      <c r="G1421" s="385"/>
      <c r="H1421" s="385"/>
      <c r="I1421" s="385"/>
      <c r="J1421" s="385"/>
      <c r="K1421" s="385"/>
    </row>
    <row r="1422" spans="1:11">
      <c r="A1422" s="393"/>
      <c r="B1422" s="438"/>
      <c r="F1422" s="385"/>
      <c r="G1422" s="385"/>
      <c r="H1422" s="385"/>
      <c r="I1422" s="385"/>
      <c r="J1422" s="385"/>
      <c r="K1422" s="385"/>
    </row>
    <row r="1423" spans="1:11">
      <c r="A1423" s="393"/>
      <c r="B1423" s="438"/>
      <c r="F1423" s="385"/>
      <c r="G1423" s="385"/>
      <c r="H1423" s="385"/>
      <c r="I1423" s="385"/>
      <c r="J1423" s="385"/>
      <c r="K1423" s="385"/>
    </row>
    <row r="1424" spans="1:11">
      <c r="A1424" s="393"/>
      <c r="B1424" s="438"/>
      <c r="F1424" s="385"/>
      <c r="G1424" s="385"/>
      <c r="H1424" s="385"/>
      <c r="I1424" s="385"/>
      <c r="J1424" s="385"/>
      <c r="K1424" s="385"/>
    </row>
    <row r="1425" spans="1:11">
      <c r="A1425" s="393"/>
      <c r="B1425" s="438"/>
      <c r="F1425" s="385"/>
      <c r="G1425" s="385"/>
      <c r="H1425" s="385"/>
      <c r="I1425" s="385"/>
      <c r="J1425" s="385"/>
      <c r="K1425" s="385"/>
    </row>
    <row r="1426" spans="1:11">
      <c r="A1426" s="393"/>
      <c r="B1426" s="438"/>
      <c r="F1426" s="385"/>
      <c r="G1426" s="385"/>
      <c r="H1426" s="385"/>
      <c r="I1426" s="385"/>
      <c r="J1426" s="385"/>
      <c r="K1426" s="385"/>
    </row>
    <row r="1427" spans="1:11">
      <c r="A1427" s="393"/>
      <c r="B1427" s="438"/>
      <c r="F1427" s="385"/>
      <c r="G1427" s="385"/>
      <c r="H1427" s="385"/>
      <c r="I1427" s="385"/>
      <c r="J1427" s="385"/>
      <c r="K1427" s="385"/>
    </row>
    <row r="1428" spans="1:11">
      <c r="A1428" s="393"/>
      <c r="B1428" s="438"/>
      <c r="F1428" s="385"/>
      <c r="G1428" s="385"/>
      <c r="H1428" s="385"/>
      <c r="I1428" s="385"/>
      <c r="J1428" s="385"/>
      <c r="K1428" s="385"/>
    </row>
    <row r="1429" spans="1:11">
      <c r="A1429" s="393"/>
      <c r="B1429" s="438"/>
      <c r="F1429" s="385"/>
      <c r="G1429" s="385"/>
      <c r="H1429" s="385"/>
      <c r="I1429" s="385"/>
      <c r="J1429" s="385"/>
      <c r="K1429" s="385"/>
    </row>
    <row r="1430" spans="1:11">
      <c r="A1430" s="393"/>
      <c r="B1430" s="438"/>
      <c r="F1430" s="385"/>
      <c r="G1430" s="385"/>
      <c r="H1430" s="385"/>
      <c r="I1430" s="385"/>
      <c r="J1430" s="385"/>
      <c r="K1430" s="385"/>
    </row>
    <row r="1431" spans="1:11">
      <c r="A1431" s="393"/>
      <c r="B1431" s="438"/>
      <c r="F1431" s="385"/>
      <c r="G1431" s="385"/>
      <c r="H1431" s="385"/>
      <c r="I1431" s="385"/>
      <c r="J1431" s="385"/>
      <c r="K1431" s="385"/>
    </row>
    <row r="1432" spans="1:11">
      <c r="A1432" s="393"/>
      <c r="B1432" s="438"/>
      <c r="F1432" s="385"/>
      <c r="G1432" s="385"/>
      <c r="H1432" s="385"/>
      <c r="I1432" s="385"/>
      <c r="J1432" s="385"/>
      <c r="K1432" s="385"/>
    </row>
    <row r="1433" spans="1:11">
      <c r="A1433" s="393"/>
      <c r="B1433" s="438"/>
      <c r="F1433" s="385"/>
      <c r="G1433" s="385"/>
      <c r="H1433" s="385"/>
      <c r="I1433" s="385"/>
      <c r="J1433" s="385"/>
      <c r="K1433" s="385"/>
    </row>
    <row r="1434" spans="1:11">
      <c r="A1434" s="393"/>
      <c r="B1434" s="438"/>
      <c r="F1434" s="385"/>
      <c r="G1434" s="385"/>
      <c r="H1434" s="385"/>
      <c r="I1434" s="385"/>
      <c r="J1434" s="385"/>
      <c r="K1434" s="385"/>
    </row>
    <row r="1435" spans="1:11">
      <c r="A1435" s="393"/>
      <c r="B1435" s="438"/>
      <c r="F1435" s="385"/>
      <c r="G1435" s="385"/>
      <c r="H1435" s="385"/>
      <c r="I1435" s="385"/>
      <c r="J1435" s="385"/>
      <c r="K1435" s="385"/>
    </row>
    <row r="1436" spans="1:11">
      <c r="A1436" s="393"/>
      <c r="B1436" s="438"/>
      <c r="F1436" s="385"/>
      <c r="G1436" s="385"/>
      <c r="H1436" s="385"/>
      <c r="I1436" s="385"/>
      <c r="J1436" s="385"/>
      <c r="K1436" s="385"/>
    </row>
    <row r="1437" spans="1:11">
      <c r="A1437" s="393"/>
      <c r="B1437" s="438"/>
      <c r="F1437" s="385"/>
      <c r="G1437" s="385"/>
      <c r="H1437" s="385"/>
      <c r="I1437" s="385"/>
      <c r="J1437" s="385"/>
      <c r="K1437" s="385"/>
    </row>
    <row r="1438" spans="1:11">
      <c r="A1438" s="393"/>
      <c r="B1438" s="438"/>
      <c r="F1438" s="385"/>
      <c r="G1438" s="385"/>
      <c r="H1438" s="385"/>
      <c r="I1438" s="385"/>
      <c r="J1438" s="385"/>
      <c r="K1438" s="385"/>
    </row>
    <row r="1439" spans="1:11">
      <c r="A1439" s="393"/>
      <c r="B1439" s="438"/>
      <c r="F1439" s="385"/>
      <c r="G1439" s="385"/>
      <c r="H1439" s="385"/>
      <c r="I1439" s="385"/>
      <c r="J1439" s="385"/>
      <c r="K1439" s="385"/>
    </row>
    <row r="1440" spans="1:11">
      <c r="A1440" s="393"/>
      <c r="B1440" s="438"/>
      <c r="F1440" s="385"/>
      <c r="G1440" s="385"/>
      <c r="H1440" s="385"/>
      <c r="I1440" s="385"/>
      <c r="J1440" s="385"/>
      <c r="K1440" s="385"/>
    </row>
    <row r="1441" spans="1:11">
      <c r="A1441" s="393"/>
      <c r="B1441" s="438"/>
      <c r="F1441" s="385"/>
      <c r="G1441" s="385"/>
      <c r="H1441" s="385"/>
      <c r="I1441" s="385"/>
      <c r="J1441" s="385"/>
      <c r="K1441" s="385"/>
    </row>
    <row r="1442" spans="1:11">
      <c r="A1442" s="393"/>
      <c r="B1442" s="438"/>
      <c r="F1442" s="385"/>
      <c r="G1442" s="385"/>
      <c r="H1442" s="385"/>
      <c r="I1442" s="385"/>
      <c r="J1442" s="385"/>
      <c r="K1442" s="385"/>
    </row>
    <row r="1443" spans="1:11">
      <c r="A1443" s="393"/>
      <c r="B1443" s="438"/>
      <c r="F1443" s="385"/>
      <c r="G1443" s="385"/>
      <c r="H1443" s="385"/>
      <c r="I1443" s="385"/>
      <c r="J1443" s="385"/>
      <c r="K1443" s="385"/>
    </row>
    <row r="1444" spans="1:11">
      <c r="A1444" s="393"/>
      <c r="B1444" s="438"/>
      <c r="F1444" s="385"/>
      <c r="G1444" s="385"/>
      <c r="H1444" s="385"/>
      <c r="I1444" s="385"/>
      <c r="J1444" s="385"/>
      <c r="K1444" s="385"/>
    </row>
    <row r="1445" spans="1:11">
      <c r="A1445" s="393"/>
      <c r="B1445" s="438"/>
      <c r="F1445" s="385"/>
      <c r="G1445" s="385"/>
      <c r="H1445" s="385"/>
      <c r="I1445" s="385"/>
      <c r="J1445" s="385"/>
      <c r="K1445" s="385"/>
    </row>
    <row r="1446" spans="1:11">
      <c r="A1446" s="393"/>
      <c r="B1446" s="438"/>
      <c r="F1446" s="385"/>
      <c r="G1446" s="385"/>
      <c r="H1446" s="385"/>
      <c r="I1446" s="385"/>
      <c r="J1446" s="385"/>
      <c r="K1446" s="385"/>
    </row>
    <row r="1447" spans="1:11">
      <c r="A1447" s="393"/>
      <c r="B1447" s="438"/>
      <c r="F1447" s="385"/>
      <c r="G1447" s="385"/>
      <c r="H1447" s="385"/>
      <c r="I1447" s="385"/>
      <c r="J1447" s="385"/>
      <c r="K1447" s="385"/>
    </row>
    <row r="1448" spans="1:11">
      <c r="A1448" s="393"/>
      <c r="B1448" s="438"/>
      <c r="F1448" s="385"/>
      <c r="G1448" s="385"/>
      <c r="H1448" s="385"/>
      <c r="I1448" s="385"/>
      <c r="J1448" s="385"/>
      <c r="K1448" s="385"/>
    </row>
    <row r="1449" spans="1:11">
      <c r="A1449" s="393"/>
      <c r="B1449" s="438"/>
      <c r="F1449" s="385"/>
      <c r="G1449" s="385"/>
      <c r="H1449" s="385"/>
      <c r="I1449" s="385"/>
      <c r="J1449" s="385"/>
      <c r="K1449" s="385"/>
    </row>
    <row r="1450" spans="1:11">
      <c r="A1450" s="393"/>
      <c r="B1450" s="438"/>
      <c r="F1450" s="385"/>
      <c r="G1450" s="385"/>
      <c r="H1450" s="385"/>
      <c r="I1450" s="385"/>
      <c r="J1450" s="385"/>
      <c r="K1450" s="385"/>
    </row>
    <row r="1451" spans="1:11">
      <c r="A1451" s="393"/>
      <c r="B1451" s="438"/>
      <c r="F1451" s="385"/>
      <c r="G1451" s="385"/>
      <c r="H1451" s="385"/>
      <c r="I1451" s="385"/>
      <c r="J1451" s="385"/>
      <c r="K1451" s="385"/>
    </row>
    <row r="1452" spans="1:11">
      <c r="A1452" s="393"/>
      <c r="B1452" s="438"/>
      <c r="F1452" s="385"/>
      <c r="G1452" s="385"/>
      <c r="H1452" s="385"/>
      <c r="I1452" s="385"/>
      <c r="J1452" s="385"/>
      <c r="K1452" s="385"/>
    </row>
    <row r="1453" spans="1:11">
      <c r="A1453" s="393"/>
      <c r="B1453" s="438"/>
      <c r="F1453" s="385"/>
      <c r="G1453" s="385"/>
      <c r="H1453" s="385"/>
      <c r="I1453" s="385"/>
      <c r="J1453" s="385"/>
      <c r="K1453" s="385"/>
    </row>
    <row r="1454" spans="1:11">
      <c r="A1454" s="393"/>
      <c r="B1454" s="438"/>
      <c r="F1454" s="385"/>
      <c r="G1454" s="385"/>
      <c r="H1454" s="385"/>
      <c r="I1454" s="385"/>
      <c r="J1454" s="385"/>
      <c r="K1454" s="385"/>
    </row>
    <row r="1455" spans="1:11">
      <c r="A1455" s="393"/>
      <c r="B1455" s="438"/>
      <c r="F1455" s="385"/>
      <c r="G1455" s="385"/>
      <c r="H1455" s="385"/>
      <c r="I1455" s="385"/>
      <c r="J1455" s="385"/>
      <c r="K1455" s="385"/>
    </row>
    <row r="1456" spans="1:11">
      <c r="A1456" s="393"/>
      <c r="B1456" s="438"/>
      <c r="F1456" s="385"/>
      <c r="G1456" s="385"/>
      <c r="H1456" s="385"/>
      <c r="I1456" s="385"/>
      <c r="J1456" s="385"/>
      <c r="K1456" s="385"/>
    </row>
    <row r="1457" spans="1:11">
      <c r="A1457" s="393"/>
      <c r="B1457" s="438"/>
      <c r="F1457" s="385"/>
      <c r="G1457" s="385"/>
      <c r="H1457" s="385"/>
      <c r="I1457" s="385"/>
      <c r="J1457" s="385"/>
      <c r="K1457" s="385"/>
    </row>
    <row r="1458" spans="1:11">
      <c r="A1458" s="393"/>
      <c r="B1458" s="438"/>
      <c r="F1458" s="385"/>
      <c r="G1458" s="385"/>
      <c r="H1458" s="385"/>
      <c r="I1458" s="385"/>
      <c r="J1458" s="385"/>
      <c r="K1458" s="385"/>
    </row>
    <row r="1459" spans="1:11">
      <c r="A1459" s="393"/>
      <c r="B1459" s="438"/>
      <c r="F1459" s="385"/>
      <c r="G1459" s="385"/>
      <c r="H1459" s="385"/>
      <c r="I1459" s="385"/>
      <c r="J1459" s="385"/>
      <c r="K1459" s="385"/>
    </row>
    <row r="1460" spans="1:11">
      <c r="A1460" s="393"/>
      <c r="B1460" s="438"/>
      <c r="F1460" s="385"/>
      <c r="G1460" s="385"/>
      <c r="H1460" s="385"/>
      <c r="I1460" s="385"/>
      <c r="J1460" s="385"/>
      <c r="K1460" s="385"/>
    </row>
    <row r="1461" spans="1:11">
      <c r="A1461" s="393"/>
      <c r="B1461" s="438"/>
      <c r="F1461" s="385"/>
      <c r="G1461" s="385"/>
      <c r="H1461" s="385"/>
      <c r="I1461" s="385"/>
      <c r="J1461" s="385"/>
      <c r="K1461" s="385"/>
    </row>
    <row r="1462" spans="1:11">
      <c r="A1462" s="393"/>
      <c r="B1462" s="438"/>
      <c r="F1462" s="385"/>
      <c r="G1462" s="385"/>
      <c r="H1462" s="385"/>
      <c r="I1462" s="385"/>
      <c r="J1462" s="385"/>
      <c r="K1462" s="385"/>
    </row>
    <row r="1463" spans="1:11">
      <c r="A1463" s="393"/>
      <c r="B1463" s="438"/>
      <c r="F1463" s="385"/>
      <c r="G1463" s="385"/>
      <c r="H1463" s="385"/>
      <c r="I1463" s="385"/>
      <c r="J1463" s="385"/>
      <c r="K1463" s="385"/>
    </row>
    <row r="1464" spans="1:11">
      <c r="A1464" s="393"/>
      <c r="B1464" s="438"/>
      <c r="F1464" s="385"/>
      <c r="G1464" s="385"/>
      <c r="H1464" s="385"/>
      <c r="I1464" s="385"/>
      <c r="J1464" s="385"/>
      <c r="K1464" s="385"/>
    </row>
    <row r="1465" spans="1:11">
      <c r="A1465" s="393"/>
      <c r="B1465" s="438"/>
      <c r="F1465" s="385"/>
      <c r="G1465" s="385"/>
      <c r="H1465" s="385"/>
      <c r="I1465" s="385"/>
      <c r="J1465" s="385"/>
      <c r="K1465" s="385"/>
    </row>
    <row r="1466" spans="1:11">
      <c r="A1466" s="393"/>
      <c r="B1466" s="438"/>
      <c r="F1466" s="385"/>
      <c r="G1466" s="385"/>
      <c r="H1466" s="385"/>
      <c r="I1466" s="385"/>
      <c r="J1466" s="385"/>
      <c r="K1466" s="385"/>
    </row>
    <row r="1467" spans="1:11">
      <c r="A1467" s="393"/>
      <c r="B1467" s="438"/>
      <c r="F1467" s="385"/>
      <c r="G1467" s="385"/>
      <c r="H1467" s="385"/>
      <c r="I1467" s="385"/>
      <c r="J1467" s="385"/>
      <c r="K1467" s="385"/>
    </row>
    <row r="1468" spans="1:11">
      <c r="A1468" s="393"/>
      <c r="B1468" s="438"/>
      <c r="F1468" s="385"/>
      <c r="G1468" s="385"/>
      <c r="H1468" s="385"/>
      <c r="I1468" s="385"/>
      <c r="J1468" s="385"/>
      <c r="K1468" s="385"/>
    </row>
    <row r="1469" spans="1:11">
      <c r="A1469" s="393"/>
      <c r="B1469" s="438"/>
      <c r="F1469" s="385"/>
      <c r="G1469" s="385"/>
      <c r="H1469" s="385"/>
      <c r="I1469" s="385"/>
      <c r="J1469" s="385"/>
      <c r="K1469" s="385"/>
    </row>
    <row r="1470" spans="1:11">
      <c r="A1470" s="393"/>
      <c r="B1470" s="438"/>
      <c r="F1470" s="385"/>
      <c r="G1470" s="385"/>
      <c r="H1470" s="385"/>
      <c r="I1470" s="385"/>
      <c r="J1470" s="385"/>
      <c r="K1470" s="385"/>
    </row>
    <row r="1471" spans="1:11">
      <c r="A1471" s="393"/>
      <c r="B1471" s="438"/>
      <c r="F1471" s="385"/>
      <c r="G1471" s="385"/>
      <c r="H1471" s="385"/>
      <c r="I1471" s="385"/>
      <c r="J1471" s="385"/>
      <c r="K1471" s="385"/>
    </row>
    <row r="1472" spans="1:11">
      <c r="A1472" s="393"/>
      <c r="B1472" s="438"/>
      <c r="F1472" s="385"/>
      <c r="G1472" s="385"/>
      <c r="H1472" s="385"/>
      <c r="I1472" s="385"/>
      <c r="J1472" s="385"/>
      <c r="K1472" s="385"/>
    </row>
    <row r="1473" spans="1:11">
      <c r="A1473" s="393"/>
      <c r="B1473" s="438"/>
      <c r="F1473" s="385"/>
      <c r="G1473" s="385"/>
      <c r="H1473" s="385"/>
      <c r="I1473" s="385"/>
      <c r="J1473" s="385"/>
      <c r="K1473" s="385"/>
    </row>
    <row r="1474" spans="1:11">
      <c r="A1474" s="393"/>
      <c r="B1474" s="438"/>
      <c r="F1474" s="385"/>
      <c r="G1474" s="385"/>
      <c r="H1474" s="385"/>
      <c r="I1474" s="385"/>
      <c r="J1474" s="385"/>
      <c r="K1474" s="385"/>
    </row>
    <row r="1475" spans="1:11">
      <c r="A1475" s="393"/>
      <c r="B1475" s="438"/>
      <c r="F1475" s="385"/>
      <c r="G1475" s="385"/>
      <c r="H1475" s="385"/>
      <c r="I1475" s="385"/>
      <c r="J1475" s="385"/>
      <c r="K1475" s="385"/>
    </row>
    <row r="1476" spans="1:11">
      <c r="A1476" s="393"/>
      <c r="B1476" s="438"/>
      <c r="F1476" s="385"/>
      <c r="G1476" s="385"/>
      <c r="H1476" s="385"/>
      <c r="I1476" s="385"/>
      <c r="J1476" s="385"/>
      <c r="K1476" s="385"/>
    </row>
    <row r="1477" spans="1:11">
      <c r="A1477" s="393"/>
      <c r="B1477" s="438"/>
      <c r="F1477" s="385"/>
      <c r="G1477" s="385"/>
      <c r="H1477" s="385"/>
      <c r="I1477" s="385"/>
      <c r="J1477" s="385"/>
      <c r="K1477" s="385"/>
    </row>
    <row r="1478" spans="1:11">
      <c r="A1478" s="393"/>
      <c r="B1478" s="438"/>
      <c r="F1478" s="385"/>
      <c r="G1478" s="385"/>
      <c r="H1478" s="385"/>
      <c r="I1478" s="385"/>
      <c r="J1478" s="385"/>
      <c r="K1478" s="385"/>
    </row>
    <row r="1479" spans="1:11">
      <c r="A1479" s="393"/>
      <c r="B1479" s="438"/>
      <c r="F1479" s="385"/>
      <c r="G1479" s="385"/>
      <c r="H1479" s="385"/>
      <c r="I1479" s="385"/>
      <c r="J1479" s="385"/>
      <c r="K1479" s="385"/>
    </row>
    <row r="1480" spans="1:11">
      <c r="A1480" s="393"/>
      <c r="B1480" s="438"/>
      <c r="F1480" s="385"/>
      <c r="G1480" s="385"/>
      <c r="H1480" s="385"/>
      <c r="I1480" s="385"/>
      <c r="J1480" s="385"/>
      <c r="K1480" s="385"/>
    </row>
    <row r="1481" spans="1:11">
      <c r="A1481" s="393"/>
      <c r="B1481" s="438"/>
      <c r="F1481" s="385"/>
      <c r="G1481" s="385"/>
      <c r="H1481" s="385"/>
      <c r="I1481" s="385"/>
      <c r="J1481" s="385"/>
      <c r="K1481" s="385"/>
    </row>
    <row r="1482" spans="1:11">
      <c r="A1482" s="393"/>
      <c r="B1482" s="438"/>
      <c r="F1482" s="385"/>
      <c r="G1482" s="385"/>
      <c r="H1482" s="385"/>
      <c r="I1482" s="385"/>
      <c r="J1482" s="385"/>
      <c r="K1482" s="385"/>
    </row>
    <row r="1483" spans="1:11">
      <c r="A1483" s="393"/>
      <c r="B1483" s="438"/>
      <c r="F1483" s="385"/>
      <c r="G1483" s="385"/>
      <c r="H1483" s="385"/>
      <c r="I1483" s="385"/>
      <c r="J1483" s="385"/>
      <c r="K1483" s="385"/>
    </row>
    <row r="1484" spans="1:11">
      <c r="A1484" s="393"/>
      <c r="B1484" s="438"/>
      <c r="F1484" s="385"/>
      <c r="G1484" s="385"/>
      <c r="H1484" s="385"/>
      <c r="I1484" s="385"/>
      <c r="J1484" s="385"/>
      <c r="K1484" s="385"/>
    </row>
    <row r="1485" spans="1:11">
      <c r="A1485" s="393"/>
      <c r="B1485" s="438"/>
      <c r="F1485" s="385"/>
      <c r="G1485" s="385"/>
      <c r="H1485" s="385"/>
      <c r="I1485" s="385"/>
      <c r="J1485" s="385"/>
      <c r="K1485" s="385"/>
    </row>
    <row r="1486" spans="1:11">
      <c r="A1486" s="393"/>
      <c r="B1486" s="438"/>
      <c r="F1486" s="385"/>
      <c r="G1486" s="385"/>
      <c r="H1486" s="385"/>
      <c r="I1486" s="385"/>
      <c r="J1486" s="385"/>
      <c r="K1486" s="385"/>
    </row>
    <row r="1487" spans="1:11">
      <c r="A1487" s="393"/>
      <c r="B1487" s="438"/>
      <c r="F1487" s="385"/>
      <c r="G1487" s="385"/>
      <c r="H1487" s="385"/>
      <c r="I1487" s="385"/>
      <c r="J1487" s="385"/>
      <c r="K1487" s="385"/>
    </row>
    <row r="1488" spans="1:11">
      <c r="A1488" s="393"/>
      <c r="B1488" s="438"/>
      <c r="F1488" s="385"/>
      <c r="G1488" s="385"/>
      <c r="H1488" s="385"/>
      <c r="I1488" s="385"/>
      <c r="J1488" s="385"/>
      <c r="K1488" s="385"/>
    </row>
    <row r="1489" spans="1:11">
      <c r="A1489" s="393"/>
      <c r="B1489" s="438"/>
      <c r="F1489" s="385"/>
      <c r="G1489" s="385"/>
      <c r="H1489" s="385"/>
      <c r="I1489" s="385"/>
      <c r="J1489" s="385"/>
      <c r="K1489" s="385"/>
    </row>
    <row r="1490" spans="1:11">
      <c r="A1490" s="393"/>
      <c r="B1490" s="438"/>
      <c r="F1490" s="385"/>
      <c r="G1490" s="385"/>
      <c r="H1490" s="385"/>
      <c r="I1490" s="385"/>
      <c r="J1490" s="385"/>
      <c r="K1490" s="385"/>
    </row>
    <row r="1491" spans="1:11">
      <c r="A1491" s="393"/>
      <c r="B1491" s="438"/>
      <c r="F1491" s="385"/>
      <c r="G1491" s="385"/>
      <c r="H1491" s="385"/>
      <c r="I1491" s="385"/>
      <c r="J1491" s="385"/>
      <c r="K1491" s="385"/>
    </row>
    <row r="1492" spans="1:11">
      <c r="A1492" s="393"/>
      <c r="B1492" s="438"/>
      <c r="F1492" s="385"/>
      <c r="G1492" s="385"/>
      <c r="H1492" s="385"/>
      <c r="I1492" s="385"/>
      <c r="J1492" s="385"/>
      <c r="K1492" s="385"/>
    </row>
    <row r="1493" spans="1:11">
      <c r="A1493" s="393"/>
      <c r="B1493" s="438"/>
      <c r="F1493" s="385"/>
      <c r="G1493" s="385"/>
      <c r="H1493" s="385"/>
      <c r="I1493" s="385"/>
      <c r="J1493" s="385"/>
      <c r="K1493" s="385"/>
    </row>
    <row r="1494" spans="1:11">
      <c r="A1494" s="393"/>
      <c r="B1494" s="438"/>
      <c r="F1494" s="385"/>
      <c r="G1494" s="385"/>
      <c r="H1494" s="385"/>
      <c r="I1494" s="385"/>
      <c r="J1494" s="385"/>
      <c r="K1494" s="385"/>
    </row>
    <row r="1495" spans="1:11">
      <c r="A1495" s="393"/>
      <c r="B1495" s="438"/>
      <c r="F1495" s="385"/>
      <c r="G1495" s="385"/>
      <c r="H1495" s="385"/>
      <c r="I1495" s="385"/>
      <c r="J1495" s="385"/>
      <c r="K1495" s="385"/>
    </row>
    <row r="1496" spans="1:11">
      <c r="A1496" s="393"/>
      <c r="B1496" s="438"/>
      <c r="F1496" s="385"/>
      <c r="G1496" s="385"/>
      <c r="H1496" s="385"/>
      <c r="I1496" s="385"/>
      <c r="J1496" s="385"/>
      <c r="K1496" s="385"/>
    </row>
    <row r="1497" spans="1:11">
      <c r="A1497" s="393"/>
      <c r="B1497" s="438"/>
      <c r="F1497" s="385"/>
      <c r="G1497" s="385"/>
      <c r="H1497" s="385"/>
      <c r="I1497" s="385"/>
      <c r="J1497" s="385"/>
      <c r="K1497" s="385"/>
    </row>
    <row r="1498" spans="1:11">
      <c r="A1498" s="393"/>
      <c r="B1498" s="438"/>
      <c r="F1498" s="385"/>
      <c r="G1498" s="385"/>
      <c r="H1498" s="385"/>
      <c r="I1498" s="385"/>
      <c r="J1498" s="385"/>
      <c r="K1498" s="385"/>
    </row>
    <row r="1499" spans="1:11">
      <c r="A1499" s="393"/>
      <c r="B1499" s="438"/>
      <c r="F1499" s="385"/>
      <c r="G1499" s="385"/>
      <c r="H1499" s="385"/>
      <c r="I1499" s="385"/>
      <c r="J1499" s="385"/>
      <c r="K1499" s="385"/>
    </row>
    <row r="1500" spans="1:11">
      <c r="A1500" s="393"/>
      <c r="B1500" s="438"/>
      <c r="F1500" s="385"/>
      <c r="G1500" s="385"/>
      <c r="H1500" s="385"/>
      <c r="I1500" s="385"/>
      <c r="J1500" s="385"/>
      <c r="K1500" s="385"/>
    </row>
    <row r="1501" spans="1:11">
      <c r="A1501" s="393"/>
      <c r="B1501" s="438"/>
      <c r="F1501" s="385"/>
      <c r="G1501" s="385"/>
      <c r="H1501" s="385"/>
      <c r="I1501" s="385"/>
      <c r="J1501" s="385"/>
      <c r="K1501" s="385"/>
    </row>
    <row r="1502" spans="1:11">
      <c r="A1502" s="393"/>
      <c r="B1502" s="438"/>
      <c r="F1502" s="385"/>
      <c r="G1502" s="385"/>
      <c r="H1502" s="385"/>
      <c r="I1502" s="385"/>
      <c r="J1502" s="385"/>
      <c r="K1502" s="385"/>
    </row>
    <row r="1503" spans="1:11">
      <c r="A1503" s="393"/>
      <c r="B1503" s="438"/>
      <c r="F1503" s="385"/>
      <c r="G1503" s="385"/>
      <c r="H1503" s="385"/>
      <c r="I1503" s="385"/>
      <c r="J1503" s="385"/>
      <c r="K1503" s="385"/>
    </row>
    <row r="1504" spans="1:11">
      <c r="A1504" s="393"/>
      <c r="B1504" s="438"/>
      <c r="F1504" s="385"/>
      <c r="G1504" s="385"/>
      <c r="H1504" s="385"/>
      <c r="I1504" s="385"/>
      <c r="J1504" s="385"/>
      <c r="K1504" s="385"/>
    </row>
    <row r="1505" spans="1:11">
      <c r="A1505" s="393"/>
      <c r="B1505" s="438"/>
      <c r="F1505" s="385"/>
      <c r="G1505" s="385"/>
      <c r="H1505" s="385"/>
      <c r="I1505" s="385"/>
      <c r="J1505" s="385"/>
      <c r="K1505" s="385"/>
    </row>
    <row r="1506" spans="1:11">
      <c r="A1506" s="393"/>
      <c r="B1506" s="438"/>
      <c r="F1506" s="385"/>
      <c r="G1506" s="385"/>
      <c r="H1506" s="385"/>
      <c r="I1506" s="385"/>
      <c r="J1506" s="385"/>
      <c r="K1506" s="385"/>
    </row>
    <row r="1507" spans="1:11">
      <c r="A1507" s="393"/>
      <c r="B1507" s="438"/>
      <c r="F1507" s="385"/>
      <c r="G1507" s="385"/>
      <c r="H1507" s="385"/>
      <c r="I1507" s="385"/>
      <c r="J1507" s="385"/>
      <c r="K1507" s="385"/>
    </row>
    <row r="1508" spans="1:11">
      <c r="A1508" s="393"/>
      <c r="B1508" s="438"/>
      <c r="F1508" s="385"/>
      <c r="G1508" s="385"/>
      <c r="H1508" s="385"/>
      <c r="I1508" s="385"/>
      <c r="J1508" s="385"/>
      <c r="K1508" s="385"/>
    </row>
    <row r="1509" spans="1:11">
      <c r="A1509" s="393"/>
      <c r="B1509" s="438"/>
      <c r="F1509" s="385"/>
      <c r="G1509" s="385"/>
      <c r="H1509" s="385"/>
      <c r="I1509" s="385"/>
      <c r="J1509" s="385"/>
      <c r="K1509" s="385"/>
    </row>
    <row r="1510" spans="1:11">
      <c r="A1510" s="393"/>
      <c r="B1510" s="438"/>
      <c r="F1510" s="385"/>
      <c r="G1510" s="385"/>
      <c r="H1510" s="385"/>
      <c r="I1510" s="385"/>
      <c r="J1510" s="385"/>
      <c r="K1510" s="385"/>
    </row>
    <row r="1511" spans="1:11">
      <c r="A1511" s="393"/>
      <c r="B1511" s="438"/>
      <c r="F1511" s="385"/>
      <c r="G1511" s="385"/>
      <c r="H1511" s="385"/>
      <c r="I1511" s="385"/>
      <c r="J1511" s="385"/>
      <c r="K1511" s="385"/>
    </row>
    <row r="1512" spans="1:11">
      <c r="A1512" s="393"/>
      <c r="B1512" s="438"/>
      <c r="F1512" s="385"/>
      <c r="G1512" s="385"/>
      <c r="H1512" s="385"/>
      <c r="I1512" s="385"/>
      <c r="J1512" s="385"/>
      <c r="K1512" s="385"/>
    </row>
    <row r="1513" spans="1:11">
      <c r="A1513" s="393"/>
      <c r="B1513" s="438"/>
      <c r="F1513" s="385"/>
      <c r="G1513" s="385"/>
      <c r="H1513" s="385"/>
      <c r="I1513" s="385"/>
      <c r="J1513" s="385"/>
      <c r="K1513" s="385"/>
    </row>
    <row r="1514" spans="1:11">
      <c r="A1514" s="393"/>
      <c r="B1514" s="438"/>
      <c r="F1514" s="385"/>
      <c r="G1514" s="385"/>
      <c r="H1514" s="385"/>
      <c r="I1514" s="385"/>
      <c r="J1514" s="385"/>
      <c r="K1514" s="385"/>
    </row>
    <row r="1515" spans="1:11">
      <c r="A1515" s="393"/>
      <c r="B1515" s="438"/>
      <c r="F1515" s="385"/>
      <c r="G1515" s="385"/>
      <c r="H1515" s="385"/>
      <c r="I1515" s="385"/>
      <c r="J1515" s="385"/>
      <c r="K1515" s="385"/>
    </row>
    <row r="1516" spans="1:11">
      <c r="A1516" s="393"/>
      <c r="B1516" s="438"/>
      <c r="F1516" s="385"/>
      <c r="G1516" s="385"/>
      <c r="H1516" s="385"/>
      <c r="I1516" s="385"/>
      <c r="J1516" s="385"/>
      <c r="K1516" s="385"/>
    </row>
    <row r="1517" spans="1:11">
      <c r="A1517" s="393"/>
      <c r="B1517" s="438"/>
      <c r="F1517" s="385"/>
      <c r="G1517" s="385"/>
      <c r="H1517" s="385"/>
      <c r="I1517" s="385"/>
      <c r="J1517" s="385"/>
      <c r="K1517" s="385"/>
    </row>
    <row r="1518" spans="1:11">
      <c r="A1518" s="393"/>
      <c r="B1518" s="438"/>
      <c r="F1518" s="385"/>
      <c r="G1518" s="385"/>
      <c r="H1518" s="385"/>
      <c r="I1518" s="385"/>
      <c r="J1518" s="385"/>
      <c r="K1518" s="385"/>
    </row>
    <row r="1519" spans="1:11">
      <c r="A1519" s="393"/>
      <c r="B1519" s="438"/>
      <c r="F1519" s="385"/>
      <c r="G1519" s="385"/>
      <c r="H1519" s="385"/>
      <c r="I1519" s="385"/>
      <c r="J1519" s="385"/>
      <c r="K1519" s="385"/>
    </row>
    <row r="1520" spans="1:11">
      <c r="A1520" s="393"/>
      <c r="B1520" s="438"/>
      <c r="F1520" s="385"/>
      <c r="G1520" s="385"/>
      <c r="H1520" s="385"/>
      <c r="I1520" s="385"/>
      <c r="J1520" s="385"/>
      <c r="K1520" s="385"/>
    </row>
    <row r="1521" spans="1:11">
      <c r="A1521" s="393"/>
      <c r="B1521" s="438"/>
      <c r="F1521" s="385"/>
      <c r="G1521" s="385"/>
      <c r="H1521" s="385"/>
      <c r="I1521" s="385"/>
      <c r="J1521" s="385"/>
      <c r="K1521" s="385"/>
    </row>
    <row r="1522" spans="1:11">
      <c r="A1522" s="393"/>
      <c r="B1522" s="438"/>
      <c r="F1522" s="385"/>
      <c r="G1522" s="385"/>
      <c r="H1522" s="385"/>
      <c r="I1522" s="385"/>
      <c r="J1522" s="385"/>
      <c r="K1522" s="385"/>
    </row>
    <row r="1523" spans="1:11">
      <c r="A1523" s="393"/>
      <c r="B1523" s="438"/>
      <c r="F1523" s="385"/>
      <c r="G1523" s="385"/>
      <c r="H1523" s="385"/>
      <c r="I1523" s="385"/>
      <c r="J1523" s="385"/>
      <c r="K1523" s="385"/>
    </row>
    <row r="1524" spans="1:11">
      <c r="A1524" s="393"/>
      <c r="B1524" s="438"/>
      <c r="F1524" s="385"/>
      <c r="G1524" s="385"/>
      <c r="H1524" s="385"/>
      <c r="I1524" s="385"/>
      <c r="J1524" s="385"/>
      <c r="K1524" s="385"/>
    </row>
    <row r="1525" spans="1:11">
      <c r="A1525" s="393"/>
      <c r="B1525" s="438"/>
      <c r="F1525" s="385"/>
      <c r="G1525" s="385"/>
      <c r="H1525" s="385"/>
      <c r="I1525" s="385"/>
      <c r="J1525" s="385"/>
      <c r="K1525" s="385"/>
    </row>
    <row r="1526" spans="1:11">
      <c r="A1526" s="393"/>
      <c r="B1526" s="438"/>
      <c r="F1526" s="385"/>
      <c r="G1526" s="385"/>
      <c r="H1526" s="385"/>
      <c r="I1526" s="385"/>
      <c r="J1526" s="385"/>
      <c r="K1526" s="385"/>
    </row>
    <row r="1527" spans="1:11">
      <c r="A1527" s="393"/>
      <c r="B1527" s="438"/>
      <c r="F1527" s="385"/>
      <c r="G1527" s="385"/>
      <c r="H1527" s="385"/>
      <c r="I1527" s="385"/>
      <c r="J1527" s="385"/>
      <c r="K1527" s="385"/>
    </row>
    <row r="1528" spans="1:11">
      <c r="A1528" s="393"/>
      <c r="B1528" s="438"/>
      <c r="F1528" s="385"/>
      <c r="G1528" s="385"/>
      <c r="H1528" s="385"/>
      <c r="I1528" s="385"/>
      <c r="J1528" s="385"/>
      <c r="K1528" s="385"/>
    </row>
    <row r="1529" spans="1:11">
      <c r="A1529" s="393"/>
      <c r="B1529" s="438"/>
      <c r="F1529" s="385"/>
      <c r="G1529" s="385"/>
      <c r="H1529" s="385"/>
      <c r="I1529" s="385"/>
      <c r="J1529" s="385"/>
      <c r="K1529" s="385"/>
    </row>
    <row r="1530" spans="1:11">
      <c r="A1530" s="393"/>
      <c r="B1530" s="438"/>
      <c r="F1530" s="385"/>
      <c r="G1530" s="385"/>
      <c r="H1530" s="385"/>
      <c r="I1530" s="385"/>
      <c r="J1530" s="385"/>
      <c r="K1530" s="385"/>
    </row>
    <row r="1531" spans="1:11">
      <c r="A1531" s="393"/>
      <c r="B1531" s="438"/>
      <c r="F1531" s="385"/>
      <c r="G1531" s="385"/>
      <c r="H1531" s="385"/>
      <c r="I1531" s="385"/>
      <c r="J1531" s="385"/>
      <c r="K1531" s="385"/>
    </row>
    <row r="1532" spans="1:11">
      <c r="A1532" s="393"/>
      <c r="B1532" s="438"/>
      <c r="F1532" s="385"/>
      <c r="G1532" s="385"/>
      <c r="H1532" s="385"/>
      <c r="I1532" s="385"/>
      <c r="J1532" s="385"/>
      <c r="K1532" s="385"/>
    </row>
    <row r="1533" spans="1:11">
      <c r="A1533" s="393"/>
      <c r="B1533" s="438"/>
      <c r="F1533" s="385"/>
      <c r="G1533" s="385"/>
      <c r="H1533" s="385"/>
      <c r="I1533" s="385"/>
      <c r="J1533" s="385"/>
      <c r="K1533" s="385"/>
    </row>
    <row r="1534" spans="1:11">
      <c r="A1534" s="393"/>
      <c r="B1534" s="438"/>
      <c r="F1534" s="385"/>
      <c r="G1534" s="385"/>
      <c r="H1534" s="385"/>
      <c r="I1534" s="385"/>
      <c r="J1534" s="385"/>
      <c r="K1534" s="385"/>
    </row>
    <row r="1535" spans="1:11">
      <c r="A1535" s="393"/>
      <c r="B1535" s="438"/>
      <c r="F1535" s="385"/>
      <c r="G1535" s="385"/>
      <c r="H1535" s="385"/>
      <c r="I1535" s="385"/>
      <c r="J1535" s="385"/>
      <c r="K1535" s="385"/>
    </row>
    <row r="1536" spans="1:11">
      <c r="A1536" s="393"/>
      <c r="B1536" s="438"/>
      <c r="F1536" s="385"/>
      <c r="G1536" s="385"/>
      <c r="H1536" s="385"/>
      <c r="I1536" s="385"/>
      <c r="J1536" s="385"/>
      <c r="K1536" s="385"/>
    </row>
    <row r="1537" spans="1:11">
      <c r="A1537" s="393"/>
      <c r="B1537" s="438"/>
      <c r="F1537" s="385"/>
      <c r="G1537" s="385"/>
      <c r="H1537" s="385"/>
      <c r="I1537" s="385"/>
      <c r="J1537" s="385"/>
      <c r="K1537" s="385"/>
    </row>
    <row r="1538" spans="1:11">
      <c r="A1538" s="393"/>
      <c r="B1538" s="438"/>
      <c r="F1538" s="385"/>
      <c r="G1538" s="385"/>
      <c r="H1538" s="385"/>
      <c r="I1538" s="385"/>
      <c r="J1538" s="385"/>
      <c r="K1538" s="385"/>
    </row>
    <row r="1539" spans="1:11">
      <c r="A1539" s="393"/>
      <c r="B1539" s="438"/>
      <c r="F1539" s="385"/>
      <c r="G1539" s="385"/>
      <c r="H1539" s="385"/>
      <c r="I1539" s="385"/>
      <c r="J1539" s="385"/>
      <c r="K1539" s="385"/>
    </row>
    <row r="1540" spans="1:11">
      <c r="A1540" s="393"/>
      <c r="B1540" s="438"/>
      <c r="F1540" s="385"/>
      <c r="G1540" s="385"/>
      <c r="H1540" s="385"/>
      <c r="I1540" s="385"/>
      <c r="J1540" s="385"/>
      <c r="K1540" s="385"/>
    </row>
    <row r="1541" spans="1:11">
      <c r="A1541" s="393"/>
      <c r="B1541" s="438"/>
      <c r="F1541" s="385"/>
      <c r="G1541" s="385"/>
      <c r="H1541" s="385"/>
      <c r="I1541" s="385"/>
      <c r="J1541" s="385"/>
      <c r="K1541" s="385"/>
    </row>
    <row r="1542" spans="1:11">
      <c r="A1542" s="393"/>
      <c r="B1542" s="438"/>
      <c r="F1542" s="385"/>
      <c r="G1542" s="385"/>
      <c r="H1542" s="385"/>
      <c r="I1542" s="385"/>
      <c r="J1542" s="385"/>
      <c r="K1542" s="385"/>
    </row>
    <row r="1543" spans="1:11">
      <c r="A1543" s="393"/>
      <c r="B1543" s="438"/>
      <c r="F1543" s="385"/>
      <c r="G1543" s="385"/>
      <c r="H1543" s="385"/>
      <c r="I1543" s="385"/>
      <c r="J1543" s="385"/>
      <c r="K1543" s="385"/>
    </row>
    <row r="1544" spans="1:11">
      <c r="A1544" s="393"/>
      <c r="B1544" s="438"/>
      <c r="F1544" s="385"/>
      <c r="G1544" s="385"/>
      <c r="H1544" s="385"/>
      <c r="I1544" s="385"/>
      <c r="J1544" s="385"/>
      <c r="K1544" s="385"/>
    </row>
    <row r="1545" spans="1:11">
      <c r="A1545" s="393"/>
      <c r="B1545" s="438"/>
      <c r="F1545" s="385"/>
      <c r="G1545" s="385"/>
      <c r="H1545" s="385"/>
      <c r="I1545" s="385"/>
      <c r="J1545" s="385"/>
      <c r="K1545" s="385"/>
    </row>
    <row r="1546" spans="1:11">
      <c r="A1546" s="393"/>
      <c r="B1546" s="438"/>
      <c r="F1546" s="385"/>
      <c r="G1546" s="385"/>
      <c r="H1546" s="385"/>
      <c r="I1546" s="385"/>
      <c r="J1546" s="385"/>
      <c r="K1546" s="385"/>
    </row>
    <row r="1547" spans="1:11">
      <c r="A1547" s="393"/>
      <c r="B1547" s="438"/>
      <c r="F1547" s="385"/>
      <c r="G1547" s="385"/>
      <c r="H1547" s="385"/>
      <c r="I1547" s="385"/>
      <c r="J1547" s="385"/>
      <c r="K1547" s="385"/>
    </row>
    <row r="1548" spans="1:11">
      <c r="A1548" s="393"/>
      <c r="B1548" s="438"/>
      <c r="F1548" s="385"/>
      <c r="G1548" s="385"/>
      <c r="H1548" s="385"/>
      <c r="I1548" s="385"/>
      <c r="J1548" s="385"/>
      <c r="K1548" s="385"/>
    </row>
    <row r="1549" spans="1:11">
      <c r="A1549" s="393"/>
      <c r="B1549" s="438"/>
      <c r="F1549" s="385"/>
      <c r="G1549" s="385"/>
      <c r="H1549" s="385"/>
      <c r="I1549" s="385"/>
      <c r="J1549" s="385"/>
      <c r="K1549" s="385"/>
    </row>
    <row r="1550" spans="1:11">
      <c r="A1550" s="393"/>
      <c r="B1550" s="438"/>
      <c r="F1550" s="385"/>
      <c r="G1550" s="385"/>
      <c r="H1550" s="385"/>
      <c r="I1550" s="385"/>
      <c r="J1550" s="385"/>
      <c r="K1550" s="385"/>
    </row>
    <row r="1551" spans="1:11">
      <c r="A1551" s="393"/>
      <c r="B1551" s="438"/>
      <c r="F1551" s="385"/>
      <c r="G1551" s="385"/>
      <c r="H1551" s="385"/>
      <c r="I1551" s="385"/>
      <c r="J1551" s="385"/>
      <c r="K1551" s="385"/>
    </row>
    <row r="1552" spans="1:11">
      <c r="A1552" s="393"/>
      <c r="B1552" s="438"/>
      <c r="F1552" s="385"/>
      <c r="G1552" s="385"/>
      <c r="H1552" s="385"/>
      <c r="I1552" s="385"/>
      <c r="J1552" s="385"/>
      <c r="K1552" s="385"/>
    </row>
    <row r="1553" spans="1:11">
      <c r="A1553" s="393"/>
      <c r="B1553" s="438"/>
      <c r="F1553" s="385"/>
      <c r="G1553" s="385"/>
      <c r="H1553" s="385"/>
      <c r="I1553" s="385"/>
      <c r="J1553" s="385"/>
      <c r="K1553" s="385"/>
    </row>
    <row r="1554" spans="1:11">
      <c r="A1554" s="393"/>
      <c r="B1554" s="438"/>
      <c r="F1554" s="385"/>
      <c r="G1554" s="385"/>
      <c r="H1554" s="385"/>
      <c r="I1554" s="385"/>
      <c r="J1554" s="385"/>
      <c r="K1554" s="385"/>
    </row>
    <row r="1555" spans="1:11">
      <c r="A1555" s="393"/>
      <c r="B1555" s="438"/>
      <c r="F1555" s="385"/>
      <c r="G1555" s="385"/>
      <c r="H1555" s="385"/>
      <c r="I1555" s="385"/>
      <c r="J1555" s="385"/>
      <c r="K1555" s="385"/>
    </row>
    <row r="1556" spans="1:11">
      <c r="A1556" s="393"/>
      <c r="B1556" s="438"/>
      <c r="F1556" s="385"/>
      <c r="G1556" s="385"/>
      <c r="H1556" s="385"/>
      <c r="I1556" s="385"/>
      <c r="J1556" s="385"/>
      <c r="K1556" s="385"/>
    </row>
    <row r="1557" spans="1:11">
      <c r="A1557" s="393"/>
      <c r="B1557" s="438"/>
      <c r="F1557" s="385"/>
      <c r="G1557" s="385"/>
      <c r="H1557" s="385"/>
      <c r="I1557" s="385"/>
      <c r="J1557" s="385"/>
      <c r="K1557" s="385"/>
    </row>
    <row r="1558" spans="1:11">
      <c r="A1558" s="393"/>
      <c r="B1558" s="438"/>
      <c r="F1558" s="385"/>
      <c r="G1558" s="385"/>
      <c r="H1558" s="385"/>
      <c r="I1558" s="385"/>
      <c r="J1558" s="385"/>
      <c r="K1558" s="385"/>
    </row>
    <row r="1559" spans="1:11">
      <c r="A1559" s="393"/>
      <c r="B1559" s="438"/>
      <c r="F1559" s="385"/>
      <c r="G1559" s="385"/>
      <c r="H1559" s="385"/>
      <c r="I1559" s="385"/>
      <c r="J1559" s="385"/>
      <c r="K1559" s="385"/>
    </row>
    <row r="1560" spans="1:11">
      <c r="A1560" s="393"/>
      <c r="B1560" s="438"/>
      <c r="F1560" s="385"/>
      <c r="G1560" s="385"/>
      <c r="H1560" s="385"/>
      <c r="I1560" s="385"/>
      <c r="J1560" s="385"/>
      <c r="K1560" s="385"/>
    </row>
    <row r="1561" spans="1:11">
      <c r="A1561" s="393"/>
      <c r="B1561" s="438"/>
      <c r="F1561" s="385"/>
      <c r="G1561" s="385"/>
      <c r="H1561" s="385"/>
      <c r="I1561" s="385"/>
      <c r="J1561" s="385"/>
      <c r="K1561" s="385"/>
    </row>
    <row r="1562" spans="1:11">
      <c r="A1562" s="393"/>
      <c r="B1562" s="438"/>
      <c r="F1562" s="385"/>
      <c r="G1562" s="385"/>
      <c r="H1562" s="385"/>
      <c r="I1562" s="385"/>
      <c r="J1562" s="385"/>
      <c r="K1562" s="385"/>
    </row>
    <row r="1563" spans="1:11">
      <c r="A1563" s="393"/>
      <c r="B1563" s="438"/>
      <c r="F1563" s="385"/>
      <c r="G1563" s="385"/>
      <c r="H1563" s="385"/>
      <c r="I1563" s="385"/>
      <c r="J1563" s="385"/>
      <c r="K1563" s="385"/>
    </row>
    <row r="1564" spans="1:11">
      <c r="A1564" s="393"/>
      <c r="B1564" s="438"/>
      <c r="F1564" s="385"/>
      <c r="G1564" s="385"/>
      <c r="H1564" s="385"/>
      <c r="I1564" s="385"/>
      <c r="J1564" s="385"/>
      <c r="K1564" s="385"/>
    </row>
    <row r="1565" spans="1:11">
      <c r="A1565" s="393"/>
      <c r="B1565" s="438"/>
      <c r="F1565" s="385"/>
      <c r="G1565" s="385"/>
      <c r="H1565" s="385"/>
      <c r="I1565" s="385"/>
      <c r="J1565" s="385"/>
      <c r="K1565" s="385"/>
    </row>
    <row r="1566" spans="1:11">
      <c r="A1566" s="393"/>
      <c r="B1566" s="438"/>
      <c r="F1566" s="385"/>
      <c r="G1566" s="385"/>
      <c r="H1566" s="385"/>
      <c r="I1566" s="385"/>
      <c r="J1566" s="385"/>
      <c r="K1566" s="385"/>
    </row>
    <row r="1567" spans="1:11">
      <c r="A1567" s="393"/>
      <c r="B1567" s="438"/>
      <c r="F1567" s="385"/>
      <c r="G1567" s="385"/>
      <c r="H1567" s="385"/>
      <c r="I1567" s="385"/>
      <c r="J1567" s="385"/>
      <c r="K1567" s="385"/>
    </row>
    <row r="1568" spans="1:11">
      <c r="A1568" s="393"/>
      <c r="B1568" s="438"/>
      <c r="F1568" s="385"/>
      <c r="G1568" s="385"/>
      <c r="H1568" s="385"/>
      <c r="I1568" s="385"/>
      <c r="J1568" s="385"/>
      <c r="K1568" s="385"/>
    </row>
    <row r="1569" spans="1:11">
      <c r="A1569" s="393"/>
      <c r="B1569" s="438"/>
      <c r="F1569" s="385"/>
      <c r="G1569" s="385"/>
      <c r="H1569" s="385"/>
      <c r="I1569" s="385"/>
      <c r="J1569" s="385"/>
      <c r="K1569" s="385"/>
    </row>
    <row r="1570" spans="1:11">
      <c r="A1570" s="393"/>
      <c r="B1570" s="438"/>
      <c r="F1570" s="385"/>
      <c r="G1570" s="385"/>
      <c r="H1570" s="385"/>
      <c r="I1570" s="385"/>
      <c r="J1570" s="385"/>
      <c r="K1570" s="385"/>
    </row>
    <row r="1571" spans="1:11">
      <c r="A1571" s="393"/>
      <c r="B1571" s="438"/>
      <c r="F1571" s="385"/>
      <c r="G1571" s="385"/>
      <c r="H1571" s="385"/>
      <c r="I1571" s="385"/>
      <c r="J1571" s="385"/>
      <c r="K1571" s="385"/>
    </row>
    <row r="1572" spans="1:11">
      <c r="A1572" s="393"/>
      <c r="B1572" s="438"/>
      <c r="F1572" s="385"/>
      <c r="G1572" s="385"/>
      <c r="H1572" s="385"/>
      <c r="I1572" s="385"/>
      <c r="J1572" s="385"/>
      <c r="K1572" s="385"/>
    </row>
    <row r="1573" spans="1:11">
      <c r="A1573" s="393"/>
      <c r="B1573" s="438"/>
      <c r="F1573" s="385"/>
      <c r="G1573" s="385"/>
      <c r="H1573" s="385"/>
      <c r="I1573" s="385"/>
      <c r="J1573" s="385"/>
      <c r="K1573" s="385"/>
    </row>
    <row r="1574" spans="1:11">
      <c r="A1574" s="393"/>
      <c r="B1574" s="438"/>
      <c r="F1574" s="385"/>
      <c r="G1574" s="385"/>
      <c r="H1574" s="385"/>
      <c r="I1574" s="385"/>
      <c r="J1574" s="385"/>
      <c r="K1574" s="385"/>
    </row>
    <row r="1575" spans="1:11">
      <c r="A1575" s="393"/>
      <c r="B1575" s="438"/>
      <c r="F1575" s="385"/>
      <c r="G1575" s="385"/>
      <c r="H1575" s="385"/>
      <c r="I1575" s="385"/>
      <c r="J1575" s="385"/>
      <c r="K1575" s="385"/>
    </row>
    <row r="1576" spans="1:11">
      <c r="A1576" s="393"/>
      <c r="B1576" s="438"/>
      <c r="F1576" s="385"/>
      <c r="G1576" s="385"/>
      <c r="H1576" s="385"/>
      <c r="I1576" s="385"/>
      <c r="J1576" s="385"/>
      <c r="K1576" s="385"/>
    </row>
    <row r="1577" spans="1:11">
      <c r="A1577" s="393"/>
      <c r="B1577" s="438"/>
      <c r="F1577" s="385"/>
      <c r="G1577" s="385"/>
      <c r="H1577" s="385"/>
      <c r="I1577" s="385"/>
      <c r="J1577" s="385"/>
      <c r="K1577" s="385"/>
    </row>
    <row r="1578" spans="1:11">
      <c r="A1578" s="393"/>
      <c r="B1578" s="438"/>
      <c r="F1578" s="385"/>
      <c r="G1578" s="385"/>
      <c r="H1578" s="385"/>
      <c r="I1578" s="385"/>
      <c r="J1578" s="385"/>
      <c r="K1578" s="385"/>
    </row>
    <row r="1579" spans="1:11">
      <c r="A1579" s="393"/>
      <c r="B1579" s="438"/>
      <c r="F1579" s="385"/>
      <c r="G1579" s="385"/>
      <c r="H1579" s="385"/>
      <c r="I1579" s="385"/>
      <c r="J1579" s="385"/>
      <c r="K1579" s="385"/>
    </row>
    <row r="1580" spans="1:11">
      <c r="A1580" s="393"/>
      <c r="B1580" s="438"/>
      <c r="F1580" s="385"/>
      <c r="G1580" s="385"/>
      <c r="H1580" s="385"/>
      <c r="I1580" s="385"/>
      <c r="J1580" s="385"/>
      <c r="K1580" s="385"/>
    </row>
    <row r="1581" spans="1:11">
      <c r="A1581" s="393"/>
      <c r="B1581" s="438"/>
      <c r="F1581" s="385"/>
      <c r="G1581" s="385"/>
      <c r="H1581" s="385"/>
      <c r="I1581" s="385"/>
      <c r="J1581" s="385"/>
      <c r="K1581" s="385"/>
    </row>
    <row r="1582" spans="1:11">
      <c r="A1582" s="393"/>
      <c r="B1582" s="438"/>
      <c r="F1582" s="385"/>
      <c r="G1582" s="385"/>
      <c r="H1582" s="385"/>
      <c r="I1582" s="385"/>
      <c r="J1582" s="385"/>
      <c r="K1582" s="385"/>
    </row>
    <row r="1583" spans="1:11">
      <c r="A1583" s="393"/>
      <c r="B1583" s="438"/>
      <c r="F1583" s="385"/>
      <c r="G1583" s="385"/>
      <c r="H1583" s="385"/>
      <c r="I1583" s="385"/>
      <c r="J1583" s="385"/>
      <c r="K1583" s="385"/>
    </row>
    <row r="1584" spans="1:11">
      <c r="A1584" s="393"/>
      <c r="B1584" s="438"/>
      <c r="F1584" s="385"/>
      <c r="G1584" s="385"/>
      <c r="H1584" s="385"/>
      <c r="I1584" s="385"/>
      <c r="J1584" s="385"/>
      <c r="K1584" s="385"/>
    </row>
    <row r="1585" spans="1:11">
      <c r="A1585" s="393"/>
      <c r="B1585" s="438"/>
      <c r="F1585" s="385"/>
      <c r="G1585" s="385"/>
      <c r="H1585" s="385"/>
      <c r="I1585" s="385"/>
      <c r="J1585" s="385"/>
      <c r="K1585" s="385"/>
    </row>
    <row r="1586" spans="1:11">
      <c r="A1586" s="393"/>
      <c r="B1586" s="438"/>
      <c r="F1586" s="385"/>
      <c r="G1586" s="385"/>
      <c r="H1586" s="385"/>
      <c r="I1586" s="385"/>
      <c r="J1586" s="385"/>
      <c r="K1586" s="385"/>
    </row>
    <row r="1587" spans="1:11">
      <c r="A1587" s="393"/>
      <c r="B1587" s="438"/>
      <c r="F1587" s="385"/>
      <c r="G1587" s="385"/>
      <c r="H1587" s="385"/>
      <c r="I1587" s="385"/>
      <c r="J1587" s="385"/>
      <c r="K1587" s="385"/>
    </row>
    <row r="1588" spans="1:11">
      <c r="A1588" s="393"/>
      <c r="B1588" s="438"/>
      <c r="F1588" s="385"/>
      <c r="G1588" s="385"/>
      <c r="H1588" s="385"/>
      <c r="I1588" s="385"/>
      <c r="J1588" s="385"/>
      <c r="K1588" s="385"/>
    </row>
    <row r="1589" spans="1:11">
      <c r="A1589" s="393"/>
      <c r="B1589" s="438"/>
      <c r="F1589" s="385"/>
      <c r="G1589" s="385"/>
      <c r="H1589" s="385"/>
      <c r="I1589" s="385"/>
      <c r="J1589" s="385"/>
      <c r="K1589" s="385"/>
    </row>
    <row r="1590" spans="1:11">
      <c r="A1590" s="393"/>
      <c r="B1590" s="438"/>
      <c r="F1590" s="385"/>
      <c r="G1590" s="385"/>
      <c r="H1590" s="385"/>
      <c r="I1590" s="385"/>
      <c r="J1590" s="385"/>
      <c r="K1590" s="385"/>
    </row>
    <row r="1591" spans="1:11">
      <c r="A1591" s="393"/>
      <c r="B1591" s="438"/>
      <c r="F1591" s="385"/>
      <c r="G1591" s="385"/>
      <c r="H1591" s="385"/>
      <c r="I1591" s="385"/>
      <c r="J1591" s="385"/>
      <c r="K1591" s="385"/>
    </row>
    <row r="1592" spans="1:11">
      <c r="A1592" s="393"/>
      <c r="B1592" s="438"/>
      <c r="F1592" s="385"/>
      <c r="G1592" s="385"/>
      <c r="H1592" s="385"/>
      <c r="I1592" s="385"/>
      <c r="J1592" s="385"/>
      <c r="K1592" s="385"/>
    </row>
    <row r="1593" spans="1:11">
      <c r="A1593" s="393"/>
      <c r="B1593" s="438"/>
      <c r="F1593" s="385"/>
      <c r="G1593" s="385"/>
      <c r="H1593" s="385"/>
      <c r="I1593" s="385"/>
      <c r="J1593" s="385"/>
      <c r="K1593" s="385"/>
    </row>
    <row r="1594" spans="1:11">
      <c r="A1594" s="393"/>
      <c r="B1594" s="438"/>
      <c r="F1594" s="385"/>
      <c r="G1594" s="385"/>
      <c r="H1594" s="385"/>
      <c r="I1594" s="385"/>
      <c r="J1594" s="385"/>
      <c r="K1594" s="385"/>
    </row>
    <row r="1595" spans="1:11">
      <c r="A1595" s="393"/>
      <c r="B1595" s="438"/>
      <c r="F1595" s="385"/>
      <c r="G1595" s="385"/>
      <c r="H1595" s="385"/>
      <c r="I1595" s="385"/>
      <c r="J1595" s="385"/>
      <c r="K1595" s="385"/>
    </row>
    <row r="1596" spans="1:11">
      <c r="A1596" s="393"/>
      <c r="B1596" s="438"/>
      <c r="F1596" s="385"/>
      <c r="G1596" s="385"/>
      <c r="H1596" s="385"/>
      <c r="I1596" s="385"/>
      <c r="J1596" s="385"/>
      <c r="K1596" s="385"/>
    </row>
    <row r="1597" spans="1:11">
      <c r="A1597" s="393"/>
      <c r="B1597" s="438"/>
      <c r="F1597" s="385"/>
      <c r="G1597" s="385"/>
      <c r="H1597" s="385"/>
      <c r="I1597" s="385"/>
      <c r="J1597" s="385"/>
      <c r="K1597" s="385"/>
    </row>
    <row r="1598" spans="1:11">
      <c r="A1598" s="393"/>
      <c r="B1598" s="438"/>
      <c r="F1598" s="385"/>
      <c r="G1598" s="385"/>
      <c r="H1598" s="385"/>
      <c r="I1598" s="385"/>
      <c r="J1598" s="385"/>
      <c r="K1598" s="385"/>
    </row>
    <row r="1599" spans="1:11">
      <c r="A1599" s="393"/>
      <c r="B1599" s="438"/>
      <c r="F1599" s="385"/>
      <c r="G1599" s="385"/>
      <c r="H1599" s="385"/>
      <c r="I1599" s="385"/>
      <c r="J1599" s="385"/>
      <c r="K1599" s="385"/>
    </row>
    <row r="1600" spans="1:11">
      <c r="A1600" s="393"/>
      <c r="B1600" s="438"/>
      <c r="F1600" s="385"/>
      <c r="G1600" s="385"/>
      <c r="H1600" s="385"/>
      <c r="I1600" s="385"/>
      <c r="J1600" s="385"/>
      <c r="K1600" s="385"/>
    </row>
    <row r="1601" spans="1:11">
      <c r="A1601" s="393"/>
      <c r="B1601" s="438"/>
      <c r="F1601" s="385"/>
      <c r="G1601" s="385"/>
      <c r="H1601" s="385"/>
      <c r="I1601" s="385"/>
      <c r="J1601" s="385"/>
      <c r="K1601" s="385"/>
    </row>
    <row r="1602" spans="1:11">
      <c r="A1602" s="393"/>
      <c r="B1602" s="438"/>
      <c r="F1602" s="385"/>
      <c r="G1602" s="385"/>
      <c r="H1602" s="385"/>
      <c r="I1602" s="385"/>
      <c r="J1602" s="385"/>
      <c r="K1602" s="385"/>
    </row>
    <row r="1603" spans="1:11">
      <c r="A1603" s="393"/>
      <c r="B1603" s="438"/>
      <c r="F1603" s="385"/>
      <c r="G1603" s="385"/>
      <c r="H1603" s="385"/>
      <c r="I1603" s="385"/>
      <c r="J1603" s="385"/>
      <c r="K1603" s="385"/>
    </row>
    <row r="1604" spans="1:11">
      <c r="A1604" s="393"/>
      <c r="B1604" s="438"/>
      <c r="F1604" s="385"/>
      <c r="G1604" s="385"/>
      <c r="H1604" s="385"/>
      <c r="I1604" s="385"/>
      <c r="J1604" s="385"/>
      <c r="K1604" s="385"/>
    </row>
    <row r="1605" spans="1:11">
      <c r="A1605" s="393"/>
      <c r="B1605" s="438"/>
      <c r="F1605" s="385"/>
      <c r="G1605" s="385"/>
      <c r="H1605" s="385"/>
      <c r="I1605" s="385"/>
      <c r="J1605" s="385"/>
      <c r="K1605" s="385"/>
    </row>
    <row r="1606" spans="1:11">
      <c r="A1606" s="393"/>
      <c r="B1606" s="438"/>
      <c r="F1606" s="385"/>
      <c r="G1606" s="385"/>
      <c r="H1606" s="385"/>
      <c r="I1606" s="385"/>
      <c r="J1606" s="385"/>
      <c r="K1606" s="385"/>
    </row>
    <row r="1607" spans="1:11">
      <c r="A1607" s="393"/>
      <c r="B1607" s="438"/>
      <c r="F1607" s="385"/>
      <c r="G1607" s="385"/>
      <c r="H1607" s="385"/>
      <c r="I1607" s="385"/>
      <c r="J1607" s="385"/>
      <c r="K1607" s="385"/>
    </row>
    <row r="1608" spans="1:11">
      <c r="A1608" s="393"/>
      <c r="B1608" s="438"/>
      <c r="F1608" s="385"/>
      <c r="G1608" s="385"/>
      <c r="H1608" s="385"/>
      <c r="I1608" s="385"/>
      <c r="J1608" s="385"/>
      <c r="K1608" s="385"/>
    </row>
    <row r="1609" spans="1:11">
      <c r="A1609" s="393"/>
      <c r="B1609" s="438"/>
      <c r="F1609" s="385"/>
      <c r="G1609" s="385"/>
      <c r="H1609" s="385"/>
      <c r="I1609" s="385"/>
      <c r="J1609" s="385"/>
      <c r="K1609" s="385"/>
    </row>
    <row r="1610" spans="1:11">
      <c r="A1610" s="393"/>
      <c r="B1610" s="438"/>
      <c r="F1610" s="385"/>
      <c r="G1610" s="385"/>
      <c r="H1610" s="385"/>
      <c r="I1610" s="385"/>
      <c r="J1610" s="385"/>
      <c r="K1610" s="385"/>
    </row>
    <row r="1611" spans="1:11">
      <c r="A1611" s="393"/>
      <c r="B1611" s="438"/>
      <c r="F1611" s="385"/>
      <c r="G1611" s="385"/>
      <c r="H1611" s="385"/>
      <c r="I1611" s="385"/>
      <c r="J1611" s="385"/>
      <c r="K1611" s="385"/>
    </row>
    <row r="1612" spans="1:11">
      <c r="A1612" s="393"/>
      <c r="B1612" s="438"/>
      <c r="F1612" s="385"/>
      <c r="G1612" s="385"/>
      <c r="H1612" s="385"/>
      <c r="I1612" s="385"/>
      <c r="J1612" s="385"/>
      <c r="K1612" s="385"/>
    </row>
    <row r="1613" spans="1:11">
      <c r="A1613" s="393"/>
      <c r="B1613" s="438"/>
      <c r="F1613" s="385"/>
      <c r="G1613" s="385"/>
      <c r="H1613" s="385"/>
      <c r="I1613" s="385"/>
      <c r="J1613" s="385"/>
      <c r="K1613" s="385"/>
    </row>
    <row r="1614" spans="1:11">
      <c r="A1614" s="393"/>
      <c r="B1614" s="438"/>
      <c r="F1614" s="385"/>
      <c r="G1614" s="385"/>
      <c r="H1614" s="385"/>
      <c r="I1614" s="385"/>
      <c r="J1614" s="385"/>
      <c r="K1614" s="385"/>
    </row>
    <row r="1615" spans="1:11">
      <c r="A1615" s="393"/>
      <c r="B1615" s="438"/>
      <c r="F1615" s="385"/>
      <c r="G1615" s="385"/>
      <c r="H1615" s="385"/>
      <c r="I1615" s="385"/>
      <c r="J1615" s="385"/>
      <c r="K1615" s="385"/>
    </row>
    <row r="1616" spans="1:11">
      <c r="A1616" s="393"/>
      <c r="B1616" s="438"/>
      <c r="F1616" s="385"/>
      <c r="G1616" s="385"/>
      <c r="H1616" s="385"/>
      <c r="I1616" s="385"/>
      <c r="J1616" s="385"/>
      <c r="K1616" s="385"/>
    </row>
    <row r="1617" spans="1:11">
      <c r="A1617" s="393"/>
      <c r="B1617" s="438"/>
      <c r="F1617" s="385"/>
      <c r="G1617" s="385"/>
      <c r="H1617" s="385"/>
      <c r="I1617" s="385"/>
      <c r="J1617" s="385"/>
      <c r="K1617" s="385"/>
    </row>
    <row r="1618" spans="1:11">
      <c r="A1618" s="393"/>
      <c r="B1618" s="438"/>
      <c r="F1618" s="385"/>
      <c r="G1618" s="385"/>
      <c r="H1618" s="385"/>
      <c r="I1618" s="385"/>
      <c r="J1618" s="385"/>
      <c r="K1618" s="385"/>
    </row>
    <row r="1619" spans="1:11">
      <c r="A1619" s="393"/>
      <c r="B1619" s="438"/>
      <c r="F1619" s="385"/>
      <c r="G1619" s="385"/>
      <c r="H1619" s="385"/>
      <c r="I1619" s="385"/>
      <c r="J1619" s="385"/>
      <c r="K1619" s="385"/>
    </row>
    <row r="1620" spans="1:11">
      <c r="A1620" s="393"/>
      <c r="B1620" s="438"/>
      <c r="F1620" s="385"/>
      <c r="G1620" s="385"/>
      <c r="H1620" s="385"/>
      <c r="I1620" s="385"/>
      <c r="J1620" s="385"/>
      <c r="K1620" s="385"/>
    </row>
    <row r="1621" spans="1:11">
      <c r="A1621" s="393"/>
      <c r="B1621" s="438"/>
      <c r="F1621" s="385"/>
      <c r="G1621" s="385"/>
      <c r="H1621" s="385"/>
      <c r="I1621" s="385"/>
      <c r="J1621" s="385"/>
      <c r="K1621" s="385"/>
    </row>
    <row r="1622" spans="1:11">
      <c r="A1622" s="393"/>
      <c r="B1622" s="438"/>
      <c r="F1622" s="385"/>
      <c r="G1622" s="385"/>
      <c r="H1622" s="385"/>
      <c r="I1622" s="385"/>
      <c r="J1622" s="385"/>
      <c r="K1622" s="385"/>
    </row>
    <row r="1623" spans="1:11">
      <c r="A1623" s="393"/>
      <c r="B1623" s="438"/>
      <c r="F1623" s="385"/>
      <c r="G1623" s="385"/>
      <c r="H1623" s="385"/>
      <c r="I1623" s="385"/>
      <c r="J1623" s="385"/>
      <c r="K1623" s="385"/>
    </row>
    <row r="1624" spans="1:11">
      <c r="A1624" s="393"/>
      <c r="B1624" s="438"/>
      <c r="F1624" s="385"/>
      <c r="G1624" s="385"/>
      <c r="H1624" s="385"/>
      <c r="I1624" s="385"/>
      <c r="J1624" s="385"/>
      <c r="K1624" s="385"/>
    </row>
    <row r="1625" spans="1:11">
      <c r="A1625" s="393"/>
      <c r="B1625" s="438"/>
      <c r="F1625" s="385"/>
      <c r="G1625" s="385"/>
      <c r="H1625" s="385"/>
      <c r="I1625" s="385"/>
      <c r="J1625" s="385"/>
      <c r="K1625" s="385"/>
    </row>
    <row r="1626" spans="1:11">
      <c r="A1626" s="393"/>
      <c r="B1626" s="438"/>
      <c r="F1626" s="385"/>
      <c r="G1626" s="385"/>
      <c r="H1626" s="385"/>
      <c r="I1626" s="385"/>
      <c r="J1626" s="385"/>
      <c r="K1626" s="385"/>
    </row>
    <row r="1627" spans="1:11">
      <c r="A1627" s="393"/>
      <c r="B1627" s="438"/>
      <c r="F1627" s="385"/>
      <c r="G1627" s="385"/>
      <c r="H1627" s="385"/>
      <c r="I1627" s="385"/>
      <c r="J1627" s="385"/>
      <c r="K1627" s="385"/>
    </row>
    <row r="1628" spans="1:11">
      <c r="A1628" s="393"/>
      <c r="B1628" s="438"/>
      <c r="F1628" s="385"/>
      <c r="G1628" s="385"/>
      <c r="H1628" s="385"/>
      <c r="I1628" s="385"/>
      <c r="J1628" s="385"/>
      <c r="K1628" s="385"/>
    </row>
    <row r="1629" spans="1:11">
      <c r="A1629" s="393"/>
      <c r="B1629" s="438"/>
      <c r="F1629" s="385"/>
      <c r="G1629" s="385"/>
      <c r="H1629" s="385"/>
      <c r="I1629" s="385"/>
      <c r="J1629" s="385"/>
      <c r="K1629" s="385"/>
    </row>
    <row r="1630" spans="1:11">
      <c r="A1630" s="393"/>
      <c r="B1630" s="438"/>
      <c r="F1630" s="385"/>
      <c r="G1630" s="385"/>
      <c r="H1630" s="385"/>
      <c r="I1630" s="385"/>
      <c r="J1630" s="385"/>
      <c r="K1630" s="385"/>
    </row>
    <row r="1631" spans="1:11">
      <c r="A1631" s="393"/>
      <c r="B1631" s="438"/>
      <c r="F1631" s="385"/>
      <c r="G1631" s="385"/>
      <c r="H1631" s="385"/>
      <c r="I1631" s="385"/>
      <c r="J1631" s="385"/>
      <c r="K1631" s="385"/>
    </row>
    <row r="1632" spans="1:11">
      <c r="A1632" s="393"/>
      <c r="B1632" s="438"/>
      <c r="F1632" s="385"/>
      <c r="G1632" s="385"/>
      <c r="H1632" s="385"/>
      <c r="I1632" s="385"/>
      <c r="J1632" s="385"/>
      <c r="K1632" s="385"/>
    </row>
    <row r="1633" spans="1:11">
      <c r="A1633" s="393"/>
      <c r="B1633" s="438"/>
      <c r="F1633" s="385"/>
      <c r="G1633" s="385"/>
      <c r="H1633" s="385"/>
      <c r="I1633" s="385"/>
      <c r="J1633" s="385"/>
      <c r="K1633" s="385"/>
    </row>
    <row r="1634" spans="1:11">
      <c r="A1634" s="393"/>
      <c r="B1634" s="438"/>
      <c r="F1634" s="385"/>
      <c r="G1634" s="385"/>
      <c r="H1634" s="385"/>
      <c r="I1634" s="385"/>
      <c r="J1634" s="385"/>
      <c r="K1634" s="385"/>
    </row>
    <row r="1635" spans="1:11">
      <c r="A1635" s="393"/>
      <c r="B1635" s="438"/>
      <c r="F1635" s="385"/>
      <c r="G1635" s="385"/>
      <c r="H1635" s="385"/>
      <c r="I1635" s="385"/>
      <c r="J1635" s="385"/>
      <c r="K1635" s="385"/>
    </row>
    <row r="1636" spans="1:11">
      <c r="A1636" s="393"/>
      <c r="B1636" s="438"/>
      <c r="F1636" s="385"/>
      <c r="G1636" s="385"/>
      <c r="H1636" s="385"/>
      <c r="I1636" s="385"/>
      <c r="J1636" s="385"/>
      <c r="K1636" s="385"/>
    </row>
    <row r="1637" spans="1:11">
      <c r="A1637" s="393"/>
      <c r="B1637" s="438"/>
      <c r="F1637" s="385"/>
      <c r="G1637" s="385"/>
      <c r="H1637" s="385"/>
      <c r="I1637" s="385"/>
      <c r="J1637" s="385"/>
      <c r="K1637" s="385"/>
    </row>
    <row r="1638" spans="1:11">
      <c r="A1638" s="393"/>
      <c r="B1638" s="438"/>
      <c r="F1638" s="385"/>
      <c r="G1638" s="385"/>
      <c r="H1638" s="385"/>
      <c r="I1638" s="385"/>
      <c r="J1638" s="385"/>
      <c r="K1638" s="385"/>
    </row>
    <row r="1639" spans="1:11">
      <c r="A1639" s="393"/>
      <c r="B1639" s="438"/>
      <c r="F1639" s="385"/>
      <c r="G1639" s="385"/>
      <c r="H1639" s="385"/>
      <c r="I1639" s="385"/>
      <c r="J1639" s="385"/>
      <c r="K1639" s="385"/>
    </row>
    <row r="1640" spans="1:11">
      <c r="A1640" s="393"/>
      <c r="B1640" s="438"/>
      <c r="F1640" s="385"/>
      <c r="G1640" s="385"/>
      <c r="H1640" s="385"/>
      <c r="I1640" s="385"/>
      <c r="J1640" s="385"/>
      <c r="K1640" s="385"/>
    </row>
    <row r="1641" spans="1:11">
      <c r="A1641" s="393"/>
      <c r="B1641" s="438"/>
      <c r="F1641" s="385"/>
      <c r="G1641" s="385"/>
      <c r="H1641" s="385"/>
      <c r="I1641" s="385"/>
      <c r="J1641" s="385"/>
      <c r="K1641" s="385"/>
    </row>
    <row r="1642" spans="1:11">
      <c r="A1642" s="393"/>
      <c r="B1642" s="438"/>
      <c r="F1642" s="385"/>
      <c r="G1642" s="385"/>
      <c r="H1642" s="385"/>
      <c r="I1642" s="385"/>
      <c r="J1642" s="385"/>
      <c r="K1642" s="385"/>
    </row>
    <row r="1643" spans="1:11">
      <c r="A1643" s="393"/>
      <c r="B1643" s="438"/>
      <c r="F1643" s="385"/>
      <c r="G1643" s="385"/>
      <c r="H1643" s="385"/>
      <c r="I1643" s="385"/>
      <c r="J1643" s="385"/>
      <c r="K1643" s="385"/>
    </row>
    <row r="1644" spans="1:11">
      <c r="A1644" s="393"/>
      <c r="B1644" s="438"/>
      <c r="F1644" s="385"/>
      <c r="G1644" s="385"/>
      <c r="H1644" s="385"/>
      <c r="I1644" s="385"/>
      <c r="J1644" s="385"/>
      <c r="K1644" s="385"/>
    </row>
    <row r="1645" spans="1:11">
      <c r="A1645" s="393"/>
      <c r="B1645" s="438"/>
      <c r="F1645" s="385"/>
      <c r="G1645" s="385"/>
      <c r="H1645" s="385"/>
      <c r="I1645" s="385"/>
      <c r="J1645" s="385"/>
      <c r="K1645" s="385"/>
    </row>
    <row r="1646" spans="1:11">
      <c r="A1646" s="393"/>
      <c r="B1646" s="438"/>
      <c r="F1646" s="385"/>
      <c r="G1646" s="385"/>
      <c r="H1646" s="385"/>
      <c r="I1646" s="385"/>
      <c r="J1646" s="385"/>
      <c r="K1646" s="385"/>
    </row>
    <row r="1647" spans="1:11">
      <c r="A1647" s="393"/>
      <c r="B1647" s="438"/>
      <c r="F1647" s="385"/>
      <c r="G1647" s="385"/>
      <c r="H1647" s="385"/>
      <c r="I1647" s="385"/>
      <c r="J1647" s="385"/>
      <c r="K1647" s="385"/>
    </row>
    <row r="1648" spans="1:11">
      <c r="A1648" s="393"/>
      <c r="B1648" s="438"/>
      <c r="F1648" s="385"/>
      <c r="G1648" s="385"/>
      <c r="H1648" s="385"/>
      <c r="I1648" s="385"/>
      <c r="J1648" s="385"/>
      <c r="K1648" s="385"/>
    </row>
    <row r="1649" spans="1:11">
      <c r="A1649" s="393"/>
      <c r="B1649" s="438"/>
      <c r="F1649" s="385"/>
      <c r="G1649" s="385"/>
      <c r="H1649" s="385"/>
      <c r="I1649" s="385"/>
      <c r="J1649" s="385"/>
      <c r="K1649" s="385"/>
    </row>
    <row r="1650" spans="1:11">
      <c r="A1650" s="393"/>
      <c r="B1650" s="438"/>
      <c r="F1650" s="385"/>
      <c r="G1650" s="385"/>
      <c r="H1650" s="385"/>
      <c r="I1650" s="385"/>
      <c r="J1650" s="385"/>
      <c r="K1650" s="385"/>
    </row>
    <row r="1651" spans="1:11">
      <c r="A1651" s="393"/>
      <c r="B1651" s="438"/>
      <c r="F1651" s="385"/>
      <c r="G1651" s="385"/>
      <c r="H1651" s="385"/>
      <c r="I1651" s="385"/>
      <c r="J1651" s="385"/>
      <c r="K1651" s="385"/>
    </row>
    <row r="1652" spans="1:11">
      <c r="A1652" s="393"/>
      <c r="B1652" s="438"/>
      <c r="F1652" s="385"/>
      <c r="G1652" s="385"/>
      <c r="H1652" s="385"/>
      <c r="I1652" s="385"/>
      <c r="J1652" s="385"/>
      <c r="K1652" s="385"/>
    </row>
    <row r="1653" spans="1:11">
      <c r="A1653" s="393"/>
      <c r="B1653" s="438"/>
      <c r="F1653" s="385"/>
      <c r="G1653" s="385"/>
      <c r="H1653" s="385"/>
      <c r="I1653" s="385"/>
      <c r="J1653" s="385"/>
      <c r="K1653" s="385"/>
    </row>
    <row r="1654" spans="1:11">
      <c r="A1654" s="393"/>
      <c r="B1654" s="438"/>
      <c r="F1654" s="385"/>
      <c r="G1654" s="385"/>
      <c r="H1654" s="385"/>
      <c r="I1654" s="385"/>
      <c r="J1654" s="385"/>
      <c r="K1654" s="385"/>
    </row>
    <row r="1655" spans="1:11">
      <c r="A1655" s="393"/>
      <c r="B1655" s="438"/>
      <c r="F1655" s="385"/>
      <c r="G1655" s="385"/>
      <c r="H1655" s="385"/>
      <c r="I1655" s="385"/>
      <c r="J1655" s="385"/>
      <c r="K1655" s="385"/>
    </row>
    <row r="1656" spans="1:11">
      <c r="A1656" s="393"/>
      <c r="B1656" s="438"/>
      <c r="F1656" s="385"/>
      <c r="G1656" s="385"/>
      <c r="H1656" s="385"/>
      <c r="I1656" s="385"/>
      <c r="J1656" s="385"/>
      <c r="K1656" s="385"/>
    </row>
    <row r="1657" spans="1:11">
      <c r="A1657" s="393"/>
      <c r="B1657" s="438"/>
      <c r="F1657" s="385"/>
      <c r="G1657" s="385"/>
      <c r="H1657" s="385"/>
      <c r="I1657" s="385"/>
      <c r="J1657" s="385"/>
      <c r="K1657" s="385"/>
    </row>
    <row r="1658" spans="1:11">
      <c r="A1658" s="393"/>
      <c r="B1658" s="438"/>
      <c r="F1658" s="385"/>
      <c r="G1658" s="385"/>
      <c r="H1658" s="385"/>
      <c r="I1658" s="385"/>
      <c r="J1658" s="385"/>
      <c r="K1658" s="385"/>
    </row>
    <row r="1659" spans="1:11">
      <c r="A1659" s="393"/>
      <c r="B1659" s="438"/>
      <c r="F1659" s="385"/>
      <c r="G1659" s="385"/>
      <c r="H1659" s="385"/>
      <c r="I1659" s="385"/>
      <c r="J1659" s="385"/>
      <c r="K1659" s="385"/>
    </row>
    <row r="1660" spans="1:11">
      <c r="A1660" s="393"/>
      <c r="B1660" s="438"/>
      <c r="F1660" s="385"/>
      <c r="G1660" s="385"/>
      <c r="H1660" s="385"/>
      <c r="I1660" s="385"/>
      <c r="J1660" s="385"/>
      <c r="K1660" s="385"/>
    </row>
    <row r="1661" spans="1:11">
      <c r="A1661" s="393"/>
      <c r="B1661" s="438"/>
      <c r="F1661" s="385"/>
      <c r="G1661" s="385"/>
      <c r="H1661" s="385"/>
      <c r="I1661" s="385"/>
      <c r="J1661" s="385"/>
      <c r="K1661" s="385"/>
    </row>
    <row r="1662" spans="1:11">
      <c r="A1662" s="393"/>
      <c r="B1662" s="438"/>
      <c r="F1662" s="385"/>
      <c r="G1662" s="385"/>
      <c r="H1662" s="385"/>
      <c r="I1662" s="385"/>
      <c r="J1662" s="385"/>
      <c r="K1662" s="385"/>
    </row>
    <row r="1663" spans="1:11">
      <c r="A1663" s="393"/>
      <c r="B1663" s="438"/>
      <c r="F1663" s="385"/>
      <c r="G1663" s="385"/>
      <c r="H1663" s="385"/>
      <c r="I1663" s="385"/>
      <c r="J1663" s="385"/>
      <c r="K1663" s="385"/>
    </row>
    <row r="1664" spans="1:11">
      <c r="A1664" s="393"/>
      <c r="B1664" s="438"/>
      <c r="F1664" s="385"/>
      <c r="G1664" s="385"/>
      <c r="H1664" s="385"/>
      <c r="I1664" s="385"/>
      <c r="J1664" s="385"/>
      <c r="K1664" s="385"/>
    </row>
    <row r="1665" spans="1:11">
      <c r="A1665" s="393"/>
      <c r="B1665" s="438"/>
      <c r="F1665" s="385"/>
      <c r="G1665" s="385"/>
      <c r="H1665" s="385"/>
      <c r="I1665" s="385"/>
      <c r="J1665" s="385"/>
      <c r="K1665" s="385"/>
    </row>
    <row r="1666" spans="1:11">
      <c r="A1666" s="393"/>
      <c r="B1666" s="438"/>
      <c r="F1666" s="385"/>
      <c r="G1666" s="385"/>
      <c r="H1666" s="385"/>
      <c r="I1666" s="385"/>
      <c r="J1666" s="385"/>
      <c r="K1666" s="385"/>
    </row>
    <row r="1667" spans="1:11">
      <c r="A1667" s="393"/>
      <c r="B1667" s="438"/>
      <c r="F1667" s="385"/>
      <c r="G1667" s="385"/>
      <c r="H1667" s="385"/>
      <c r="I1667" s="385"/>
      <c r="J1667" s="385"/>
      <c r="K1667" s="385"/>
    </row>
    <row r="1668" spans="1:11">
      <c r="A1668" s="393"/>
      <c r="B1668" s="438"/>
      <c r="F1668" s="385"/>
      <c r="G1668" s="385"/>
      <c r="H1668" s="385"/>
      <c r="I1668" s="385"/>
      <c r="J1668" s="385"/>
      <c r="K1668" s="385"/>
    </row>
    <row r="1669" spans="1:11">
      <c r="A1669" s="393"/>
      <c r="B1669" s="438"/>
      <c r="F1669" s="385"/>
      <c r="G1669" s="385"/>
      <c r="H1669" s="385"/>
      <c r="I1669" s="385"/>
      <c r="J1669" s="385"/>
      <c r="K1669" s="385"/>
    </row>
    <row r="1670" spans="1:11">
      <c r="A1670" s="393"/>
      <c r="B1670" s="438"/>
      <c r="F1670" s="385"/>
      <c r="G1670" s="385"/>
      <c r="H1670" s="385"/>
      <c r="I1670" s="385"/>
      <c r="J1670" s="385"/>
      <c r="K1670" s="385"/>
    </row>
    <row r="1671" spans="1:11">
      <c r="A1671" s="393"/>
      <c r="B1671" s="438"/>
      <c r="F1671" s="385"/>
      <c r="G1671" s="385"/>
      <c r="H1671" s="385"/>
      <c r="I1671" s="385"/>
      <c r="J1671" s="385"/>
      <c r="K1671" s="385"/>
    </row>
    <row r="1672" spans="1:11">
      <c r="A1672" s="393"/>
      <c r="B1672" s="438"/>
      <c r="F1672" s="385"/>
      <c r="G1672" s="385"/>
      <c r="H1672" s="385"/>
      <c r="I1672" s="385"/>
      <c r="J1672" s="385"/>
      <c r="K1672" s="385"/>
    </row>
    <row r="1673" spans="1:11">
      <c r="A1673" s="393"/>
      <c r="B1673" s="438"/>
      <c r="F1673" s="385"/>
      <c r="G1673" s="385"/>
      <c r="H1673" s="385"/>
      <c r="I1673" s="385"/>
      <c r="J1673" s="385"/>
      <c r="K1673" s="385"/>
    </row>
    <row r="1674" spans="1:11">
      <c r="A1674" s="393"/>
      <c r="B1674" s="438"/>
      <c r="F1674" s="385"/>
      <c r="G1674" s="385"/>
      <c r="H1674" s="385"/>
      <c r="I1674" s="385"/>
      <c r="J1674" s="385"/>
      <c r="K1674" s="385"/>
    </row>
    <row r="1675" spans="1:11">
      <c r="A1675" s="393"/>
      <c r="B1675" s="438"/>
      <c r="F1675" s="385"/>
      <c r="G1675" s="385"/>
      <c r="H1675" s="385"/>
      <c r="I1675" s="385"/>
      <c r="J1675" s="385"/>
      <c r="K1675" s="385"/>
    </row>
    <row r="1676" spans="1:11">
      <c r="A1676" s="393"/>
      <c r="B1676" s="438"/>
      <c r="F1676" s="385"/>
      <c r="G1676" s="385"/>
      <c r="H1676" s="385"/>
      <c r="I1676" s="385"/>
      <c r="J1676" s="385"/>
      <c r="K1676" s="385"/>
    </row>
    <row r="1677" spans="1:11">
      <c r="A1677" s="393"/>
      <c r="B1677" s="438"/>
      <c r="F1677" s="385"/>
      <c r="G1677" s="385"/>
      <c r="H1677" s="385"/>
      <c r="I1677" s="385"/>
      <c r="J1677" s="385"/>
      <c r="K1677" s="385"/>
    </row>
    <row r="1678" spans="1:11">
      <c r="A1678" s="393"/>
      <c r="B1678" s="438"/>
      <c r="F1678" s="385"/>
      <c r="G1678" s="385"/>
      <c r="H1678" s="385"/>
      <c r="I1678" s="385"/>
      <c r="J1678" s="385"/>
      <c r="K1678" s="385"/>
    </row>
    <row r="1679" spans="1:11">
      <c r="A1679" s="393"/>
      <c r="B1679" s="438"/>
      <c r="F1679" s="385"/>
      <c r="G1679" s="385"/>
      <c r="H1679" s="385"/>
      <c r="I1679" s="385"/>
      <c r="J1679" s="385"/>
      <c r="K1679" s="385"/>
    </row>
    <row r="1680" spans="1:11">
      <c r="A1680" s="393"/>
      <c r="B1680" s="438"/>
      <c r="F1680" s="385"/>
      <c r="G1680" s="385"/>
      <c r="H1680" s="385"/>
      <c r="I1680" s="385"/>
      <c r="J1680" s="385"/>
      <c r="K1680" s="385"/>
    </row>
    <row r="1681" spans="1:11">
      <c r="A1681" s="393"/>
      <c r="B1681" s="438"/>
      <c r="F1681" s="385"/>
      <c r="G1681" s="385"/>
      <c r="H1681" s="385"/>
      <c r="I1681" s="385"/>
      <c r="J1681" s="385"/>
      <c r="K1681" s="385"/>
    </row>
    <row r="1682" spans="1:11">
      <c r="A1682" s="393"/>
      <c r="B1682" s="438"/>
      <c r="F1682" s="385"/>
      <c r="G1682" s="385"/>
      <c r="H1682" s="385"/>
      <c r="I1682" s="385"/>
      <c r="J1682" s="385"/>
      <c r="K1682" s="385"/>
    </row>
    <row r="1683" spans="1:11">
      <c r="A1683" s="393"/>
      <c r="B1683" s="438"/>
      <c r="F1683" s="385"/>
      <c r="G1683" s="385"/>
      <c r="H1683" s="385"/>
      <c r="I1683" s="385"/>
      <c r="J1683" s="385"/>
      <c r="K1683" s="385"/>
    </row>
    <row r="1684" spans="1:11">
      <c r="A1684" s="393"/>
      <c r="B1684" s="438"/>
      <c r="F1684" s="385"/>
      <c r="G1684" s="385"/>
      <c r="H1684" s="385"/>
      <c r="I1684" s="385"/>
      <c r="J1684" s="385"/>
      <c r="K1684" s="385"/>
    </row>
    <row r="1685" spans="1:11">
      <c r="A1685" s="393"/>
      <c r="B1685" s="438"/>
      <c r="F1685" s="385"/>
      <c r="G1685" s="385"/>
      <c r="H1685" s="385"/>
      <c r="I1685" s="385"/>
      <c r="J1685" s="385"/>
      <c r="K1685" s="385"/>
    </row>
    <row r="1686" spans="1:11">
      <c r="A1686" s="393"/>
      <c r="B1686" s="438"/>
      <c r="F1686" s="385"/>
      <c r="G1686" s="385"/>
      <c r="H1686" s="385"/>
      <c r="I1686" s="385"/>
      <c r="J1686" s="385"/>
      <c r="K1686" s="385"/>
    </row>
    <row r="1687" spans="1:11">
      <c r="A1687" s="393"/>
      <c r="B1687" s="438"/>
      <c r="F1687" s="385"/>
      <c r="G1687" s="385"/>
      <c r="H1687" s="385"/>
      <c r="I1687" s="385"/>
      <c r="J1687" s="385"/>
      <c r="K1687" s="385"/>
    </row>
    <row r="1688" spans="1:11">
      <c r="A1688" s="393"/>
      <c r="B1688" s="438"/>
      <c r="F1688" s="385"/>
      <c r="G1688" s="385"/>
      <c r="H1688" s="385"/>
      <c r="I1688" s="385"/>
      <c r="J1688" s="385"/>
      <c r="K1688" s="385"/>
    </row>
    <row r="1689" spans="1:11">
      <c r="A1689" s="393"/>
      <c r="B1689" s="438"/>
      <c r="F1689" s="385"/>
      <c r="G1689" s="385"/>
      <c r="H1689" s="385"/>
      <c r="I1689" s="385"/>
      <c r="J1689" s="385"/>
      <c r="K1689" s="385"/>
    </row>
    <row r="1690" spans="1:11">
      <c r="A1690" s="393"/>
      <c r="B1690" s="438"/>
      <c r="F1690" s="385"/>
      <c r="G1690" s="385"/>
      <c r="H1690" s="385"/>
      <c r="I1690" s="385"/>
      <c r="J1690" s="385"/>
      <c r="K1690" s="385"/>
    </row>
    <row r="1691" spans="1:11">
      <c r="A1691" s="393"/>
      <c r="B1691" s="438"/>
      <c r="F1691" s="385"/>
      <c r="G1691" s="385"/>
      <c r="H1691" s="385"/>
      <c r="I1691" s="385"/>
      <c r="J1691" s="385"/>
      <c r="K1691" s="385"/>
    </row>
    <row r="1692" spans="1:11">
      <c r="A1692" s="393"/>
      <c r="B1692" s="438"/>
      <c r="F1692" s="385"/>
      <c r="G1692" s="385"/>
      <c r="H1692" s="385"/>
      <c r="I1692" s="385"/>
      <c r="J1692" s="385"/>
      <c r="K1692" s="385"/>
    </row>
    <row r="1693" spans="1:11">
      <c r="A1693" s="393"/>
      <c r="B1693" s="438"/>
      <c r="F1693" s="385"/>
      <c r="G1693" s="385"/>
      <c r="H1693" s="385"/>
      <c r="I1693" s="385"/>
      <c r="J1693" s="385"/>
      <c r="K1693" s="385"/>
    </row>
    <row r="1694" spans="1:11">
      <c r="A1694" s="393"/>
      <c r="B1694" s="438"/>
      <c r="F1694" s="385"/>
      <c r="G1694" s="385"/>
      <c r="H1694" s="385"/>
      <c r="I1694" s="385"/>
      <c r="J1694" s="385"/>
      <c r="K1694" s="385"/>
    </row>
    <row r="1695" spans="1:11">
      <c r="A1695" s="393"/>
      <c r="B1695" s="438"/>
      <c r="F1695" s="385"/>
      <c r="G1695" s="385"/>
      <c r="H1695" s="385"/>
      <c r="I1695" s="385"/>
      <c r="J1695" s="385"/>
      <c r="K1695" s="385"/>
    </row>
    <row r="1696" spans="1:11">
      <c r="A1696" s="393"/>
      <c r="B1696" s="438"/>
      <c r="F1696" s="385"/>
      <c r="G1696" s="385"/>
      <c r="H1696" s="385"/>
      <c r="I1696" s="385"/>
      <c r="J1696" s="385"/>
      <c r="K1696" s="385"/>
    </row>
    <row r="1697" spans="1:11">
      <c r="A1697" s="393"/>
      <c r="B1697" s="438"/>
      <c r="F1697" s="385"/>
      <c r="G1697" s="385"/>
      <c r="H1697" s="385"/>
      <c r="I1697" s="385"/>
      <c r="J1697" s="385"/>
      <c r="K1697" s="385"/>
    </row>
    <row r="1698" spans="1:11">
      <c r="A1698" s="393"/>
      <c r="B1698" s="438"/>
      <c r="F1698" s="385"/>
      <c r="G1698" s="385"/>
      <c r="H1698" s="385"/>
      <c r="I1698" s="385"/>
      <c r="J1698" s="385"/>
      <c r="K1698" s="385"/>
    </row>
    <row r="1699" spans="1:11">
      <c r="A1699" s="393"/>
      <c r="B1699" s="438"/>
      <c r="F1699" s="385"/>
      <c r="G1699" s="385"/>
      <c r="H1699" s="385"/>
      <c r="I1699" s="385"/>
      <c r="J1699" s="385"/>
      <c r="K1699" s="385"/>
    </row>
    <row r="1700" spans="1:11">
      <c r="A1700" s="393"/>
      <c r="B1700" s="438"/>
      <c r="F1700" s="385"/>
      <c r="G1700" s="385"/>
      <c r="H1700" s="385"/>
      <c r="I1700" s="385"/>
      <c r="J1700" s="385"/>
      <c r="K1700" s="385"/>
    </row>
    <row r="1701" spans="1:11">
      <c r="A1701" s="393"/>
      <c r="B1701" s="438"/>
      <c r="F1701" s="385"/>
      <c r="G1701" s="385"/>
      <c r="H1701" s="385"/>
      <c r="I1701" s="385"/>
      <c r="J1701" s="385"/>
      <c r="K1701" s="385"/>
    </row>
    <row r="1702" spans="1:11">
      <c r="A1702" s="393"/>
      <c r="B1702" s="438"/>
      <c r="F1702" s="385"/>
      <c r="G1702" s="385"/>
      <c r="H1702" s="385"/>
      <c r="I1702" s="385"/>
      <c r="J1702" s="385"/>
      <c r="K1702" s="385"/>
    </row>
    <row r="1703" spans="1:11">
      <c r="A1703" s="393"/>
      <c r="B1703" s="438"/>
      <c r="F1703" s="385"/>
      <c r="G1703" s="385"/>
      <c r="H1703" s="385"/>
      <c r="I1703" s="385"/>
      <c r="J1703" s="385"/>
      <c r="K1703" s="385"/>
    </row>
    <row r="1704" spans="1:11">
      <c r="A1704" s="393"/>
      <c r="B1704" s="438"/>
      <c r="F1704" s="385"/>
      <c r="G1704" s="385"/>
      <c r="H1704" s="385"/>
      <c r="I1704" s="385"/>
      <c r="J1704" s="385"/>
      <c r="K1704" s="385"/>
    </row>
    <row r="1705" spans="1:11">
      <c r="A1705" s="393"/>
      <c r="B1705" s="438"/>
      <c r="F1705" s="385"/>
      <c r="G1705" s="385"/>
      <c r="H1705" s="385"/>
      <c r="I1705" s="385"/>
      <c r="J1705" s="385"/>
      <c r="K1705" s="385"/>
    </row>
    <row r="1706" spans="1:11">
      <c r="A1706" s="393"/>
      <c r="B1706" s="438"/>
      <c r="F1706" s="385"/>
      <c r="G1706" s="385"/>
      <c r="H1706" s="385"/>
      <c r="I1706" s="385"/>
      <c r="J1706" s="385"/>
      <c r="K1706" s="385"/>
    </row>
    <row r="1707" spans="1:11">
      <c r="A1707" s="393"/>
      <c r="B1707" s="438"/>
      <c r="F1707" s="385"/>
      <c r="G1707" s="385"/>
      <c r="H1707" s="385"/>
      <c r="I1707" s="385"/>
      <c r="J1707" s="385"/>
      <c r="K1707" s="385"/>
    </row>
    <row r="1708" spans="1:11">
      <c r="A1708" s="393"/>
      <c r="B1708" s="438"/>
      <c r="F1708" s="385"/>
      <c r="G1708" s="385"/>
      <c r="H1708" s="385"/>
      <c r="I1708" s="385"/>
      <c r="J1708" s="385"/>
      <c r="K1708" s="385"/>
    </row>
    <row r="1709" spans="1:11">
      <c r="A1709" s="393"/>
      <c r="B1709" s="438"/>
      <c r="F1709" s="385"/>
      <c r="G1709" s="385"/>
      <c r="H1709" s="385"/>
      <c r="I1709" s="385"/>
      <c r="J1709" s="385"/>
      <c r="K1709" s="385"/>
    </row>
    <row r="1710" spans="1:11">
      <c r="A1710" s="393"/>
      <c r="B1710" s="438"/>
      <c r="F1710" s="385"/>
      <c r="G1710" s="385"/>
      <c r="H1710" s="385"/>
      <c r="I1710" s="385"/>
      <c r="J1710" s="385"/>
      <c r="K1710" s="385"/>
    </row>
    <row r="1711" spans="1:11">
      <c r="A1711" s="393"/>
      <c r="B1711" s="438"/>
      <c r="F1711" s="385"/>
      <c r="G1711" s="385"/>
      <c r="H1711" s="385"/>
      <c r="I1711" s="385"/>
      <c r="J1711" s="385"/>
      <c r="K1711" s="385"/>
    </row>
    <row r="1712" spans="1:11">
      <c r="A1712" s="393"/>
      <c r="B1712" s="438"/>
      <c r="F1712" s="385"/>
      <c r="G1712" s="385"/>
      <c r="H1712" s="385"/>
      <c r="I1712" s="385"/>
      <c r="J1712" s="385"/>
      <c r="K1712" s="385"/>
    </row>
    <row r="1713" spans="1:11">
      <c r="A1713" s="393"/>
      <c r="B1713" s="438"/>
      <c r="F1713" s="385"/>
      <c r="G1713" s="385"/>
      <c r="H1713" s="385"/>
      <c r="I1713" s="385"/>
      <c r="J1713" s="385"/>
      <c r="K1713" s="385"/>
    </row>
    <row r="1714" spans="1:11">
      <c r="A1714" s="393"/>
      <c r="B1714" s="438"/>
      <c r="F1714" s="385"/>
      <c r="G1714" s="385"/>
      <c r="H1714" s="385"/>
      <c r="I1714" s="385"/>
      <c r="J1714" s="385"/>
      <c r="K1714" s="385"/>
    </row>
    <row r="1715" spans="1:11">
      <c r="A1715" s="393"/>
      <c r="B1715" s="438"/>
      <c r="F1715" s="385"/>
      <c r="G1715" s="385"/>
      <c r="H1715" s="385"/>
      <c r="I1715" s="385"/>
      <c r="J1715" s="385"/>
      <c r="K1715" s="385"/>
    </row>
    <row r="1716" spans="1:11">
      <c r="A1716" s="393"/>
      <c r="B1716" s="438"/>
      <c r="F1716" s="385"/>
      <c r="G1716" s="385"/>
      <c r="H1716" s="385"/>
      <c r="I1716" s="385"/>
      <c r="J1716" s="385"/>
      <c r="K1716" s="385"/>
    </row>
    <row r="1717" spans="1:11">
      <c r="A1717" s="393"/>
      <c r="B1717" s="438"/>
      <c r="F1717" s="385"/>
      <c r="G1717" s="385"/>
      <c r="H1717" s="385"/>
      <c r="I1717" s="385"/>
      <c r="J1717" s="385"/>
      <c r="K1717" s="385"/>
    </row>
    <row r="1718" spans="1:11">
      <c r="A1718" s="393"/>
      <c r="B1718" s="438"/>
      <c r="F1718" s="385"/>
      <c r="G1718" s="385"/>
      <c r="H1718" s="385"/>
      <c r="I1718" s="385"/>
      <c r="J1718" s="385"/>
      <c r="K1718" s="385"/>
    </row>
    <row r="1719" spans="1:11">
      <c r="A1719" s="393"/>
      <c r="B1719" s="438"/>
      <c r="F1719" s="385"/>
      <c r="G1719" s="385"/>
      <c r="H1719" s="385"/>
      <c r="I1719" s="385"/>
      <c r="J1719" s="385"/>
      <c r="K1719" s="385"/>
    </row>
    <row r="1720" spans="1:11">
      <c r="A1720" s="393"/>
      <c r="B1720" s="438"/>
      <c r="F1720" s="385"/>
      <c r="G1720" s="385"/>
      <c r="H1720" s="385"/>
      <c r="I1720" s="385"/>
      <c r="J1720" s="385"/>
      <c r="K1720" s="385"/>
    </row>
    <row r="1721" spans="1:11">
      <c r="A1721" s="393"/>
      <c r="B1721" s="438"/>
      <c r="F1721" s="385"/>
      <c r="G1721" s="385"/>
      <c r="H1721" s="385"/>
      <c r="I1721" s="385"/>
      <c r="J1721" s="385"/>
      <c r="K1721" s="385"/>
    </row>
    <row r="1722" spans="1:11">
      <c r="A1722" s="393"/>
      <c r="B1722" s="438"/>
      <c r="F1722" s="385"/>
      <c r="G1722" s="385"/>
      <c r="H1722" s="385"/>
      <c r="I1722" s="385"/>
      <c r="J1722" s="385"/>
      <c r="K1722" s="385"/>
    </row>
    <row r="1723" spans="1:11">
      <c r="A1723" s="393"/>
      <c r="B1723" s="438"/>
      <c r="F1723" s="385"/>
      <c r="G1723" s="385"/>
      <c r="H1723" s="385"/>
      <c r="I1723" s="385"/>
      <c r="J1723" s="385"/>
      <c r="K1723" s="385"/>
    </row>
    <row r="1724" spans="1:11">
      <c r="A1724" s="393"/>
      <c r="B1724" s="438"/>
      <c r="F1724" s="385"/>
      <c r="G1724" s="385"/>
      <c r="H1724" s="385"/>
      <c r="I1724" s="385"/>
      <c r="J1724" s="385"/>
      <c r="K1724" s="385"/>
    </row>
    <row r="1725" spans="1:11">
      <c r="A1725" s="393"/>
      <c r="B1725" s="438"/>
      <c r="F1725" s="385"/>
      <c r="G1725" s="385"/>
      <c r="H1725" s="385"/>
      <c r="I1725" s="385"/>
      <c r="J1725" s="385"/>
      <c r="K1725" s="385"/>
    </row>
    <row r="1726" spans="1:11">
      <c r="A1726" s="393"/>
      <c r="B1726" s="438"/>
      <c r="F1726" s="385"/>
      <c r="G1726" s="385"/>
      <c r="H1726" s="385"/>
      <c r="I1726" s="385"/>
      <c r="J1726" s="385"/>
      <c r="K1726" s="385"/>
    </row>
    <row r="1727" spans="1:11">
      <c r="A1727" s="393"/>
      <c r="B1727" s="438"/>
      <c r="F1727" s="385"/>
      <c r="G1727" s="385"/>
      <c r="H1727" s="385"/>
      <c r="I1727" s="385"/>
      <c r="J1727" s="385"/>
      <c r="K1727" s="385"/>
    </row>
    <row r="1728" spans="1:11">
      <c r="A1728" s="393"/>
      <c r="B1728" s="438"/>
      <c r="F1728" s="385"/>
      <c r="G1728" s="385"/>
      <c r="H1728" s="385"/>
      <c r="I1728" s="385"/>
      <c r="J1728" s="385"/>
      <c r="K1728" s="385"/>
    </row>
    <row r="1729" spans="1:11">
      <c r="A1729" s="393"/>
      <c r="B1729" s="438"/>
      <c r="F1729" s="385"/>
      <c r="G1729" s="385"/>
      <c r="H1729" s="385"/>
      <c r="I1729" s="385"/>
      <c r="J1729" s="385"/>
      <c r="K1729" s="385"/>
    </row>
    <row r="1730" spans="1:11">
      <c r="A1730" s="393"/>
      <c r="B1730" s="438"/>
      <c r="F1730" s="385"/>
      <c r="G1730" s="385"/>
      <c r="H1730" s="385"/>
      <c r="I1730" s="385"/>
      <c r="J1730" s="385"/>
      <c r="K1730" s="385"/>
    </row>
    <row r="1731" spans="1:11">
      <c r="A1731" s="393"/>
      <c r="B1731" s="438"/>
      <c r="F1731" s="385"/>
      <c r="G1731" s="385"/>
      <c r="H1731" s="385"/>
      <c r="I1731" s="385"/>
      <c r="J1731" s="385"/>
      <c r="K1731" s="385"/>
    </row>
    <row r="1732" spans="1:11">
      <c r="A1732" s="393"/>
      <c r="B1732" s="438"/>
      <c r="F1732" s="385"/>
      <c r="G1732" s="385"/>
      <c r="H1732" s="385"/>
      <c r="I1732" s="385"/>
      <c r="J1732" s="385"/>
      <c r="K1732" s="385"/>
    </row>
    <row r="1733" spans="1:11">
      <c r="A1733" s="393"/>
      <c r="B1733" s="438"/>
      <c r="F1733" s="385"/>
      <c r="G1733" s="385"/>
      <c r="H1733" s="385"/>
      <c r="I1733" s="385"/>
      <c r="J1733" s="385"/>
      <c r="K1733" s="385"/>
    </row>
    <row r="1734" spans="1:11">
      <c r="A1734" s="393"/>
      <c r="B1734" s="438"/>
      <c r="F1734" s="385"/>
      <c r="G1734" s="385"/>
      <c r="H1734" s="385"/>
      <c r="I1734" s="385"/>
      <c r="J1734" s="385"/>
      <c r="K1734" s="385"/>
    </row>
    <row r="1735" spans="1:11">
      <c r="A1735" s="393"/>
      <c r="B1735" s="438"/>
      <c r="F1735" s="385"/>
      <c r="G1735" s="385"/>
      <c r="H1735" s="385"/>
      <c r="I1735" s="385"/>
      <c r="J1735" s="385"/>
      <c r="K1735" s="385"/>
    </row>
    <row r="1736" spans="1:11">
      <c r="A1736" s="393"/>
      <c r="B1736" s="438"/>
      <c r="F1736" s="385"/>
      <c r="G1736" s="385"/>
      <c r="H1736" s="385"/>
      <c r="I1736" s="385"/>
      <c r="J1736" s="385"/>
      <c r="K1736" s="385"/>
    </row>
    <row r="1737" spans="1:11">
      <c r="A1737" s="393"/>
      <c r="B1737" s="438"/>
      <c r="F1737" s="385"/>
      <c r="G1737" s="385"/>
      <c r="H1737" s="385"/>
      <c r="I1737" s="385"/>
      <c r="J1737" s="385"/>
      <c r="K1737" s="385"/>
    </row>
    <row r="1738" spans="1:11">
      <c r="A1738" s="393"/>
      <c r="B1738" s="438"/>
      <c r="F1738" s="385"/>
      <c r="G1738" s="385"/>
      <c r="H1738" s="385"/>
      <c r="I1738" s="385"/>
      <c r="J1738" s="385"/>
      <c r="K1738" s="385"/>
    </row>
    <row r="1739" spans="1:11">
      <c r="A1739" s="393"/>
      <c r="B1739" s="438"/>
      <c r="F1739" s="385"/>
      <c r="G1739" s="385"/>
      <c r="H1739" s="385"/>
      <c r="I1739" s="385"/>
      <c r="J1739" s="385"/>
      <c r="K1739" s="385"/>
    </row>
    <row r="1740" spans="1:11">
      <c r="A1740" s="393"/>
      <c r="B1740" s="438"/>
      <c r="F1740" s="385"/>
      <c r="G1740" s="385"/>
      <c r="H1740" s="385"/>
      <c r="I1740" s="385"/>
      <c r="J1740" s="385"/>
      <c r="K1740" s="385"/>
    </row>
    <row r="1741" spans="1:11">
      <c r="A1741" s="393"/>
      <c r="B1741" s="438"/>
      <c r="F1741" s="385"/>
      <c r="G1741" s="385"/>
      <c r="H1741" s="385"/>
      <c r="I1741" s="385"/>
      <c r="J1741" s="385"/>
      <c r="K1741" s="385"/>
    </row>
    <row r="1742" spans="1:11">
      <c r="A1742" s="393"/>
      <c r="B1742" s="438"/>
      <c r="F1742" s="385"/>
      <c r="G1742" s="385"/>
      <c r="H1742" s="385"/>
      <c r="I1742" s="385"/>
      <c r="J1742" s="385"/>
      <c r="K1742" s="385"/>
    </row>
    <row r="1743" spans="1:11">
      <c r="A1743" s="393"/>
      <c r="B1743" s="438"/>
      <c r="F1743" s="385"/>
      <c r="G1743" s="385"/>
      <c r="H1743" s="385"/>
      <c r="I1743" s="385"/>
      <c r="J1743" s="385"/>
      <c r="K1743" s="385"/>
    </row>
    <row r="1744" spans="1:11">
      <c r="A1744" s="393"/>
      <c r="B1744" s="438"/>
      <c r="F1744" s="385"/>
      <c r="G1744" s="385"/>
      <c r="H1744" s="385"/>
      <c r="I1744" s="385"/>
      <c r="J1744" s="385"/>
      <c r="K1744" s="385"/>
    </row>
    <row r="1745" spans="1:11">
      <c r="A1745" s="393"/>
      <c r="B1745" s="438"/>
      <c r="F1745" s="385"/>
      <c r="G1745" s="385"/>
      <c r="H1745" s="385"/>
      <c r="I1745" s="385"/>
      <c r="J1745" s="385"/>
      <c r="K1745" s="385"/>
    </row>
    <row r="1746" spans="1:11">
      <c r="A1746" s="393"/>
      <c r="B1746" s="438"/>
      <c r="F1746" s="385"/>
      <c r="G1746" s="385"/>
      <c r="H1746" s="385"/>
      <c r="I1746" s="385"/>
      <c r="J1746" s="385"/>
      <c r="K1746" s="385"/>
    </row>
    <row r="1747" spans="1:11">
      <c r="A1747" s="393"/>
      <c r="B1747" s="438"/>
      <c r="F1747" s="385"/>
      <c r="G1747" s="385"/>
      <c r="H1747" s="385"/>
      <c r="I1747" s="385"/>
      <c r="J1747" s="385"/>
      <c r="K1747" s="385"/>
    </row>
    <row r="1748" spans="1:11">
      <c r="A1748" s="393"/>
      <c r="B1748" s="438"/>
      <c r="F1748" s="385"/>
      <c r="G1748" s="385"/>
      <c r="H1748" s="385"/>
      <c r="I1748" s="385"/>
      <c r="J1748" s="385"/>
      <c r="K1748" s="385"/>
    </row>
    <row r="1749" spans="1:11">
      <c r="A1749" s="393"/>
      <c r="B1749" s="438"/>
      <c r="F1749" s="385"/>
      <c r="G1749" s="385"/>
      <c r="H1749" s="385"/>
      <c r="I1749" s="385"/>
      <c r="J1749" s="385"/>
      <c r="K1749" s="385"/>
    </row>
    <row r="1750" spans="1:11">
      <c r="A1750" s="393"/>
      <c r="B1750" s="438"/>
      <c r="F1750" s="385"/>
      <c r="G1750" s="385"/>
      <c r="H1750" s="385"/>
      <c r="I1750" s="385"/>
      <c r="J1750" s="385"/>
      <c r="K1750" s="385"/>
    </row>
    <row r="1751" spans="1:11">
      <c r="A1751" s="393"/>
      <c r="B1751" s="438"/>
      <c r="F1751" s="385"/>
      <c r="G1751" s="385"/>
      <c r="H1751" s="385"/>
      <c r="I1751" s="385"/>
      <c r="J1751" s="385"/>
      <c r="K1751" s="385"/>
    </row>
    <row r="1752" spans="1:11">
      <c r="A1752" s="393"/>
      <c r="B1752" s="438"/>
      <c r="F1752" s="385"/>
      <c r="G1752" s="385"/>
      <c r="H1752" s="385"/>
      <c r="I1752" s="385"/>
      <c r="J1752" s="385"/>
      <c r="K1752" s="385"/>
    </row>
    <row r="1753" spans="1:11">
      <c r="A1753" s="393"/>
      <c r="B1753" s="438"/>
      <c r="F1753" s="385"/>
      <c r="G1753" s="385"/>
      <c r="H1753" s="385"/>
      <c r="I1753" s="385"/>
      <c r="J1753" s="385"/>
      <c r="K1753" s="385"/>
    </row>
    <row r="1754" spans="1:11">
      <c r="A1754" s="393"/>
      <c r="B1754" s="438"/>
      <c r="F1754" s="385"/>
      <c r="G1754" s="385"/>
      <c r="H1754" s="385"/>
      <c r="I1754" s="385"/>
      <c r="J1754" s="385"/>
      <c r="K1754" s="385"/>
    </row>
    <row r="1755" spans="1:11">
      <c r="A1755" s="393"/>
      <c r="B1755" s="438"/>
      <c r="F1755" s="385"/>
      <c r="G1755" s="385"/>
      <c r="H1755" s="385"/>
      <c r="I1755" s="385"/>
      <c r="J1755" s="385"/>
      <c r="K1755" s="385"/>
    </row>
    <row r="1756" spans="1:11">
      <c r="A1756" s="393"/>
      <c r="B1756" s="438"/>
      <c r="F1756" s="385"/>
      <c r="G1756" s="385"/>
      <c r="H1756" s="385"/>
      <c r="I1756" s="385"/>
      <c r="J1756" s="385"/>
      <c r="K1756" s="385"/>
    </row>
    <row r="1757" spans="1:11">
      <c r="A1757" s="393"/>
      <c r="B1757" s="438"/>
      <c r="F1757" s="385"/>
      <c r="G1757" s="385"/>
      <c r="H1757" s="385"/>
      <c r="I1757" s="385"/>
      <c r="J1757" s="385"/>
      <c r="K1757" s="385"/>
    </row>
    <row r="1758" spans="1:11">
      <c r="A1758" s="393"/>
      <c r="B1758" s="438"/>
      <c r="F1758" s="385"/>
      <c r="G1758" s="385"/>
      <c r="H1758" s="385"/>
      <c r="I1758" s="385"/>
      <c r="J1758" s="385"/>
      <c r="K1758" s="385"/>
    </row>
    <row r="1759" spans="1:11">
      <c r="A1759" s="393"/>
      <c r="B1759" s="438"/>
      <c r="F1759" s="385"/>
      <c r="G1759" s="385"/>
      <c r="H1759" s="385"/>
      <c r="I1759" s="385"/>
      <c r="J1759" s="385"/>
      <c r="K1759" s="385"/>
    </row>
    <row r="1760" spans="1:11">
      <c r="A1760" s="393"/>
      <c r="B1760" s="438"/>
      <c r="F1760" s="385"/>
      <c r="G1760" s="385"/>
      <c r="H1760" s="385"/>
      <c r="I1760" s="385"/>
      <c r="J1760" s="385"/>
      <c r="K1760" s="385"/>
    </row>
    <row r="1761" spans="1:11">
      <c r="A1761" s="393"/>
      <c r="B1761" s="438"/>
      <c r="F1761" s="385"/>
      <c r="G1761" s="385"/>
      <c r="H1761" s="385"/>
      <c r="I1761" s="385"/>
      <c r="J1761" s="385"/>
      <c r="K1761" s="385"/>
    </row>
    <row r="1762" spans="1:11">
      <c r="A1762" s="393"/>
      <c r="B1762" s="438"/>
      <c r="F1762" s="385"/>
      <c r="G1762" s="385"/>
      <c r="H1762" s="385"/>
      <c r="I1762" s="385"/>
      <c r="J1762" s="385"/>
      <c r="K1762" s="385"/>
    </row>
    <row r="1763" spans="1:11">
      <c r="A1763" s="393"/>
      <c r="B1763" s="438"/>
      <c r="F1763" s="385"/>
      <c r="G1763" s="385"/>
      <c r="H1763" s="385"/>
      <c r="I1763" s="385"/>
      <c r="J1763" s="385"/>
      <c r="K1763" s="385"/>
    </row>
    <row r="1764" spans="1:11">
      <c r="A1764" s="393"/>
      <c r="B1764" s="438"/>
      <c r="F1764" s="385"/>
      <c r="G1764" s="385"/>
      <c r="H1764" s="385"/>
      <c r="I1764" s="385"/>
      <c r="J1764" s="385"/>
      <c r="K1764" s="385"/>
    </row>
    <row r="1765" spans="1:11">
      <c r="A1765" s="393"/>
      <c r="B1765" s="438"/>
      <c r="F1765" s="385"/>
      <c r="G1765" s="385"/>
      <c r="H1765" s="385"/>
      <c r="I1765" s="385"/>
      <c r="J1765" s="385"/>
      <c r="K1765" s="385"/>
    </row>
    <row r="1766" spans="1:11">
      <c r="A1766" s="393"/>
      <c r="B1766" s="438"/>
      <c r="F1766" s="385"/>
      <c r="G1766" s="385"/>
      <c r="H1766" s="385"/>
      <c r="I1766" s="385"/>
      <c r="J1766" s="385"/>
      <c r="K1766" s="385"/>
    </row>
    <row r="1767" spans="1:11">
      <c r="A1767" s="393"/>
      <c r="B1767" s="438"/>
      <c r="F1767" s="385"/>
      <c r="G1767" s="385"/>
      <c r="H1767" s="385"/>
      <c r="I1767" s="385"/>
      <c r="J1767" s="385"/>
      <c r="K1767" s="385"/>
    </row>
    <row r="1768" spans="1:11">
      <c r="A1768" s="393"/>
      <c r="B1768" s="438"/>
      <c r="F1768" s="385"/>
      <c r="G1768" s="385"/>
      <c r="H1768" s="385"/>
      <c r="I1768" s="385"/>
      <c r="J1768" s="385"/>
      <c r="K1768" s="385"/>
    </row>
    <row r="1769" spans="1:11">
      <c r="A1769" s="393"/>
      <c r="B1769" s="438"/>
      <c r="F1769" s="385"/>
      <c r="G1769" s="385"/>
      <c r="H1769" s="385"/>
      <c r="I1769" s="385"/>
      <c r="J1769" s="385"/>
      <c r="K1769" s="385"/>
    </row>
    <row r="1770" spans="1:11">
      <c r="A1770" s="393"/>
      <c r="B1770" s="438"/>
      <c r="F1770" s="385"/>
      <c r="G1770" s="385"/>
      <c r="H1770" s="385"/>
      <c r="I1770" s="385"/>
      <c r="J1770" s="385"/>
      <c r="K1770" s="385"/>
    </row>
    <row r="1771" spans="1:11">
      <c r="A1771" s="393"/>
      <c r="B1771" s="438"/>
      <c r="F1771" s="385"/>
      <c r="G1771" s="385"/>
      <c r="H1771" s="385"/>
      <c r="I1771" s="385"/>
      <c r="J1771" s="385"/>
      <c r="K1771" s="385"/>
    </row>
    <row r="1772" spans="1:11">
      <c r="A1772" s="393"/>
      <c r="B1772" s="438"/>
      <c r="F1772" s="385"/>
      <c r="G1772" s="385"/>
      <c r="H1772" s="385"/>
      <c r="I1772" s="385"/>
      <c r="J1772" s="385"/>
      <c r="K1772" s="385"/>
    </row>
    <row r="1773" spans="1:11">
      <c r="A1773" s="393"/>
      <c r="B1773" s="438"/>
      <c r="F1773" s="385"/>
      <c r="G1773" s="385"/>
      <c r="H1773" s="385"/>
      <c r="I1773" s="385"/>
      <c r="J1773" s="385"/>
      <c r="K1773" s="385"/>
    </row>
    <row r="1774" spans="1:11">
      <c r="A1774" s="393"/>
      <c r="B1774" s="438"/>
      <c r="F1774" s="385"/>
      <c r="G1774" s="385"/>
      <c r="H1774" s="385"/>
      <c r="I1774" s="385"/>
      <c r="J1774" s="385"/>
      <c r="K1774" s="385"/>
    </row>
    <row r="1775" spans="1:11">
      <c r="A1775" s="393"/>
      <c r="B1775" s="438"/>
      <c r="F1775" s="385"/>
      <c r="G1775" s="385"/>
      <c r="H1775" s="385"/>
      <c r="I1775" s="385"/>
      <c r="J1775" s="385"/>
      <c r="K1775" s="385"/>
    </row>
    <row r="1776" spans="1:11">
      <c r="A1776" s="393"/>
      <c r="B1776" s="438"/>
      <c r="F1776" s="385"/>
      <c r="G1776" s="385"/>
      <c r="H1776" s="385"/>
      <c r="I1776" s="385"/>
      <c r="J1776" s="385"/>
      <c r="K1776" s="385"/>
    </row>
    <row r="1777" spans="1:11">
      <c r="A1777" s="393"/>
      <c r="B1777" s="438"/>
      <c r="F1777" s="385"/>
      <c r="G1777" s="385"/>
      <c r="H1777" s="385"/>
      <c r="I1777" s="385"/>
      <c r="J1777" s="385"/>
      <c r="K1777" s="385"/>
    </row>
    <row r="1778" spans="1:11">
      <c r="A1778" s="393"/>
      <c r="B1778" s="438"/>
      <c r="F1778" s="385"/>
      <c r="G1778" s="385"/>
      <c r="H1778" s="385"/>
      <c r="I1778" s="385"/>
      <c r="J1778" s="385"/>
      <c r="K1778" s="385"/>
    </row>
    <row r="1779" spans="1:11">
      <c r="A1779" s="393"/>
      <c r="B1779" s="438"/>
      <c r="F1779" s="385"/>
      <c r="G1779" s="385"/>
      <c r="H1779" s="385"/>
      <c r="I1779" s="385"/>
      <c r="J1779" s="385"/>
      <c r="K1779" s="385"/>
    </row>
    <row r="1780" spans="1:11">
      <c r="A1780" s="393"/>
      <c r="B1780" s="438"/>
      <c r="F1780" s="385"/>
      <c r="G1780" s="385"/>
      <c r="H1780" s="385"/>
      <c r="I1780" s="385"/>
      <c r="J1780" s="385"/>
      <c r="K1780" s="385"/>
    </row>
    <row r="1781" spans="1:11">
      <c r="A1781" s="393"/>
      <c r="B1781" s="438"/>
      <c r="F1781" s="385"/>
      <c r="G1781" s="385"/>
      <c r="H1781" s="385"/>
      <c r="I1781" s="385"/>
      <c r="J1781" s="385"/>
      <c r="K1781" s="385"/>
    </row>
    <row r="1782" spans="1:11">
      <c r="A1782" s="393"/>
      <c r="B1782" s="438"/>
      <c r="F1782" s="385"/>
      <c r="G1782" s="385"/>
      <c r="H1782" s="385"/>
      <c r="I1782" s="385"/>
      <c r="J1782" s="385"/>
      <c r="K1782" s="385"/>
    </row>
    <row r="1783" spans="1:11">
      <c r="A1783" s="393"/>
      <c r="B1783" s="438"/>
      <c r="F1783" s="385"/>
      <c r="G1783" s="385"/>
      <c r="H1783" s="385"/>
      <c r="I1783" s="385"/>
      <c r="J1783" s="385"/>
      <c r="K1783" s="385"/>
    </row>
    <row r="1784" spans="1:11">
      <c r="A1784" s="393"/>
      <c r="B1784" s="438"/>
      <c r="F1784" s="385"/>
      <c r="G1784" s="385"/>
      <c r="H1784" s="385"/>
      <c r="I1784" s="385"/>
      <c r="J1784" s="385"/>
      <c r="K1784" s="385"/>
    </row>
    <row r="1785" spans="1:11">
      <c r="A1785" s="393"/>
      <c r="B1785" s="438"/>
      <c r="F1785" s="385"/>
      <c r="G1785" s="385"/>
      <c r="H1785" s="385"/>
      <c r="I1785" s="385"/>
      <c r="J1785" s="385"/>
      <c r="K1785" s="385"/>
    </row>
    <row r="1786" spans="1:11">
      <c r="A1786" s="393"/>
      <c r="B1786" s="438"/>
      <c r="F1786" s="385"/>
      <c r="G1786" s="385"/>
      <c r="H1786" s="385"/>
      <c r="I1786" s="385"/>
      <c r="J1786" s="385"/>
      <c r="K1786" s="385"/>
    </row>
    <row r="1787" spans="1:11">
      <c r="A1787" s="393"/>
      <c r="B1787" s="438"/>
      <c r="F1787" s="385"/>
      <c r="G1787" s="385"/>
      <c r="H1787" s="385"/>
      <c r="I1787" s="385"/>
      <c r="J1787" s="385"/>
      <c r="K1787" s="385"/>
    </row>
    <row r="1788" spans="1:11">
      <c r="A1788" s="393"/>
      <c r="B1788" s="438"/>
      <c r="F1788" s="385"/>
      <c r="G1788" s="385"/>
      <c r="H1788" s="385"/>
      <c r="I1788" s="385"/>
      <c r="J1788" s="385"/>
      <c r="K1788" s="385"/>
    </row>
    <row r="1789" spans="1:11">
      <c r="A1789" s="393"/>
      <c r="B1789" s="438"/>
      <c r="F1789" s="385"/>
      <c r="G1789" s="385"/>
      <c r="H1789" s="385"/>
      <c r="I1789" s="385"/>
      <c r="J1789" s="385"/>
      <c r="K1789" s="385"/>
    </row>
    <row r="1790" spans="1:11">
      <c r="A1790" s="393"/>
      <c r="B1790" s="438"/>
      <c r="F1790" s="385"/>
      <c r="G1790" s="385"/>
      <c r="H1790" s="385"/>
      <c r="I1790" s="385"/>
      <c r="J1790" s="385"/>
      <c r="K1790" s="385"/>
    </row>
    <row r="1791" spans="1:11">
      <c r="A1791" s="393"/>
      <c r="B1791" s="438"/>
      <c r="F1791" s="385"/>
      <c r="G1791" s="385"/>
      <c r="H1791" s="385"/>
      <c r="I1791" s="385"/>
      <c r="J1791" s="385"/>
      <c r="K1791" s="385"/>
    </row>
    <row r="1792" spans="1:11">
      <c r="A1792" s="393"/>
      <c r="B1792" s="438"/>
      <c r="F1792" s="385"/>
      <c r="G1792" s="385"/>
      <c r="H1792" s="385"/>
      <c r="I1792" s="385"/>
      <c r="J1792" s="385"/>
      <c r="K1792" s="385"/>
    </row>
    <row r="1793" spans="1:11">
      <c r="A1793" s="393"/>
      <c r="B1793" s="438"/>
      <c r="F1793" s="385"/>
      <c r="G1793" s="385"/>
      <c r="H1793" s="385"/>
      <c r="I1793" s="385"/>
      <c r="J1793" s="385"/>
      <c r="K1793" s="385"/>
    </row>
    <row r="1794" spans="1:11">
      <c r="A1794" s="393"/>
      <c r="B1794" s="438"/>
      <c r="F1794" s="385"/>
      <c r="G1794" s="385"/>
      <c r="H1794" s="385"/>
      <c r="I1794" s="385"/>
      <c r="J1794" s="385"/>
      <c r="K1794" s="385"/>
    </row>
    <row r="1795" spans="1:11">
      <c r="A1795" s="393"/>
      <c r="B1795" s="438"/>
      <c r="F1795" s="385"/>
      <c r="G1795" s="385"/>
      <c r="H1795" s="385"/>
      <c r="I1795" s="385"/>
      <c r="J1795" s="385"/>
      <c r="K1795" s="385"/>
    </row>
    <row r="1796" spans="1:11">
      <c r="A1796" s="393"/>
      <c r="B1796" s="438"/>
      <c r="F1796" s="385"/>
      <c r="G1796" s="385"/>
      <c r="H1796" s="385"/>
      <c r="I1796" s="385"/>
      <c r="J1796" s="385"/>
      <c r="K1796" s="385"/>
    </row>
    <row r="1797" spans="1:11">
      <c r="A1797" s="393"/>
      <c r="B1797" s="438"/>
      <c r="F1797" s="385"/>
      <c r="G1797" s="385"/>
      <c r="H1797" s="385"/>
      <c r="I1797" s="385"/>
      <c r="J1797" s="385"/>
      <c r="K1797" s="385"/>
    </row>
    <row r="1798" spans="1:11">
      <c r="A1798" s="393"/>
      <c r="B1798" s="438"/>
      <c r="F1798" s="385"/>
      <c r="G1798" s="385"/>
      <c r="H1798" s="385"/>
      <c r="I1798" s="385"/>
      <c r="J1798" s="385"/>
      <c r="K1798" s="385"/>
    </row>
    <row r="1799" spans="1:11">
      <c r="A1799" s="393"/>
      <c r="B1799" s="438"/>
      <c r="F1799" s="385"/>
      <c r="G1799" s="385"/>
      <c r="H1799" s="385"/>
      <c r="I1799" s="385"/>
      <c r="J1799" s="385"/>
      <c r="K1799" s="385"/>
    </row>
    <row r="1800" spans="1:11">
      <c r="A1800" s="393"/>
      <c r="B1800" s="438"/>
      <c r="F1800" s="385"/>
      <c r="G1800" s="385"/>
      <c r="H1800" s="385"/>
      <c r="I1800" s="385"/>
      <c r="J1800" s="385"/>
      <c r="K1800" s="385"/>
    </row>
    <row r="1801" spans="1:11">
      <c r="A1801" s="393"/>
      <c r="B1801" s="438"/>
      <c r="F1801" s="385"/>
      <c r="G1801" s="385"/>
      <c r="H1801" s="385"/>
      <c r="I1801" s="385"/>
      <c r="J1801" s="385"/>
      <c r="K1801" s="385"/>
    </row>
    <row r="1802" spans="1:11">
      <c r="A1802" s="393"/>
      <c r="B1802" s="438"/>
      <c r="F1802" s="385"/>
      <c r="G1802" s="385"/>
      <c r="H1802" s="385"/>
      <c r="I1802" s="385"/>
      <c r="J1802" s="385"/>
      <c r="K1802" s="385"/>
    </row>
    <row r="1803" spans="1:11">
      <c r="A1803" s="393"/>
      <c r="B1803" s="438"/>
      <c r="F1803" s="385"/>
      <c r="G1803" s="385"/>
      <c r="H1803" s="385"/>
      <c r="I1803" s="385"/>
      <c r="J1803" s="385"/>
      <c r="K1803" s="385"/>
    </row>
    <row r="1804" spans="1:11">
      <c r="A1804" s="393"/>
      <c r="B1804" s="438"/>
      <c r="F1804" s="385"/>
      <c r="G1804" s="385"/>
      <c r="H1804" s="385"/>
      <c r="I1804" s="385"/>
      <c r="J1804" s="385"/>
      <c r="K1804" s="385"/>
    </row>
    <row r="1805" spans="1:11">
      <c r="A1805" s="393"/>
      <c r="B1805" s="438"/>
      <c r="F1805" s="385"/>
      <c r="G1805" s="385"/>
      <c r="H1805" s="385"/>
      <c r="I1805" s="385"/>
      <c r="J1805" s="385"/>
      <c r="K1805" s="385"/>
    </row>
    <row r="1806" spans="1:11">
      <c r="A1806" s="393"/>
      <c r="B1806" s="438"/>
      <c r="F1806" s="385"/>
      <c r="G1806" s="385"/>
      <c r="H1806" s="385"/>
      <c r="I1806" s="385"/>
      <c r="J1806" s="385"/>
      <c r="K1806" s="385"/>
    </row>
    <row r="1807" spans="1:11">
      <c r="A1807" s="393"/>
      <c r="B1807" s="438"/>
      <c r="F1807" s="385"/>
      <c r="G1807" s="385"/>
      <c r="H1807" s="385"/>
      <c r="I1807" s="385"/>
      <c r="J1807" s="385"/>
      <c r="K1807" s="385"/>
    </row>
    <row r="1808" spans="1:11">
      <c r="A1808" s="393"/>
      <c r="B1808" s="438"/>
      <c r="F1808" s="385"/>
      <c r="G1808" s="385"/>
      <c r="H1808" s="385"/>
      <c r="I1808" s="385"/>
      <c r="J1808" s="385"/>
      <c r="K1808" s="385"/>
    </row>
    <row r="1809" spans="1:11">
      <c r="A1809" s="393"/>
      <c r="B1809" s="438"/>
      <c r="F1809" s="385"/>
      <c r="G1809" s="385"/>
      <c r="H1809" s="385"/>
      <c r="I1809" s="385"/>
      <c r="J1809" s="385"/>
      <c r="K1809" s="385"/>
    </row>
    <row r="1810" spans="1:11">
      <c r="A1810" s="393"/>
      <c r="B1810" s="438"/>
      <c r="F1810" s="385"/>
      <c r="G1810" s="385"/>
      <c r="H1810" s="385"/>
      <c r="I1810" s="385"/>
      <c r="J1810" s="385"/>
      <c r="K1810" s="385"/>
    </row>
    <row r="1811" spans="1:11">
      <c r="A1811" s="393"/>
      <c r="B1811" s="438"/>
      <c r="F1811" s="385"/>
      <c r="G1811" s="385"/>
      <c r="H1811" s="385"/>
      <c r="I1811" s="385"/>
      <c r="J1811" s="385"/>
      <c r="K1811" s="385"/>
    </row>
    <row r="1812" spans="1:11">
      <c r="A1812" s="393"/>
      <c r="B1812" s="438"/>
      <c r="F1812" s="385"/>
      <c r="G1812" s="385"/>
      <c r="H1812" s="385"/>
      <c r="I1812" s="385"/>
      <c r="J1812" s="385"/>
      <c r="K1812" s="385"/>
    </row>
    <row r="1813" spans="1:11">
      <c r="A1813" s="393"/>
      <c r="B1813" s="438"/>
      <c r="F1813" s="385"/>
      <c r="G1813" s="385"/>
      <c r="H1813" s="385"/>
      <c r="I1813" s="385"/>
      <c r="J1813" s="385"/>
      <c r="K1813" s="385"/>
    </row>
    <row r="1814" spans="1:11">
      <c r="A1814" s="393"/>
      <c r="B1814" s="438"/>
      <c r="F1814" s="385"/>
      <c r="G1814" s="385"/>
      <c r="H1814" s="385"/>
      <c r="I1814" s="385"/>
      <c r="J1814" s="385"/>
      <c r="K1814" s="385"/>
    </row>
    <row r="1815" spans="1:11">
      <c r="A1815" s="393"/>
      <c r="B1815" s="438"/>
      <c r="F1815" s="385"/>
      <c r="G1815" s="385"/>
      <c r="H1815" s="385"/>
      <c r="I1815" s="385"/>
      <c r="J1815" s="385"/>
      <c r="K1815" s="385"/>
    </row>
    <row r="1816" spans="1:11">
      <c r="A1816" s="393"/>
      <c r="B1816" s="438"/>
      <c r="F1816" s="385"/>
      <c r="G1816" s="385"/>
      <c r="H1816" s="385"/>
      <c r="I1816" s="385"/>
      <c r="J1816" s="385"/>
      <c r="K1816" s="385"/>
    </row>
    <row r="1817" spans="1:11">
      <c r="A1817" s="393"/>
      <c r="B1817" s="438"/>
      <c r="F1817" s="385"/>
      <c r="G1817" s="385"/>
      <c r="H1817" s="385"/>
      <c r="I1817" s="385"/>
      <c r="J1817" s="385"/>
      <c r="K1817" s="385"/>
    </row>
    <row r="1818" spans="1:11">
      <c r="A1818" s="393"/>
      <c r="B1818" s="438"/>
      <c r="F1818" s="385"/>
      <c r="G1818" s="385"/>
      <c r="H1818" s="385"/>
      <c r="I1818" s="385"/>
      <c r="J1818" s="385"/>
      <c r="K1818" s="385"/>
    </row>
    <row r="1819" spans="1:11">
      <c r="A1819" s="393"/>
      <c r="B1819" s="438"/>
      <c r="F1819" s="385"/>
      <c r="G1819" s="385"/>
      <c r="H1819" s="385"/>
      <c r="I1819" s="385"/>
      <c r="J1819" s="385"/>
      <c r="K1819" s="385"/>
    </row>
    <row r="1820" spans="1:11">
      <c r="A1820" s="393"/>
      <c r="B1820" s="438"/>
      <c r="F1820" s="385"/>
      <c r="G1820" s="385"/>
      <c r="H1820" s="385"/>
      <c r="I1820" s="385"/>
      <c r="J1820" s="385"/>
      <c r="K1820" s="385"/>
    </row>
    <row r="1821" spans="1:11">
      <c r="A1821" s="393"/>
      <c r="B1821" s="438"/>
      <c r="F1821" s="385"/>
      <c r="G1821" s="385"/>
      <c r="H1821" s="385"/>
      <c r="I1821" s="385"/>
      <c r="J1821" s="385"/>
      <c r="K1821" s="385"/>
    </row>
    <row r="1822" spans="1:11">
      <c r="A1822" s="393"/>
      <c r="B1822" s="438"/>
      <c r="F1822" s="385"/>
      <c r="G1822" s="385"/>
      <c r="H1822" s="385"/>
      <c r="I1822" s="385"/>
      <c r="J1822" s="385"/>
      <c r="K1822" s="385"/>
    </row>
    <row r="1823" spans="1:11">
      <c r="A1823" s="393"/>
      <c r="B1823" s="438"/>
      <c r="F1823" s="385"/>
      <c r="G1823" s="385"/>
      <c r="H1823" s="385"/>
      <c r="I1823" s="385"/>
      <c r="J1823" s="385"/>
      <c r="K1823" s="385"/>
    </row>
    <row r="1824" spans="1:11">
      <c r="A1824" s="393"/>
      <c r="B1824" s="438"/>
      <c r="F1824" s="385"/>
      <c r="G1824" s="385"/>
      <c r="H1824" s="385"/>
      <c r="I1824" s="385"/>
      <c r="J1824" s="385"/>
      <c r="K1824" s="385"/>
    </row>
    <row r="1825" spans="1:11">
      <c r="A1825" s="393"/>
      <c r="B1825" s="438"/>
      <c r="F1825" s="385"/>
      <c r="G1825" s="385"/>
      <c r="H1825" s="385"/>
      <c r="I1825" s="385"/>
      <c r="J1825" s="385"/>
      <c r="K1825" s="385"/>
    </row>
    <row r="1826" spans="1:11">
      <c r="A1826" s="393"/>
      <c r="B1826" s="438"/>
      <c r="F1826" s="385"/>
      <c r="G1826" s="385"/>
      <c r="H1826" s="385"/>
      <c r="I1826" s="385"/>
      <c r="J1826" s="385"/>
      <c r="K1826" s="385"/>
    </row>
    <row r="1827" spans="1:11">
      <c r="A1827" s="393"/>
      <c r="B1827" s="438"/>
      <c r="F1827" s="385"/>
      <c r="G1827" s="385"/>
      <c r="H1827" s="385"/>
      <c r="I1827" s="385"/>
      <c r="J1827" s="385"/>
      <c r="K1827" s="385"/>
    </row>
    <row r="1828" spans="1:11">
      <c r="A1828" s="393"/>
      <c r="B1828" s="438"/>
      <c r="F1828" s="385"/>
      <c r="G1828" s="385"/>
      <c r="H1828" s="385"/>
      <c r="I1828" s="385"/>
      <c r="J1828" s="385"/>
      <c r="K1828" s="385"/>
    </row>
    <row r="1829" spans="1:11">
      <c r="A1829" s="393"/>
      <c r="B1829" s="438"/>
      <c r="F1829" s="385"/>
      <c r="G1829" s="385"/>
      <c r="H1829" s="385"/>
      <c r="I1829" s="385"/>
      <c r="J1829" s="385"/>
      <c r="K1829" s="385"/>
    </row>
    <row r="1830" spans="1:11">
      <c r="A1830" s="393"/>
      <c r="B1830" s="438"/>
      <c r="F1830" s="385"/>
      <c r="G1830" s="385"/>
      <c r="H1830" s="385"/>
      <c r="I1830" s="385"/>
      <c r="J1830" s="385"/>
      <c r="K1830" s="385"/>
    </row>
    <row r="1831" spans="1:11">
      <c r="A1831" s="393"/>
      <c r="B1831" s="438"/>
      <c r="F1831" s="385"/>
      <c r="G1831" s="385"/>
      <c r="H1831" s="385"/>
      <c r="I1831" s="385"/>
      <c r="J1831" s="385"/>
      <c r="K1831" s="385"/>
    </row>
    <row r="1832" spans="1:11">
      <c r="A1832" s="393"/>
      <c r="B1832" s="438"/>
      <c r="F1832" s="385"/>
      <c r="G1832" s="385"/>
      <c r="H1832" s="385"/>
      <c r="I1832" s="385"/>
      <c r="J1832" s="385"/>
      <c r="K1832" s="385"/>
    </row>
    <row r="1833" spans="1:11">
      <c r="A1833" s="393"/>
      <c r="B1833" s="438"/>
      <c r="F1833" s="385"/>
      <c r="G1833" s="385"/>
      <c r="H1833" s="385"/>
      <c r="I1833" s="385"/>
      <c r="J1833" s="385"/>
      <c r="K1833" s="385"/>
    </row>
    <row r="1834" spans="1:11">
      <c r="A1834" s="393"/>
      <c r="B1834" s="438"/>
      <c r="F1834" s="385"/>
      <c r="G1834" s="385"/>
      <c r="H1834" s="385"/>
      <c r="I1834" s="385"/>
      <c r="J1834" s="385"/>
      <c r="K1834" s="385"/>
    </row>
    <row r="1835" spans="1:11">
      <c r="A1835" s="393"/>
      <c r="B1835" s="438"/>
      <c r="F1835" s="385"/>
      <c r="G1835" s="385"/>
      <c r="H1835" s="385"/>
      <c r="I1835" s="385"/>
      <c r="J1835" s="385"/>
      <c r="K1835" s="385"/>
    </row>
    <row r="1836" spans="1:11">
      <c r="A1836" s="393"/>
      <c r="B1836" s="438"/>
      <c r="F1836" s="385"/>
      <c r="G1836" s="385"/>
      <c r="H1836" s="385"/>
      <c r="I1836" s="385"/>
      <c r="J1836" s="385"/>
      <c r="K1836" s="385"/>
    </row>
    <row r="1837" spans="1:11">
      <c r="A1837" s="393"/>
      <c r="B1837" s="438"/>
      <c r="F1837" s="385"/>
      <c r="G1837" s="385"/>
      <c r="H1837" s="385"/>
      <c r="I1837" s="385"/>
      <c r="J1837" s="385"/>
      <c r="K1837" s="385"/>
    </row>
    <row r="1838" spans="1:11">
      <c r="A1838" s="393"/>
      <c r="B1838" s="438"/>
      <c r="F1838" s="385"/>
      <c r="G1838" s="385"/>
      <c r="H1838" s="385"/>
      <c r="I1838" s="385"/>
      <c r="J1838" s="385"/>
      <c r="K1838" s="385"/>
    </row>
    <row r="1839" spans="1:11">
      <c r="A1839" s="393"/>
      <c r="B1839" s="438"/>
      <c r="F1839" s="385"/>
      <c r="G1839" s="385"/>
      <c r="H1839" s="385"/>
      <c r="I1839" s="385"/>
      <c r="J1839" s="385"/>
      <c r="K1839" s="385"/>
    </row>
    <row r="1840" spans="1:11">
      <c r="A1840" s="393"/>
      <c r="B1840" s="438"/>
      <c r="F1840" s="385"/>
      <c r="G1840" s="385"/>
      <c r="H1840" s="385"/>
      <c r="I1840" s="385"/>
      <c r="J1840" s="385"/>
      <c r="K1840" s="385"/>
    </row>
    <row r="1841" spans="1:11">
      <c r="A1841" s="393"/>
      <c r="B1841" s="438"/>
      <c r="F1841" s="385"/>
      <c r="G1841" s="385"/>
      <c r="H1841" s="385"/>
      <c r="I1841" s="385"/>
      <c r="J1841" s="385"/>
      <c r="K1841" s="385"/>
    </row>
    <row r="1842" spans="1:11">
      <c r="A1842" s="393"/>
      <c r="B1842" s="438"/>
      <c r="F1842" s="385"/>
      <c r="G1842" s="385"/>
      <c r="H1842" s="385"/>
      <c r="I1842" s="385"/>
      <c r="J1842" s="385"/>
      <c r="K1842" s="385"/>
    </row>
    <row r="1843" spans="1:11">
      <c r="A1843" s="393"/>
      <c r="B1843" s="438"/>
      <c r="F1843" s="385"/>
      <c r="G1843" s="385"/>
      <c r="H1843" s="385"/>
      <c r="I1843" s="385"/>
      <c r="J1843" s="385"/>
      <c r="K1843" s="385"/>
    </row>
    <row r="1844" spans="1:11">
      <c r="A1844" s="393"/>
      <c r="B1844" s="438"/>
      <c r="F1844" s="385"/>
      <c r="G1844" s="385"/>
      <c r="H1844" s="385"/>
      <c r="I1844" s="385"/>
      <c r="J1844" s="385"/>
      <c r="K1844" s="385"/>
    </row>
    <row r="1845" spans="1:11">
      <c r="A1845" s="393"/>
      <c r="B1845" s="438"/>
      <c r="F1845" s="385"/>
      <c r="G1845" s="385"/>
      <c r="H1845" s="385"/>
      <c r="I1845" s="385"/>
      <c r="J1845" s="385"/>
      <c r="K1845" s="385"/>
    </row>
    <row r="1846" spans="1:11">
      <c r="A1846" s="393"/>
      <c r="B1846" s="438"/>
      <c r="F1846" s="385"/>
      <c r="G1846" s="385"/>
      <c r="H1846" s="385"/>
      <c r="I1846" s="385"/>
      <c r="J1846" s="385"/>
      <c r="K1846" s="385"/>
    </row>
    <row r="1847" spans="1:11">
      <c r="A1847" s="393"/>
      <c r="B1847" s="438"/>
      <c r="F1847" s="385"/>
      <c r="G1847" s="385"/>
      <c r="H1847" s="385"/>
      <c r="I1847" s="385"/>
      <c r="J1847" s="385"/>
      <c r="K1847" s="385"/>
    </row>
    <row r="1848" spans="1:11">
      <c r="A1848" s="393"/>
      <c r="B1848" s="438"/>
      <c r="F1848" s="385"/>
      <c r="G1848" s="385"/>
      <c r="H1848" s="385"/>
      <c r="I1848" s="385"/>
      <c r="J1848" s="385"/>
      <c r="K1848" s="385"/>
    </row>
    <row r="1849" spans="1:11">
      <c r="A1849" s="393"/>
      <c r="B1849" s="438"/>
      <c r="F1849" s="385"/>
      <c r="G1849" s="385"/>
      <c r="H1849" s="385"/>
      <c r="I1849" s="385"/>
      <c r="J1849" s="385"/>
      <c r="K1849" s="385"/>
    </row>
    <row r="1850" spans="1:11">
      <c r="A1850" s="393"/>
      <c r="B1850" s="438"/>
      <c r="F1850" s="385"/>
      <c r="G1850" s="385"/>
      <c r="H1850" s="385"/>
      <c r="I1850" s="385"/>
      <c r="J1850" s="385"/>
      <c r="K1850" s="385"/>
    </row>
    <row r="1851" spans="1:11">
      <c r="A1851" s="393"/>
      <c r="B1851" s="438"/>
      <c r="F1851" s="385"/>
      <c r="G1851" s="385"/>
      <c r="H1851" s="385"/>
      <c r="I1851" s="385"/>
      <c r="J1851" s="385"/>
      <c r="K1851" s="385"/>
    </row>
    <row r="1852" spans="1:11">
      <c r="A1852" s="393"/>
      <c r="B1852" s="438"/>
      <c r="F1852" s="385"/>
      <c r="G1852" s="385"/>
      <c r="H1852" s="385"/>
      <c r="I1852" s="385"/>
      <c r="J1852" s="385"/>
      <c r="K1852" s="385"/>
    </row>
    <row r="1853" spans="1:11">
      <c r="A1853" s="393"/>
      <c r="B1853" s="438"/>
      <c r="F1853" s="385"/>
      <c r="G1853" s="385"/>
      <c r="H1853" s="385"/>
      <c r="I1853" s="385"/>
      <c r="J1853" s="385"/>
      <c r="K1853" s="385"/>
    </row>
    <row r="1854" spans="1:11">
      <c r="A1854" s="393"/>
      <c r="B1854" s="438"/>
      <c r="F1854" s="385"/>
      <c r="G1854" s="385"/>
      <c r="H1854" s="385"/>
      <c r="I1854" s="385"/>
      <c r="J1854" s="385"/>
      <c r="K1854" s="385"/>
    </row>
    <row r="1855" spans="1:11">
      <c r="A1855" s="393"/>
      <c r="B1855" s="438"/>
      <c r="F1855" s="385"/>
      <c r="G1855" s="385"/>
      <c r="H1855" s="385"/>
      <c r="I1855" s="385"/>
      <c r="J1855" s="385"/>
      <c r="K1855" s="385"/>
    </row>
    <row r="1856" spans="1:11">
      <c r="A1856" s="393"/>
      <c r="B1856" s="438"/>
      <c r="F1856" s="385"/>
      <c r="G1856" s="385"/>
      <c r="H1856" s="385"/>
      <c r="I1856" s="385"/>
      <c r="J1856" s="385"/>
      <c r="K1856" s="385"/>
    </row>
    <row r="1857" spans="1:11">
      <c r="A1857" s="393"/>
      <c r="B1857" s="438"/>
      <c r="F1857" s="385"/>
      <c r="G1857" s="385"/>
      <c r="H1857" s="385"/>
      <c r="I1857" s="385"/>
      <c r="J1857" s="385"/>
      <c r="K1857" s="385"/>
    </row>
    <row r="1858" spans="1:11">
      <c r="A1858" s="393"/>
      <c r="B1858" s="438"/>
      <c r="F1858" s="385"/>
      <c r="G1858" s="385"/>
      <c r="H1858" s="385"/>
      <c r="I1858" s="385"/>
      <c r="J1858" s="385"/>
      <c r="K1858" s="385"/>
    </row>
    <row r="1859" spans="1:11">
      <c r="A1859" s="393"/>
      <c r="B1859" s="438"/>
      <c r="F1859" s="385"/>
      <c r="G1859" s="385"/>
      <c r="H1859" s="385"/>
      <c r="I1859" s="385"/>
      <c r="J1859" s="385"/>
      <c r="K1859" s="385"/>
    </row>
    <row r="1860" spans="1:11">
      <c r="A1860" s="393"/>
      <c r="B1860" s="438"/>
      <c r="F1860" s="385"/>
      <c r="G1860" s="385"/>
      <c r="H1860" s="385"/>
      <c r="I1860" s="385"/>
      <c r="J1860" s="385"/>
      <c r="K1860" s="385"/>
    </row>
    <row r="1861" spans="1:11">
      <c r="A1861" s="393"/>
      <c r="B1861" s="438"/>
      <c r="F1861" s="385"/>
      <c r="G1861" s="385"/>
      <c r="H1861" s="385"/>
      <c r="I1861" s="385"/>
      <c r="J1861" s="385"/>
      <c r="K1861" s="385"/>
    </row>
    <row r="1862" spans="1:11">
      <c r="A1862" s="393"/>
      <c r="B1862" s="438"/>
      <c r="F1862" s="385"/>
      <c r="G1862" s="385"/>
      <c r="H1862" s="385"/>
      <c r="I1862" s="385"/>
      <c r="J1862" s="385"/>
      <c r="K1862" s="385"/>
    </row>
    <row r="1863" spans="1:11">
      <c r="A1863" s="393"/>
      <c r="B1863" s="438"/>
      <c r="F1863" s="385"/>
      <c r="G1863" s="385"/>
      <c r="H1863" s="385"/>
      <c r="I1863" s="385"/>
      <c r="J1863" s="385"/>
      <c r="K1863" s="385"/>
    </row>
    <row r="1864" spans="1:11">
      <c r="A1864" s="393"/>
      <c r="B1864" s="438"/>
      <c r="F1864" s="385"/>
      <c r="G1864" s="385"/>
      <c r="H1864" s="385"/>
      <c r="I1864" s="385"/>
      <c r="J1864" s="385"/>
      <c r="K1864" s="385"/>
    </row>
    <row r="1865" spans="1:11">
      <c r="A1865" s="393"/>
      <c r="B1865" s="438"/>
      <c r="F1865" s="385"/>
      <c r="G1865" s="385"/>
      <c r="H1865" s="385"/>
      <c r="I1865" s="385"/>
      <c r="J1865" s="385"/>
      <c r="K1865" s="385"/>
    </row>
    <row r="1866" spans="1:11">
      <c r="A1866" s="393"/>
      <c r="B1866" s="438"/>
      <c r="F1866" s="385"/>
      <c r="G1866" s="385"/>
      <c r="H1866" s="385"/>
      <c r="I1866" s="385"/>
      <c r="J1866" s="385"/>
      <c r="K1866" s="385"/>
    </row>
    <row r="1867" spans="1:11">
      <c r="A1867" s="393"/>
      <c r="B1867" s="438"/>
      <c r="F1867" s="385"/>
      <c r="G1867" s="385"/>
      <c r="H1867" s="385"/>
      <c r="I1867" s="385"/>
      <c r="J1867" s="385"/>
      <c r="K1867" s="385"/>
    </row>
    <row r="1868" spans="1:11">
      <c r="A1868" s="393"/>
      <c r="B1868" s="438"/>
      <c r="F1868" s="385"/>
      <c r="G1868" s="385"/>
      <c r="H1868" s="385"/>
      <c r="I1868" s="385"/>
      <c r="J1868" s="385"/>
      <c r="K1868" s="385"/>
    </row>
    <row r="1869" spans="1:11">
      <c r="A1869" s="393"/>
      <c r="B1869" s="438"/>
      <c r="F1869" s="385"/>
      <c r="G1869" s="385"/>
      <c r="H1869" s="385"/>
      <c r="I1869" s="385"/>
      <c r="J1869" s="385"/>
      <c r="K1869" s="385"/>
    </row>
    <row r="1870" spans="1:11">
      <c r="A1870" s="393"/>
      <c r="B1870" s="438"/>
      <c r="F1870" s="385"/>
      <c r="G1870" s="385"/>
      <c r="H1870" s="385"/>
      <c r="I1870" s="385"/>
      <c r="J1870" s="385"/>
      <c r="K1870" s="385"/>
    </row>
    <row r="1871" spans="1:11">
      <c r="A1871" s="393"/>
      <c r="B1871" s="438"/>
      <c r="F1871" s="385"/>
      <c r="G1871" s="385"/>
      <c r="H1871" s="385"/>
      <c r="I1871" s="385"/>
      <c r="J1871" s="385"/>
      <c r="K1871" s="385"/>
    </row>
    <row r="1872" spans="1:11">
      <c r="A1872" s="393"/>
      <c r="B1872" s="438"/>
      <c r="F1872" s="385"/>
      <c r="G1872" s="385"/>
      <c r="H1872" s="385"/>
      <c r="I1872" s="385"/>
      <c r="J1872" s="385"/>
      <c r="K1872" s="385"/>
    </row>
    <row r="1873" spans="1:11">
      <c r="A1873" s="393"/>
      <c r="B1873" s="438"/>
      <c r="F1873" s="385"/>
      <c r="G1873" s="385"/>
      <c r="H1873" s="385"/>
      <c r="I1873" s="385"/>
      <c r="J1873" s="385"/>
      <c r="K1873" s="385"/>
    </row>
    <row r="1874" spans="1:11">
      <c r="A1874" s="393"/>
      <c r="B1874" s="438"/>
      <c r="F1874" s="385"/>
      <c r="G1874" s="385"/>
      <c r="H1874" s="385"/>
      <c r="I1874" s="385"/>
      <c r="J1874" s="385"/>
      <c r="K1874" s="385"/>
    </row>
    <row r="1875" spans="1:11">
      <c r="A1875" s="393"/>
      <c r="B1875" s="438"/>
      <c r="F1875" s="385"/>
      <c r="G1875" s="385"/>
      <c r="H1875" s="385"/>
      <c r="I1875" s="385"/>
      <c r="J1875" s="385"/>
      <c r="K1875" s="385"/>
    </row>
    <row r="1876" spans="1:11">
      <c r="A1876" s="393"/>
      <c r="B1876" s="438"/>
      <c r="F1876" s="385"/>
      <c r="G1876" s="385"/>
      <c r="H1876" s="385"/>
      <c r="I1876" s="385"/>
      <c r="J1876" s="385"/>
      <c r="K1876" s="385"/>
    </row>
    <row r="1877" spans="1:11">
      <c r="A1877" s="393"/>
      <c r="B1877" s="438"/>
      <c r="F1877" s="385"/>
      <c r="G1877" s="385"/>
      <c r="H1877" s="385"/>
      <c r="I1877" s="385"/>
      <c r="J1877" s="385"/>
      <c r="K1877" s="385"/>
    </row>
    <row r="1878" spans="1:11">
      <c r="A1878" s="393"/>
      <c r="B1878" s="438"/>
      <c r="F1878" s="385"/>
      <c r="G1878" s="385"/>
      <c r="H1878" s="385"/>
      <c r="I1878" s="385"/>
      <c r="J1878" s="385"/>
      <c r="K1878" s="385"/>
    </row>
    <row r="1879" spans="1:11">
      <c r="A1879" s="393"/>
      <c r="B1879" s="438"/>
      <c r="F1879" s="385"/>
      <c r="G1879" s="385"/>
      <c r="H1879" s="385"/>
      <c r="I1879" s="385"/>
      <c r="J1879" s="385"/>
      <c r="K1879" s="385"/>
    </row>
    <row r="1880" spans="1:11">
      <c r="A1880" s="393"/>
      <c r="B1880" s="438"/>
      <c r="F1880" s="385"/>
      <c r="G1880" s="385"/>
      <c r="H1880" s="385"/>
      <c r="I1880" s="385"/>
      <c r="J1880" s="385"/>
      <c r="K1880" s="385"/>
    </row>
    <row r="1881" spans="1:11">
      <c r="A1881" s="393"/>
      <c r="B1881" s="438"/>
      <c r="F1881" s="385"/>
      <c r="G1881" s="385"/>
      <c r="H1881" s="385"/>
      <c r="I1881" s="385"/>
      <c r="J1881" s="385"/>
      <c r="K1881" s="385"/>
    </row>
    <row r="1882" spans="1:11">
      <c r="A1882" s="393"/>
      <c r="B1882" s="438"/>
      <c r="F1882" s="385"/>
      <c r="G1882" s="385"/>
      <c r="H1882" s="385"/>
      <c r="I1882" s="385"/>
      <c r="J1882" s="385"/>
      <c r="K1882" s="385"/>
    </row>
    <row r="1883" spans="1:11">
      <c r="A1883" s="393"/>
      <c r="B1883" s="438"/>
      <c r="F1883" s="385"/>
      <c r="G1883" s="385"/>
      <c r="H1883" s="385"/>
      <c r="I1883" s="385"/>
      <c r="J1883" s="385"/>
      <c r="K1883" s="385"/>
    </row>
    <row r="1884" spans="1:11">
      <c r="A1884" s="393"/>
      <c r="B1884" s="438"/>
      <c r="F1884" s="385"/>
      <c r="G1884" s="385"/>
      <c r="H1884" s="385"/>
      <c r="I1884" s="385"/>
      <c r="J1884" s="385"/>
      <c r="K1884" s="385"/>
    </row>
    <row r="1885" spans="1:11">
      <c r="A1885" s="393"/>
      <c r="B1885" s="438"/>
      <c r="F1885" s="385"/>
      <c r="G1885" s="385"/>
      <c r="H1885" s="385"/>
      <c r="I1885" s="385"/>
      <c r="J1885" s="385"/>
      <c r="K1885" s="385"/>
    </row>
    <row r="1886" spans="1:11">
      <c r="A1886" s="393"/>
      <c r="B1886" s="438"/>
      <c r="F1886" s="385"/>
      <c r="G1886" s="385"/>
      <c r="H1886" s="385"/>
      <c r="I1886" s="385"/>
      <c r="J1886" s="385"/>
      <c r="K1886" s="385"/>
    </row>
    <row r="1887" spans="1:11">
      <c r="A1887" s="393"/>
      <c r="B1887" s="438"/>
      <c r="F1887" s="385"/>
      <c r="G1887" s="385"/>
      <c r="H1887" s="385"/>
      <c r="I1887" s="385"/>
      <c r="J1887" s="385"/>
      <c r="K1887" s="385"/>
    </row>
    <row r="1888" spans="1:11">
      <c r="A1888" s="393"/>
      <c r="B1888" s="438"/>
      <c r="F1888" s="385"/>
      <c r="G1888" s="385"/>
      <c r="H1888" s="385"/>
      <c r="I1888" s="385"/>
      <c r="J1888" s="385"/>
      <c r="K1888" s="385"/>
    </row>
    <row r="1889" spans="1:11">
      <c r="A1889" s="393"/>
      <c r="B1889" s="438"/>
      <c r="F1889" s="385"/>
      <c r="G1889" s="385"/>
      <c r="H1889" s="385"/>
      <c r="I1889" s="385"/>
      <c r="J1889" s="385"/>
      <c r="K1889" s="385"/>
    </row>
    <row r="1890" spans="1:11">
      <c r="A1890" s="393"/>
      <c r="B1890" s="438"/>
      <c r="F1890" s="385"/>
      <c r="G1890" s="385"/>
      <c r="H1890" s="385"/>
      <c r="I1890" s="385"/>
      <c r="J1890" s="385"/>
      <c r="K1890" s="385"/>
    </row>
    <row r="1891" spans="1:11">
      <c r="A1891" s="393"/>
      <c r="B1891" s="438"/>
      <c r="F1891" s="385"/>
      <c r="G1891" s="385"/>
      <c r="H1891" s="385"/>
      <c r="I1891" s="385"/>
      <c r="J1891" s="385"/>
      <c r="K1891" s="385"/>
    </row>
    <row r="1892" spans="1:11">
      <c r="A1892" s="393"/>
      <c r="B1892" s="438"/>
      <c r="F1892" s="385"/>
      <c r="G1892" s="385"/>
      <c r="H1892" s="385"/>
      <c r="I1892" s="385"/>
      <c r="J1892" s="385"/>
      <c r="K1892" s="385"/>
    </row>
    <row r="1893" spans="1:11">
      <c r="A1893" s="393"/>
      <c r="B1893" s="438"/>
      <c r="F1893" s="385"/>
      <c r="G1893" s="385"/>
      <c r="H1893" s="385"/>
      <c r="I1893" s="385"/>
      <c r="J1893" s="385"/>
      <c r="K1893" s="385"/>
    </row>
    <row r="1894" spans="1:11">
      <c r="A1894" s="393"/>
      <c r="B1894" s="438"/>
      <c r="F1894" s="385"/>
      <c r="G1894" s="385"/>
      <c r="H1894" s="385"/>
      <c r="I1894" s="385"/>
      <c r="J1894" s="385"/>
      <c r="K1894" s="385"/>
    </row>
    <row r="1895" spans="1:11">
      <c r="A1895" s="393"/>
      <c r="B1895" s="438"/>
      <c r="F1895" s="385"/>
      <c r="G1895" s="385"/>
      <c r="H1895" s="385"/>
      <c r="I1895" s="385"/>
      <c r="J1895" s="385"/>
      <c r="K1895" s="385"/>
    </row>
    <row r="1896" spans="1:11">
      <c r="A1896" s="393"/>
      <c r="B1896" s="438"/>
      <c r="F1896" s="385"/>
      <c r="G1896" s="385"/>
      <c r="H1896" s="385"/>
      <c r="I1896" s="385"/>
      <c r="J1896" s="385"/>
      <c r="K1896" s="385"/>
    </row>
    <row r="1897" spans="1:11">
      <c r="A1897" s="393"/>
      <c r="B1897" s="438"/>
      <c r="F1897" s="385"/>
      <c r="G1897" s="385"/>
      <c r="H1897" s="385"/>
      <c r="I1897" s="385"/>
      <c r="J1897" s="385"/>
      <c r="K1897" s="385"/>
    </row>
    <row r="1898" spans="1:11">
      <c r="A1898" s="393"/>
      <c r="B1898" s="438"/>
      <c r="F1898" s="385"/>
      <c r="G1898" s="385"/>
      <c r="H1898" s="385"/>
      <c r="I1898" s="385"/>
      <c r="J1898" s="385"/>
      <c r="K1898" s="385"/>
    </row>
    <row r="1899" spans="1:11">
      <c r="A1899" s="393"/>
      <c r="B1899" s="438"/>
      <c r="F1899" s="385"/>
      <c r="G1899" s="385"/>
      <c r="H1899" s="385"/>
      <c r="I1899" s="385"/>
      <c r="J1899" s="385"/>
      <c r="K1899" s="385"/>
    </row>
    <row r="1900" spans="1:11">
      <c r="A1900" s="393"/>
      <c r="B1900" s="438"/>
      <c r="F1900" s="385"/>
      <c r="G1900" s="385"/>
      <c r="H1900" s="385"/>
      <c r="I1900" s="385"/>
      <c r="J1900" s="385"/>
      <c r="K1900" s="385"/>
    </row>
    <row r="1901" spans="1:11">
      <c r="A1901" s="393"/>
      <c r="B1901" s="438"/>
      <c r="F1901" s="385"/>
      <c r="G1901" s="385"/>
      <c r="H1901" s="385"/>
      <c r="I1901" s="385"/>
      <c r="J1901" s="385"/>
      <c r="K1901" s="385"/>
    </row>
    <row r="1902" spans="1:11">
      <c r="A1902" s="393"/>
      <c r="B1902" s="438"/>
      <c r="F1902" s="385"/>
      <c r="G1902" s="385"/>
      <c r="H1902" s="385"/>
      <c r="I1902" s="385"/>
      <c r="J1902" s="385"/>
      <c r="K1902" s="385"/>
    </row>
    <row r="1903" spans="1:11">
      <c r="A1903" s="393"/>
      <c r="B1903" s="438"/>
      <c r="F1903" s="385"/>
      <c r="G1903" s="385"/>
      <c r="H1903" s="385"/>
      <c r="I1903" s="385"/>
      <c r="J1903" s="385"/>
      <c r="K1903" s="385"/>
    </row>
    <row r="1904" spans="1:11">
      <c r="A1904" s="393"/>
      <c r="B1904" s="438"/>
      <c r="F1904" s="385"/>
      <c r="G1904" s="385"/>
      <c r="H1904" s="385"/>
      <c r="I1904" s="385"/>
      <c r="J1904" s="385"/>
      <c r="K1904" s="385"/>
    </row>
    <row r="1905" spans="1:11">
      <c r="A1905" s="393"/>
      <c r="B1905" s="438"/>
      <c r="F1905" s="385"/>
      <c r="G1905" s="385"/>
      <c r="H1905" s="385"/>
      <c r="I1905" s="385"/>
      <c r="J1905" s="385"/>
      <c r="K1905" s="385"/>
    </row>
    <row r="1906" spans="1:11">
      <c r="A1906" s="393"/>
      <c r="B1906" s="438"/>
      <c r="F1906" s="385"/>
      <c r="G1906" s="385"/>
      <c r="H1906" s="385"/>
      <c r="I1906" s="385"/>
      <c r="J1906" s="385"/>
      <c r="K1906" s="385"/>
    </row>
    <row r="1907" spans="1:11">
      <c r="A1907" s="393"/>
      <c r="B1907" s="438"/>
      <c r="F1907" s="385"/>
      <c r="G1907" s="385"/>
      <c r="H1907" s="385"/>
      <c r="I1907" s="385"/>
      <c r="J1907" s="385"/>
      <c r="K1907" s="385"/>
    </row>
    <row r="1908" spans="1:11">
      <c r="A1908" s="393"/>
      <c r="B1908" s="438"/>
      <c r="F1908" s="385"/>
      <c r="G1908" s="385"/>
      <c r="H1908" s="385"/>
      <c r="I1908" s="385"/>
      <c r="J1908" s="385"/>
      <c r="K1908" s="385"/>
    </row>
    <row r="1909" spans="1:11">
      <c r="A1909" s="393"/>
      <c r="B1909" s="438"/>
      <c r="F1909" s="385"/>
      <c r="G1909" s="385"/>
      <c r="H1909" s="385"/>
      <c r="I1909" s="385"/>
      <c r="J1909" s="385"/>
      <c r="K1909" s="385"/>
    </row>
    <row r="1910" spans="1:11">
      <c r="A1910" s="393"/>
      <c r="B1910" s="438"/>
      <c r="F1910" s="385"/>
      <c r="G1910" s="385"/>
      <c r="H1910" s="385"/>
      <c r="I1910" s="385"/>
      <c r="J1910" s="385"/>
      <c r="K1910" s="385"/>
    </row>
    <row r="1911" spans="1:11">
      <c r="A1911" s="393"/>
      <c r="B1911" s="438"/>
      <c r="F1911" s="385"/>
      <c r="G1911" s="385"/>
      <c r="H1911" s="385"/>
      <c r="I1911" s="385"/>
      <c r="J1911" s="385"/>
      <c r="K1911" s="385"/>
    </row>
    <row r="1912" spans="1:11">
      <c r="A1912" s="393"/>
      <c r="B1912" s="438"/>
      <c r="F1912" s="385"/>
      <c r="G1912" s="385"/>
      <c r="H1912" s="385"/>
      <c r="I1912" s="385"/>
      <c r="J1912" s="385"/>
      <c r="K1912" s="385"/>
    </row>
    <row r="1913" spans="1:11">
      <c r="A1913" s="393"/>
      <c r="B1913" s="438"/>
      <c r="F1913" s="385"/>
      <c r="G1913" s="385"/>
      <c r="H1913" s="385"/>
      <c r="I1913" s="385"/>
      <c r="J1913" s="385"/>
      <c r="K1913" s="385"/>
    </row>
    <row r="1914" spans="1:11">
      <c r="A1914" s="393"/>
      <c r="B1914" s="438"/>
      <c r="F1914" s="385"/>
      <c r="G1914" s="385"/>
      <c r="H1914" s="385"/>
      <c r="I1914" s="385"/>
      <c r="J1914" s="385"/>
      <c r="K1914" s="385"/>
    </row>
    <row r="1915" spans="1:11">
      <c r="A1915" s="393"/>
      <c r="B1915" s="438"/>
      <c r="F1915" s="385"/>
      <c r="G1915" s="385"/>
      <c r="H1915" s="385"/>
      <c r="I1915" s="385"/>
      <c r="J1915" s="385"/>
      <c r="K1915" s="385"/>
    </row>
    <row r="1916" spans="1:11">
      <c r="A1916" s="393"/>
      <c r="B1916" s="438"/>
      <c r="F1916" s="385"/>
      <c r="G1916" s="385"/>
      <c r="H1916" s="385"/>
      <c r="I1916" s="385"/>
      <c r="J1916" s="385"/>
      <c r="K1916" s="385"/>
    </row>
    <row r="1917" spans="1:11">
      <c r="A1917" s="393"/>
      <c r="B1917" s="438"/>
      <c r="F1917" s="385"/>
      <c r="G1917" s="385"/>
      <c r="H1917" s="385"/>
      <c r="I1917" s="385"/>
      <c r="J1917" s="385"/>
      <c r="K1917" s="385"/>
    </row>
    <row r="1918" spans="1:11">
      <c r="A1918" s="393"/>
      <c r="B1918" s="438"/>
      <c r="F1918" s="385"/>
      <c r="G1918" s="385"/>
      <c r="H1918" s="385"/>
      <c r="I1918" s="385"/>
      <c r="J1918" s="385"/>
      <c r="K1918" s="385"/>
    </row>
    <row r="1919" spans="1:11">
      <c r="A1919" s="393"/>
      <c r="B1919" s="438"/>
      <c r="F1919" s="385"/>
      <c r="G1919" s="385"/>
      <c r="H1919" s="385"/>
      <c r="I1919" s="385"/>
      <c r="J1919" s="385"/>
      <c r="K1919" s="385"/>
    </row>
    <row r="1920" spans="1:11">
      <c r="A1920" s="393"/>
      <c r="B1920" s="438"/>
      <c r="F1920" s="385"/>
      <c r="G1920" s="385"/>
      <c r="H1920" s="385"/>
      <c r="I1920" s="385"/>
      <c r="J1920" s="385"/>
      <c r="K1920" s="385"/>
    </row>
    <row r="1921" spans="1:11">
      <c r="A1921" s="393"/>
      <c r="B1921" s="438"/>
      <c r="F1921" s="385"/>
      <c r="G1921" s="385"/>
      <c r="H1921" s="385"/>
      <c r="I1921" s="385"/>
      <c r="J1921" s="385"/>
      <c r="K1921" s="385"/>
    </row>
    <row r="1922" spans="1:11">
      <c r="A1922" s="393"/>
      <c r="B1922" s="438"/>
      <c r="F1922" s="385"/>
      <c r="G1922" s="385"/>
      <c r="H1922" s="385"/>
      <c r="I1922" s="385"/>
      <c r="J1922" s="385"/>
      <c r="K1922" s="385"/>
    </row>
    <row r="1923" spans="1:11">
      <c r="A1923" s="393"/>
      <c r="B1923" s="438"/>
      <c r="F1923" s="385"/>
      <c r="G1923" s="385"/>
      <c r="H1923" s="385"/>
      <c r="I1923" s="385"/>
      <c r="J1923" s="385"/>
      <c r="K1923" s="385"/>
    </row>
    <row r="1924" spans="1:11">
      <c r="A1924" s="393"/>
      <c r="B1924" s="438"/>
      <c r="F1924" s="385"/>
      <c r="G1924" s="385"/>
      <c r="H1924" s="385"/>
      <c r="I1924" s="385"/>
      <c r="J1924" s="385"/>
      <c r="K1924" s="385"/>
    </row>
    <row r="1925" spans="1:11">
      <c r="A1925" s="393"/>
      <c r="B1925" s="438"/>
      <c r="F1925" s="385"/>
      <c r="G1925" s="385"/>
      <c r="H1925" s="385"/>
      <c r="I1925" s="385"/>
      <c r="J1925" s="385"/>
      <c r="K1925" s="385"/>
    </row>
    <row r="1926" spans="1:11">
      <c r="A1926" s="393"/>
      <c r="B1926" s="438"/>
      <c r="F1926" s="385"/>
      <c r="G1926" s="385"/>
      <c r="H1926" s="385"/>
      <c r="I1926" s="385"/>
      <c r="J1926" s="385"/>
      <c r="K1926" s="385"/>
    </row>
    <row r="1927" spans="1:11">
      <c r="A1927" s="393"/>
      <c r="B1927" s="438"/>
      <c r="F1927" s="385"/>
      <c r="G1927" s="385"/>
      <c r="H1927" s="385"/>
      <c r="I1927" s="385"/>
      <c r="J1927" s="385"/>
      <c r="K1927" s="385"/>
    </row>
    <row r="1928" spans="1:11">
      <c r="A1928" s="393"/>
      <c r="B1928" s="438"/>
      <c r="F1928" s="385"/>
      <c r="G1928" s="385"/>
      <c r="H1928" s="385"/>
      <c r="I1928" s="385"/>
      <c r="J1928" s="385"/>
      <c r="K1928" s="385"/>
    </row>
    <row r="1929" spans="1:11">
      <c r="A1929" s="393"/>
      <c r="B1929" s="438"/>
      <c r="F1929" s="385"/>
      <c r="G1929" s="385"/>
      <c r="H1929" s="385"/>
      <c r="I1929" s="385"/>
      <c r="J1929" s="385"/>
      <c r="K1929" s="385"/>
    </row>
    <row r="1930" spans="1:11">
      <c r="A1930" s="393"/>
      <c r="B1930" s="438"/>
      <c r="F1930" s="385"/>
      <c r="G1930" s="385"/>
      <c r="H1930" s="385"/>
      <c r="I1930" s="385"/>
      <c r="J1930" s="385"/>
      <c r="K1930" s="385"/>
    </row>
    <row r="1931" spans="1:11">
      <c r="A1931" s="393"/>
      <c r="B1931" s="438"/>
      <c r="F1931" s="385"/>
      <c r="G1931" s="385"/>
      <c r="H1931" s="385"/>
      <c r="I1931" s="385"/>
      <c r="J1931" s="385"/>
      <c r="K1931" s="385"/>
    </row>
    <row r="1932" spans="1:11">
      <c r="A1932" s="393"/>
      <c r="B1932" s="438"/>
      <c r="F1932" s="385"/>
      <c r="G1932" s="385"/>
      <c r="H1932" s="385"/>
      <c r="I1932" s="385"/>
      <c r="J1932" s="385"/>
      <c r="K1932" s="385"/>
    </row>
    <row r="1933" spans="1:11">
      <c r="A1933" s="393"/>
      <c r="B1933" s="438"/>
      <c r="F1933" s="385"/>
      <c r="G1933" s="385"/>
      <c r="H1933" s="385"/>
      <c r="I1933" s="385"/>
      <c r="J1933" s="385"/>
      <c r="K1933" s="385"/>
    </row>
    <row r="1934" spans="1:11">
      <c r="A1934" s="393"/>
      <c r="B1934" s="438"/>
      <c r="F1934" s="385"/>
      <c r="G1934" s="385"/>
      <c r="H1934" s="385"/>
      <c r="I1934" s="385"/>
      <c r="J1934" s="385"/>
      <c r="K1934" s="385"/>
    </row>
    <row r="1935" spans="1:11">
      <c r="A1935" s="393"/>
      <c r="B1935" s="438"/>
      <c r="F1935" s="385"/>
      <c r="G1935" s="385"/>
      <c r="H1935" s="385"/>
      <c r="I1935" s="385"/>
      <c r="J1935" s="385"/>
      <c r="K1935" s="385"/>
    </row>
    <row r="1936" spans="1:11">
      <c r="A1936" s="393"/>
      <c r="B1936" s="438"/>
      <c r="F1936" s="385"/>
      <c r="G1936" s="385"/>
      <c r="H1936" s="385"/>
      <c r="I1936" s="385"/>
      <c r="J1936" s="385"/>
      <c r="K1936" s="385"/>
    </row>
    <row r="1937" spans="1:11">
      <c r="A1937" s="393"/>
      <c r="B1937" s="438"/>
      <c r="F1937" s="385"/>
      <c r="G1937" s="385"/>
      <c r="H1937" s="385"/>
      <c r="I1937" s="385"/>
      <c r="J1937" s="385"/>
      <c r="K1937" s="385"/>
    </row>
    <row r="1938" spans="1:11">
      <c r="A1938" s="393"/>
      <c r="B1938" s="438"/>
      <c r="F1938" s="385"/>
      <c r="G1938" s="385"/>
      <c r="H1938" s="385"/>
      <c r="I1938" s="385"/>
      <c r="J1938" s="385"/>
      <c r="K1938" s="385"/>
    </row>
    <row r="1939" spans="1:11">
      <c r="A1939" s="393"/>
      <c r="B1939" s="438"/>
      <c r="F1939" s="385"/>
      <c r="G1939" s="385"/>
      <c r="H1939" s="385"/>
      <c r="I1939" s="385"/>
      <c r="J1939" s="385"/>
      <c r="K1939" s="385"/>
    </row>
    <row r="1940" spans="1:11">
      <c r="A1940" s="393"/>
      <c r="B1940" s="438"/>
      <c r="F1940" s="385"/>
      <c r="G1940" s="385"/>
      <c r="H1940" s="385"/>
      <c r="I1940" s="385"/>
      <c r="J1940" s="385"/>
      <c r="K1940" s="385"/>
    </row>
    <row r="1941" spans="1:11">
      <c r="A1941" s="393"/>
      <c r="B1941" s="438"/>
      <c r="F1941" s="385"/>
      <c r="G1941" s="385"/>
      <c r="H1941" s="385"/>
      <c r="I1941" s="385"/>
      <c r="J1941" s="385"/>
      <c r="K1941" s="385"/>
    </row>
    <row r="1942" spans="1:11">
      <c r="A1942" s="393"/>
      <c r="B1942" s="438"/>
      <c r="F1942" s="385"/>
      <c r="G1942" s="385"/>
      <c r="H1942" s="385"/>
      <c r="I1942" s="385"/>
      <c r="J1942" s="385"/>
      <c r="K1942" s="385"/>
    </row>
    <row r="1943" spans="1:11">
      <c r="A1943" s="393"/>
      <c r="B1943" s="438"/>
      <c r="F1943" s="385"/>
      <c r="G1943" s="385"/>
      <c r="H1943" s="385"/>
      <c r="I1943" s="385"/>
      <c r="J1943" s="385"/>
      <c r="K1943" s="385"/>
    </row>
    <row r="1944" spans="1:11">
      <c r="A1944" s="393"/>
      <c r="B1944" s="438"/>
      <c r="F1944" s="385"/>
      <c r="G1944" s="385"/>
      <c r="H1944" s="385"/>
      <c r="I1944" s="385"/>
      <c r="J1944" s="385"/>
      <c r="K1944" s="385"/>
    </row>
    <row r="1945" spans="1:11">
      <c r="A1945" s="393"/>
      <c r="B1945" s="438"/>
      <c r="F1945" s="385"/>
      <c r="G1945" s="385"/>
      <c r="H1945" s="385"/>
      <c r="I1945" s="385"/>
      <c r="J1945" s="385"/>
      <c r="K1945" s="385"/>
    </row>
    <row r="1946" spans="1:11">
      <c r="A1946" s="393"/>
      <c r="B1946" s="438"/>
      <c r="F1946" s="385"/>
      <c r="G1946" s="385"/>
      <c r="H1946" s="385"/>
      <c r="I1946" s="385"/>
      <c r="J1946" s="385"/>
      <c r="K1946" s="385"/>
    </row>
    <row r="1947" spans="1:11">
      <c r="A1947" s="393"/>
      <c r="B1947" s="438"/>
      <c r="F1947" s="385"/>
      <c r="G1947" s="385"/>
      <c r="H1947" s="385"/>
      <c r="I1947" s="385"/>
      <c r="J1947" s="385"/>
      <c r="K1947" s="385"/>
    </row>
    <row r="1948" spans="1:11">
      <c r="A1948" s="393"/>
      <c r="B1948" s="438"/>
      <c r="F1948" s="385"/>
      <c r="G1948" s="385"/>
      <c r="H1948" s="385"/>
      <c r="I1948" s="385"/>
      <c r="J1948" s="385"/>
      <c r="K1948" s="385"/>
    </row>
    <row r="1949" spans="1:11">
      <c r="A1949" s="393"/>
      <c r="B1949" s="438"/>
      <c r="F1949" s="385"/>
      <c r="G1949" s="385"/>
      <c r="H1949" s="385"/>
      <c r="I1949" s="385"/>
      <c r="J1949" s="385"/>
      <c r="K1949" s="385"/>
    </row>
    <row r="1950" spans="1:11">
      <c r="A1950" s="393"/>
      <c r="B1950" s="438"/>
      <c r="F1950" s="385"/>
      <c r="G1950" s="385"/>
      <c r="H1950" s="385"/>
      <c r="I1950" s="385"/>
      <c r="J1950" s="385"/>
      <c r="K1950" s="385"/>
    </row>
    <row r="1951" spans="1:11">
      <c r="A1951" s="393"/>
      <c r="B1951" s="438"/>
      <c r="F1951" s="385"/>
      <c r="G1951" s="385"/>
      <c r="H1951" s="385"/>
      <c r="I1951" s="385"/>
      <c r="J1951" s="385"/>
      <c r="K1951" s="385"/>
    </row>
    <row r="1952" spans="1:11">
      <c r="A1952" s="393"/>
      <c r="B1952" s="438"/>
      <c r="F1952" s="385"/>
      <c r="G1952" s="385"/>
      <c r="H1952" s="385"/>
      <c r="I1952" s="385"/>
      <c r="J1952" s="385"/>
      <c r="K1952" s="385"/>
    </row>
    <row r="1953" spans="1:11">
      <c r="A1953" s="393"/>
      <c r="B1953" s="438"/>
      <c r="F1953" s="385"/>
      <c r="G1953" s="385"/>
      <c r="H1953" s="385"/>
      <c r="I1953" s="385"/>
      <c r="J1953" s="385"/>
      <c r="K1953" s="385"/>
    </row>
    <row r="1954" spans="1:11">
      <c r="A1954" s="393"/>
      <c r="B1954" s="438"/>
      <c r="F1954" s="385"/>
      <c r="G1954" s="385"/>
      <c r="H1954" s="385"/>
      <c r="I1954" s="385"/>
      <c r="J1954" s="385"/>
      <c r="K1954" s="385"/>
    </row>
    <row r="1955" spans="1:11">
      <c r="A1955" s="393"/>
      <c r="B1955" s="438"/>
      <c r="F1955" s="385"/>
      <c r="G1955" s="385"/>
      <c r="H1955" s="385"/>
      <c r="I1955" s="385"/>
      <c r="J1955" s="385"/>
      <c r="K1955" s="385"/>
    </row>
    <row r="1956" spans="1:11">
      <c r="A1956" s="393"/>
      <c r="B1956" s="438"/>
      <c r="F1956" s="385"/>
      <c r="G1956" s="385"/>
      <c r="H1956" s="385"/>
      <c r="I1956" s="385"/>
      <c r="J1956" s="385"/>
      <c r="K1956" s="385"/>
    </row>
    <row r="1957" spans="1:11">
      <c r="A1957" s="393"/>
      <c r="B1957" s="438"/>
      <c r="F1957" s="385"/>
      <c r="G1957" s="385"/>
      <c r="H1957" s="385"/>
      <c r="I1957" s="385"/>
      <c r="J1957" s="385"/>
      <c r="K1957" s="385"/>
    </row>
    <row r="1958" spans="1:11">
      <c r="A1958" s="393"/>
      <c r="B1958" s="438"/>
      <c r="F1958" s="385"/>
      <c r="G1958" s="385"/>
      <c r="H1958" s="385"/>
      <c r="I1958" s="385"/>
      <c r="J1958" s="385"/>
      <c r="K1958" s="385"/>
    </row>
    <row r="1959" spans="1:11">
      <c r="A1959" s="393"/>
      <c r="B1959" s="438"/>
      <c r="F1959" s="385"/>
      <c r="G1959" s="385"/>
      <c r="H1959" s="385"/>
      <c r="I1959" s="385"/>
      <c r="J1959" s="385"/>
      <c r="K1959" s="385"/>
    </row>
    <row r="1960" spans="1:11">
      <c r="A1960" s="393"/>
      <c r="B1960" s="438"/>
      <c r="F1960" s="385"/>
      <c r="G1960" s="385"/>
      <c r="H1960" s="385"/>
      <c r="I1960" s="385"/>
      <c r="J1960" s="385"/>
      <c r="K1960" s="385"/>
    </row>
    <row r="1961" spans="1:11">
      <c r="A1961" s="393"/>
      <c r="B1961" s="438"/>
      <c r="F1961" s="385"/>
      <c r="G1961" s="385"/>
      <c r="H1961" s="385"/>
      <c r="I1961" s="385"/>
      <c r="J1961" s="385"/>
      <c r="K1961" s="385"/>
    </row>
    <row r="1962" spans="1:11">
      <c r="A1962" s="393"/>
      <c r="B1962" s="438"/>
      <c r="F1962" s="385"/>
      <c r="G1962" s="385"/>
      <c r="H1962" s="385"/>
      <c r="I1962" s="385"/>
      <c r="J1962" s="385"/>
      <c r="K1962" s="385"/>
    </row>
    <row r="1963" spans="1:11">
      <c r="A1963" s="393"/>
      <c r="B1963" s="438"/>
      <c r="F1963" s="385"/>
      <c r="G1963" s="385"/>
      <c r="H1963" s="385"/>
      <c r="I1963" s="385"/>
      <c r="J1963" s="385"/>
      <c r="K1963" s="385"/>
    </row>
    <row r="1964" spans="1:11">
      <c r="A1964" s="393"/>
      <c r="B1964" s="438"/>
      <c r="F1964" s="385"/>
      <c r="G1964" s="385"/>
      <c r="H1964" s="385"/>
      <c r="I1964" s="385"/>
      <c r="J1964" s="385"/>
      <c r="K1964" s="385"/>
    </row>
    <row r="1965" spans="1:11">
      <c r="A1965" s="393"/>
      <c r="B1965" s="438"/>
      <c r="F1965" s="385"/>
      <c r="G1965" s="385"/>
      <c r="H1965" s="385"/>
      <c r="I1965" s="385"/>
      <c r="J1965" s="385"/>
      <c r="K1965" s="385"/>
    </row>
    <row r="1966" spans="1:11">
      <c r="A1966" s="393"/>
      <c r="B1966" s="438"/>
      <c r="F1966" s="385"/>
      <c r="G1966" s="385"/>
      <c r="H1966" s="385"/>
      <c r="I1966" s="385"/>
      <c r="J1966" s="385"/>
      <c r="K1966" s="385"/>
    </row>
    <row r="1967" spans="1:11">
      <c r="A1967" s="393"/>
      <c r="B1967" s="438"/>
      <c r="F1967" s="385"/>
      <c r="G1967" s="385"/>
      <c r="H1967" s="385"/>
      <c r="I1967" s="385"/>
      <c r="J1967" s="385"/>
      <c r="K1967" s="385"/>
    </row>
    <row r="1968" spans="1:11">
      <c r="A1968" s="393"/>
      <c r="B1968" s="438"/>
      <c r="F1968" s="385"/>
      <c r="G1968" s="385"/>
      <c r="H1968" s="385"/>
      <c r="I1968" s="385"/>
      <c r="J1968" s="385"/>
      <c r="K1968" s="385"/>
    </row>
    <row r="1969" spans="1:11">
      <c r="A1969" s="393"/>
      <c r="B1969" s="438"/>
      <c r="F1969" s="385"/>
      <c r="G1969" s="385"/>
      <c r="H1969" s="385"/>
      <c r="I1969" s="385"/>
      <c r="J1969" s="385"/>
      <c r="K1969" s="385"/>
    </row>
    <row r="1970" spans="1:11">
      <c r="A1970" s="393"/>
      <c r="B1970" s="438"/>
      <c r="F1970" s="385"/>
      <c r="G1970" s="385"/>
      <c r="H1970" s="385"/>
      <c r="I1970" s="385"/>
      <c r="J1970" s="385"/>
      <c r="K1970" s="385"/>
    </row>
    <row r="1971" spans="1:11">
      <c r="A1971" s="393"/>
      <c r="B1971" s="438"/>
      <c r="F1971" s="385"/>
      <c r="G1971" s="385"/>
      <c r="H1971" s="385"/>
      <c r="I1971" s="385"/>
      <c r="J1971" s="385"/>
      <c r="K1971" s="385"/>
    </row>
    <row r="1972" spans="1:11">
      <c r="A1972" s="393"/>
      <c r="B1972" s="438"/>
      <c r="F1972" s="385"/>
      <c r="G1972" s="385"/>
      <c r="H1972" s="385"/>
      <c r="I1972" s="385"/>
      <c r="J1972" s="385"/>
      <c r="K1972" s="385"/>
    </row>
    <row r="1973" spans="1:11">
      <c r="A1973" s="393"/>
      <c r="B1973" s="438"/>
      <c r="F1973" s="385"/>
      <c r="G1973" s="385"/>
      <c r="H1973" s="385"/>
      <c r="I1973" s="385"/>
      <c r="J1973" s="385"/>
      <c r="K1973" s="385"/>
    </row>
    <row r="1974" spans="1:11">
      <c r="A1974" s="393"/>
      <c r="B1974" s="438"/>
      <c r="F1974" s="385"/>
      <c r="G1974" s="385"/>
      <c r="H1974" s="385"/>
      <c r="I1974" s="385"/>
      <c r="J1974" s="385"/>
      <c r="K1974" s="385"/>
    </row>
    <row r="1975" spans="1:11">
      <c r="A1975" s="393"/>
      <c r="B1975" s="438"/>
      <c r="F1975" s="385"/>
      <c r="G1975" s="385"/>
      <c r="H1975" s="385"/>
      <c r="I1975" s="385"/>
      <c r="J1975" s="385"/>
      <c r="K1975" s="385"/>
    </row>
    <row r="1976" spans="1:11">
      <c r="A1976" s="393"/>
      <c r="B1976" s="438"/>
      <c r="F1976" s="385"/>
      <c r="G1976" s="385"/>
      <c r="H1976" s="385"/>
      <c r="I1976" s="385"/>
      <c r="J1976" s="385"/>
      <c r="K1976" s="385"/>
    </row>
    <row r="1977" spans="1:11">
      <c r="A1977" s="393"/>
      <c r="B1977" s="438"/>
      <c r="F1977" s="385"/>
      <c r="G1977" s="385"/>
      <c r="H1977" s="385"/>
      <c r="I1977" s="385"/>
      <c r="J1977" s="385"/>
      <c r="K1977" s="385"/>
    </row>
    <row r="1978" spans="1:11">
      <c r="A1978" s="393"/>
      <c r="B1978" s="438"/>
      <c r="F1978" s="385"/>
      <c r="G1978" s="385"/>
      <c r="H1978" s="385"/>
      <c r="I1978" s="385"/>
      <c r="J1978" s="385"/>
      <c r="K1978" s="385"/>
    </row>
    <row r="1979" spans="1:11">
      <c r="A1979" s="393"/>
      <c r="B1979" s="438"/>
      <c r="F1979" s="385"/>
      <c r="G1979" s="385"/>
      <c r="H1979" s="385"/>
      <c r="I1979" s="385"/>
      <c r="J1979" s="385"/>
      <c r="K1979" s="385"/>
    </row>
    <row r="1980" spans="1:11">
      <c r="A1980" s="393"/>
      <c r="B1980" s="438"/>
      <c r="F1980" s="385"/>
      <c r="G1980" s="385"/>
      <c r="H1980" s="385"/>
      <c r="I1980" s="385"/>
      <c r="J1980" s="385"/>
      <c r="K1980" s="385"/>
    </row>
    <row r="1981" spans="1:11">
      <c r="A1981" s="393"/>
      <c r="B1981" s="438"/>
      <c r="F1981" s="385"/>
      <c r="G1981" s="385"/>
      <c r="H1981" s="385"/>
      <c r="I1981" s="385"/>
      <c r="J1981" s="385"/>
      <c r="K1981" s="385"/>
    </row>
    <row r="1982" spans="1:11">
      <c r="A1982" s="393"/>
      <c r="B1982" s="438"/>
      <c r="F1982" s="385"/>
      <c r="G1982" s="385"/>
      <c r="H1982" s="385"/>
      <c r="I1982" s="385"/>
      <c r="J1982" s="385"/>
      <c r="K1982" s="385"/>
    </row>
    <row r="1983" spans="1:11">
      <c r="A1983" s="393"/>
      <c r="B1983" s="438"/>
      <c r="F1983" s="385"/>
      <c r="G1983" s="385"/>
      <c r="H1983" s="385"/>
      <c r="I1983" s="385"/>
      <c r="J1983" s="385"/>
      <c r="K1983" s="385"/>
    </row>
    <row r="1984" spans="1:11">
      <c r="A1984" s="393"/>
      <c r="B1984" s="438"/>
      <c r="F1984" s="385"/>
      <c r="G1984" s="385"/>
      <c r="H1984" s="385"/>
      <c r="I1984" s="385"/>
      <c r="J1984" s="385"/>
      <c r="K1984" s="385"/>
    </row>
    <row r="1985" spans="1:11">
      <c r="A1985" s="393"/>
      <c r="B1985" s="438"/>
      <c r="F1985" s="385"/>
      <c r="G1985" s="385"/>
      <c r="H1985" s="385"/>
      <c r="I1985" s="385"/>
      <c r="J1985" s="385"/>
      <c r="K1985" s="385"/>
    </row>
    <row r="1986" spans="1:11">
      <c r="A1986" s="393"/>
      <c r="B1986" s="438"/>
      <c r="F1986" s="385"/>
      <c r="G1986" s="385"/>
      <c r="H1986" s="385"/>
      <c r="I1986" s="385"/>
      <c r="J1986" s="385"/>
      <c r="K1986" s="385"/>
    </row>
    <row r="1987" spans="1:11">
      <c r="A1987" s="393"/>
      <c r="B1987" s="438"/>
      <c r="F1987" s="385"/>
      <c r="G1987" s="385"/>
      <c r="H1987" s="385"/>
      <c r="I1987" s="385"/>
      <c r="J1987" s="385"/>
      <c r="K1987" s="385"/>
    </row>
    <row r="1988" spans="1:11">
      <c r="A1988" s="393"/>
      <c r="B1988" s="438"/>
      <c r="F1988" s="385"/>
      <c r="G1988" s="385"/>
      <c r="H1988" s="385"/>
      <c r="I1988" s="385"/>
      <c r="J1988" s="385"/>
      <c r="K1988" s="385"/>
    </row>
    <row r="1989" spans="1:11">
      <c r="A1989" s="393"/>
      <c r="B1989" s="438"/>
      <c r="F1989" s="385"/>
      <c r="G1989" s="385"/>
      <c r="H1989" s="385"/>
      <c r="I1989" s="385"/>
      <c r="J1989" s="385"/>
      <c r="K1989" s="385"/>
    </row>
    <row r="1990" spans="1:11">
      <c r="A1990" s="393"/>
      <c r="B1990" s="438"/>
      <c r="F1990" s="385"/>
      <c r="G1990" s="385"/>
      <c r="H1990" s="385"/>
      <c r="I1990" s="385"/>
      <c r="J1990" s="385"/>
      <c r="K1990" s="385"/>
    </row>
    <row r="1991" spans="1:11">
      <c r="A1991" s="393"/>
      <c r="B1991" s="438"/>
      <c r="F1991" s="385"/>
      <c r="G1991" s="385"/>
      <c r="H1991" s="385"/>
      <c r="I1991" s="385"/>
      <c r="J1991" s="385"/>
      <c r="K1991" s="385"/>
    </row>
    <row r="1992" spans="1:11">
      <c r="A1992" s="393"/>
      <c r="B1992" s="438"/>
      <c r="F1992" s="385"/>
      <c r="G1992" s="385"/>
      <c r="H1992" s="385"/>
      <c r="I1992" s="385"/>
      <c r="J1992" s="385"/>
      <c r="K1992" s="385"/>
    </row>
    <row r="1993" spans="1:11">
      <c r="A1993" s="393"/>
      <c r="B1993" s="438"/>
      <c r="F1993" s="385"/>
      <c r="G1993" s="385"/>
      <c r="H1993" s="385"/>
      <c r="I1993" s="385"/>
      <c r="J1993" s="385"/>
      <c r="K1993" s="385"/>
    </row>
    <row r="1994" spans="1:11">
      <c r="A1994" s="393"/>
      <c r="B1994" s="438"/>
      <c r="F1994" s="385"/>
      <c r="G1994" s="385"/>
      <c r="H1994" s="385"/>
      <c r="I1994" s="385"/>
      <c r="J1994" s="385"/>
      <c r="K1994" s="385"/>
    </row>
    <row r="1995" spans="1:11">
      <c r="A1995" s="393"/>
      <c r="B1995" s="438"/>
      <c r="F1995" s="385"/>
      <c r="G1995" s="385"/>
      <c r="H1995" s="385"/>
      <c r="I1995" s="385"/>
      <c r="J1995" s="385"/>
      <c r="K1995" s="385"/>
    </row>
    <row r="1996" spans="1:11">
      <c r="A1996" s="393"/>
      <c r="B1996" s="438"/>
      <c r="F1996" s="385"/>
      <c r="G1996" s="385"/>
      <c r="H1996" s="385"/>
      <c r="I1996" s="385"/>
      <c r="J1996" s="385"/>
      <c r="K1996" s="385"/>
    </row>
    <row r="1997" spans="1:11">
      <c r="A1997" s="393"/>
      <c r="B1997" s="438"/>
      <c r="F1997" s="385"/>
      <c r="G1997" s="385"/>
      <c r="H1997" s="385"/>
      <c r="I1997" s="385"/>
      <c r="J1997" s="385"/>
      <c r="K1997" s="385"/>
    </row>
    <row r="1998" spans="1:11">
      <c r="A1998" s="393"/>
      <c r="B1998" s="438"/>
      <c r="F1998" s="385"/>
      <c r="G1998" s="385"/>
      <c r="H1998" s="385"/>
      <c r="I1998" s="385"/>
      <c r="J1998" s="385"/>
      <c r="K1998" s="385"/>
    </row>
    <row r="1999" spans="1:11">
      <c r="A1999" s="393"/>
      <c r="B1999" s="438"/>
      <c r="F1999" s="385"/>
      <c r="G1999" s="385"/>
      <c r="H1999" s="385"/>
      <c r="I1999" s="385"/>
      <c r="J1999" s="385"/>
      <c r="K1999" s="385"/>
    </row>
    <row r="2000" spans="1:11">
      <c r="A2000" s="393"/>
      <c r="B2000" s="438"/>
      <c r="F2000" s="385"/>
      <c r="G2000" s="385"/>
      <c r="H2000" s="385"/>
      <c r="I2000" s="385"/>
      <c r="J2000" s="385"/>
      <c r="K2000" s="385"/>
    </row>
    <row r="2001" spans="1:11">
      <c r="A2001" s="393"/>
      <c r="B2001" s="438"/>
      <c r="F2001" s="385"/>
      <c r="G2001" s="385"/>
      <c r="H2001" s="385"/>
      <c r="I2001" s="385"/>
      <c r="J2001" s="385"/>
      <c r="K2001" s="385"/>
    </row>
    <row r="2002" spans="1:11">
      <c r="A2002" s="393"/>
      <c r="B2002" s="438"/>
      <c r="F2002" s="385"/>
      <c r="G2002" s="385"/>
      <c r="H2002" s="385"/>
      <c r="I2002" s="385"/>
      <c r="J2002" s="385"/>
      <c r="K2002" s="385"/>
    </row>
    <row r="2003" spans="1:11">
      <c r="A2003" s="393"/>
      <c r="B2003" s="438"/>
      <c r="F2003" s="385"/>
      <c r="G2003" s="385"/>
      <c r="H2003" s="385"/>
      <c r="I2003" s="385"/>
      <c r="J2003" s="385"/>
      <c r="K2003" s="385"/>
    </row>
    <row r="2004" spans="1:11">
      <c r="A2004" s="393"/>
      <c r="B2004" s="438"/>
      <c r="F2004" s="385"/>
      <c r="G2004" s="385"/>
      <c r="H2004" s="385"/>
      <c r="I2004" s="385"/>
      <c r="J2004" s="385"/>
      <c r="K2004" s="385"/>
    </row>
    <row r="2005" spans="1:11">
      <c r="A2005" s="393"/>
      <c r="B2005" s="438"/>
      <c r="F2005" s="385"/>
      <c r="G2005" s="385"/>
      <c r="H2005" s="385"/>
      <c r="I2005" s="385"/>
      <c r="J2005" s="385"/>
      <c r="K2005" s="385"/>
    </row>
    <row r="2006" spans="1:11">
      <c r="A2006" s="393"/>
      <c r="B2006" s="438"/>
      <c r="F2006" s="385"/>
      <c r="G2006" s="385"/>
      <c r="H2006" s="385"/>
      <c r="I2006" s="385"/>
      <c r="J2006" s="385"/>
      <c r="K2006" s="385"/>
    </row>
    <row r="2007" spans="1:11">
      <c r="A2007" s="393"/>
      <c r="B2007" s="438"/>
      <c r="F2007" s="385"/>
      <c r="G2007" s="385"/>
      <c r="H2007" s="385"/>
      <c r="I2007" s="385"/>
      <c r="J2007" s="385"/>
      <c r="K2007" s="385"/>
    </row>
    <row r="2008" spans="1:11">
      <c r="A2008" s="393"/>
      <c r="B2008" s="438"/>
      <c r="F2008" s="385"/>
      <c r="G2008" s="385"/>
      <c r="H2008" s="385"/>
      <c r="I2008" s="385"/>
      <c r="J2008" s="385"/>
      <c r="K2008" s="385"/>
    </row>
    <row r="2009" spans="1:11">
      <c r="A2009" s="393"/>
      <c r="B2009" s="438"/>
      <c r="F2009" s="385"/>
      <c r="G2009" s="385"/>
      <c r="H2009" s="385"/>
      <c r="I2009" s="385"/>
      <c r="J2009" s="385"/>
      <c r="K2009" s="385"/>
    </row>
    <row r="2010" spans="1:11">
      <c r="A2010" s="393"/>
      <c r="B2010" s="438"/>
      <c r="F2010" s="385"/>
      <c r="G2010" s="385"/>
      <c r="H2010" s="385"/>
      <c r="I2010" s="385"/>
      <c r="J2010" s="385"/>
      <c r="K2010" s="385"/>
    </row>
    <row r="2011" spans="1:11">
      <c r="A2011" s="393"/>
      <c r="B2011" s="438"/>
      <c r="F2011" s="385"/>
      <c r="G2011" s="385"/>
      <c r="H2011" s="385"/>
      <c r="I2011" s="385"/>
      <c r="J2011" s="385"/>
      <c r="K2011" s="385"/>
    </row>
    <row r="2012" spans="1:11">
      <c r="A2012" s="393"/>
      <c r="B2012" s="438"/>
      <c r="F2012" s="385"/>
      <c r="G2012" s="385"/>
      <c r="H2012" s="385"/>
      <c r="I2012" s="385"/>
      <c r="J2012" s="385"/>
      <c r="K2012" s="385"/>
    </row>
    <row r="2013" spans="1:11">
      <c r="A2013" s="393"/>
      <c r="B2013" s="438"/>
      <c r="F2013" s="385"/>
      <c r="G2013" s="385"/>
      <c r="H2013" s="385"/>
      <c r="I2013" s="385"/>
      <c r="J2013" s="385"/>
      <c r="K2013" s="385"/>
    </row>
    <row r="2014" spans="1:11">
      <c r="A2014" s="393"/>
      <c r="B2014" s="438"/>
      <c r="F2014" s="385"/>
      <c r="G2014" s="385"/>
      <c r="H2014" s="385"/>
      <c r="I2014" s="385"/>
      <c r="J2014" s="385"/>
      <c r="K2014" s="385"/>
    </row>
    <row r="2015" spans="1:11">
      <c r="A2015" s="393"/>
      <c r="B2015" s="438"/>
      <c r="F2015" s="385"/>
      <c r="G2015" s="385"/>
      <c r="H2015" s="385"/>
      <c r="I2015" s="385"/>
      <c r="J2015" s="385"/>
      <c r="K2015" s="385"/>
    </row>
    <row r="2016" spans="1:11">
      <c r="A2016" s="393"/>
      <c r="B2016" s="438"/>
      <c r="F2016" s="385"/>
      <c r="G2016" s="385"/>
      <c r="H2016" s="385"/>
      <c r="I2016" s="385"/>
      <c r="J2016" s="385"/>
      <c r="K2016" s="385"/>
    </row>
    <row r="2017" spans="1:11">
      <c r="A2017" s="393"/>
      <c r="B2017" s="438"/>
      <c r="F2017" s="385"/>
      <c r="G2017" s="385"/>
      <c r="H2017" s="385"/>
      <c r="I2017" s="385"/>
      <c r="J2017" s="385"/>
      <c r="K2017" s="385"/>
    </row>
    <row r="2018" spans="1:11">
      <c r="A2018" s="393"/>
      <c r="B2018" s="438"/>
      <c r="F2018" s="385"/>
      <c r="G2018" s="385"/>
      <c r="H2018" s="385"/>
      <c r="I2018" s="385"/>
      <c r="J2018" s="385"/>
      <c r="K2018" s="385"/>
    </row>
    <row r="2019" spans="1:11">
      <c r="A2019" s="393"/>
      <c r="B2019" s="438"/>
      <c r="F2019" s="385"/>
      <c r="G2019" s="385"/>
      <c r="H2019" s="385"/>
      <c r="I2019" s="385"/>
      <c r="J2019" s="385"/>
      <c r="K2019" s="385"/>
    </row>
    <row r="2020" spans="1:11">
      <c r="A2020" s="393"/>
      <c r="B2020" s="438"/>
      <c r="F2020" s="385"/>
      <c r="G2020" s="385"/>
      <c r="H2020" s="385"/>
      <c r="I2020" s="385"/>
      <c r="J2020" s="385"/>
      <c r="K2020" s="385"/>
    </row>
    <row r="2021" spans="1:11">
      <c r="A2021" s="393"/>
      <c r="B2021" s="438"/>
      <c r="F2021" s="385"/>
      <c r="G2021" s="385"/>
      <c r="H2021" s="385"/>
      <c r="I2021" s="385"/>
      <c r="J2021" s="385"/>
      <c r="K2021" s="385"/>
    </row>
    <row r="2022" spans="1:11">
      <c r="A2022" s="393"/>
      <c r="B2022" s="438"/>
      <c r="F2022" s="385"/>
      <c r="G2022" s="385"/>
      <c r="H2022" s="385"/>
      <c r="I2022" s="385"/>
      <c r="J2022" s="385"/>
      <c r="K2022" s="385"/>
    </row>
    <row r="2023" spans="1:11">
      <c r="A2023" s="393"/>
      <c r="B2023" s="438"/>
      <c r="F2023" s="385"/>
      <c r="G2023" s="385"/>
      <c r="H2023" s="385"/>
      <c r="I2023" s="385"/>
      <c r="J2023" s="385"/>
      <c r="K2023" s="385"/>
    </row>
    <row r="2024" spans="1:11">
      <c r="A2024" s="393"/>
      <c r="B2024" s="438"/>
      <c r="F2024" s="385"/>
      <c r="G2024" s="385"/>
      <c r="H2024" s="385"/>
      <c r="I2024" s="385"/>
      <c r="J2024" s="385"/>
      <c r="K2024" s="385"/>
    </row>
    <row r="2025" spans="1:11">
      <c r="A2025" s="393"/>
      <c r="B2025" s="438"/>
      <c r="F2025" s="385"/>
      <c r="G2025" s="385"/>
      <c r="H2025" s="385"/>
      <c r="I2025" s="385"/>
      <c r="J2025" s="385"/>
      <c r="K2025" s="385"/>
    </row>
    <row r="2026" spans="1:11">
      <c r="A2026" s="393"/>
      <c r="B2026" s="438"/>
      <c r="F2026" s="385"/>
      <c r="G2026" s="385"/>
      <c r="H2026" s="385"/>
      <c r="I2026" s="385"/>
      <c r="J2026" s="385"/>
      <c r="K2026" s="385"/>
    </row>
    <row r="2027" spans="1:11">
      <c r="A2027" s="393"/>
      <c r="B2027" s="438"/>
      <c r="F2027" s="385"/>
      <c r="G2027" s="385"/>
      <c r="H2027" s="385"/>
      <c r="I2027" s="385"/>
      <c r="J2027" s="385"/>
      <c r="K2027" s="385"/>
    </row>
    <row r="2028" spans="1:11">
      <c r="A2028" s="393"/>
      <c r="B2028" s="438"/>
      <c r="F2028" s="385"/>
      <c r="G2028" s="385"/>
      <c r="H2028" s="385"/>
      <c r="I2028" s="385"/>
      <c r="J2028" s="385"/>
      <c r="K2028" s="385"/>
    </row>
    <row r="2029" spans="1:11">
      <c r="A2029" s="393"/>
      <c r="B2029" s="438"/>
      <c r="F2029" s="385"/>
      <c r="G2029" s="385"/>
      <c r="H2029" s="385"/>
      <c r="I2029" s="385"/>
      <c r="J2029" s="385"/>
      <c r="K2029" s="385"/>
    </row>
    <row r="2030" spans="1:11">
      <c r="A2030" s="393"/>
      <c r="B2030" s="438"/>
      <c r="F2030" s="385"/>
      <c r="G2030" s="385"/>
      <c r="H2030" s="385"/>
      <c r="I2030" s="385"/>
      <c r="J2030" s="385"/>
      <c r="K2030" s="385"/>
    </row>
    <row r="2031" spans="1:11">
      <c r="A2031" s="393"/>
      <c r="B2031" s="438"/>
      <c r="F2031" s="385"/>
      <c r="G2031" s="385"/>
      <c r="H2031" s="385"/>
      <c r="I2031" s="385"/>
      <c r="J2031" s="385"/>
      <c r="K2031" s="385"/>
    </row>
    <row r="2032" spans="1:11">
      <c r="A2032" s="393"/>
      <c r="B2032" s="438"/>
      <c r="F2032" s="385"/>
      <c r="G2032" s="385"/>
      <c r="H2032" s="385"/>
      <c r="I2032" s="385"/>
      <c r="J2032" s="385"/>
      <c r="K2032" s="385"/>
    </row>
    <row r="2033" spans="1:11">
      <c r="A2033" s="393"/>
      <c r="B2033" s="438"/>
      <c r="F2033" s="385"/>
      <c r="G2033" s="385"/>
      <c r="H2033" s="385"/>
      <c r="I2033" s="385"/>
      <c r="J2033" s="385"/>
      <c r="K2033" s="385"/>
    </row>
    <row r="2034" spans="1:11">
      <c r="A2034" s="393"/>
      <c r="B2034" s="438"/>
      <c r="F2034" s="385"/>
      <c r="G2034" s="385"/>
      <c r="H2034" s="385"/>
      <c r="I2034" s="385"/>
      <c r="J2034" s="385"/>
      <c r="K2034" s="385"/>
    </row>
    <row r="2035" spans="1:11">
      <c r="A2035" s="393"/>
      <c r="B2035" s="438"/>
      <c r="F2035" s="385"/>
      <c r="G2035" s="385"/>
      <c r="H2035" s="385"/>
      <c r="I2035" s="385"/>
      <c r="J2035" s="385"/>
      <c r="K2035" s="385"/>
    </row>
    <row r="2036" spans="1:11">
      <c r="A2036" s="393"/>
      <c r="B2036" s="438"/>
      <c r="F2036" s="385"/>
      <c r="G2036" s="385"/>
      <c r="H2036" s="385"/>
      <c r="I2036" s="385"/>
      <c r="J2036" s="385"/>
      <c r="K2036" s="385"/>
    </row>
    <row r="2037" spans="1:11">
      <c r="A2037" s="393"/>
      <c r="B2037" s="438"/>
      <c r="F2037" s="385"/>
      <c r="G2037" s="385"/>
      <c r="H2037" s="385"/>
      <c r="I2037" s="385"/>
      <c r="J2037" s="385"/>
      <c r="K2037" s="385"/>
    </row>
    <row r="2038" spans="1:11">
      <c r="A2038" s="393"/>
      <c r="B2038" s="438"/>
      <c r="F2038" s="385"/>
      <c r="G2038" s="385"/>
      <c r="H2038" s="385"/>
      <c r="I2038" s="385"/>
      <c r="J2038" s="385"/>
      <c r="K2038" s="385"/>
    </row>
    <row r="2039" spans="1:11">
      <c r="A2039" s="393"/>
      <c r="B2039" s="438"/>
      <c r="F2039" s="385"/>
      <c r="G2039" s="385"/>
      <c r="H2039" s="385"/>
      <c r="I2039" s="385"/>
      <c r="J2039" s="385"/>
      <c r="K2039" s="385"/>
    </row>
    <row r="2040" spans="1:11">
      <c r="A2040" s="393"/>
      <c r="B2040" s="438"/>
      <c r="F2040" s="385"/>
      <c r="G2040" s="385"/>
      <c r="H2040" s="385"/>
      <c r="I2040" s="385"/>
      <c r="J2040" s="385"/>
      <c r="K2040" s="385"/>
    </row>
    <row r="2041" spans="1:11">
      <c r="A2041" s="393"/>
      <c r="B2041" s="438"/>
      <c r="F2041" s="385"/>
      <c r="G2041" s="385"/>
      <c r="H2041" s="385"/>
      <c r="I2041" s="385"/>
      <c r="J2041" s="385"/>
      <c r="K2041" s="385"/>
    </row>
    <row r="2042" spans="1:11">
      <c r="A2042" s="393"/>
      <c r="B2042" s="438"/>
      <c r="F2042" s="385"/>
      <c r="G2042" s="385"/>
      <c r="H2042" s="385"/>
      <c r="I2042" s="385"/>
      <c r="J2042" s="385"/>
      <c r="K2042" s="385"/>
    </row>
    <row r="2043" spans="1:11">
      <c r="A2043" s="393"/>
      <c r="B2043" s="438"/>
      <c r="F2043" s="385"/>
      <c r="G2043" s="385"/>
      <c r="H2043" s="385"/>
      <c r="I2043" s="385"/>
      <c r="J2043" s="385"/>
      <c r="K2043" s="385"/>
    </row>
    <row r="2044" spans="1:11">
      <c r="A2044" s="393"/>
      <c r="B2044" s="438"/>
      <c r="F2044" s="385"/>
      <c r="G2044" s="385"/>
      <c r="H2044" s="385"/>
      <c r="I2044" s="385"/>
      <c r="J2044" s="385"/>
      <c r="K2044" s="385"/>
    </row>
    <row r="2045" spans="1:11">
      <c r="A2045" s="393"/>
      <c r="B2045" s="438"/>
      <c r="F2045" s="385"/>
      <c r="G2045" s="385"/>
      <c r="H2045" s="385"/>
      <c r="I2045" s="385"/>
      <c r="J2045" s="385"/>
      <c r="K2045" s="385"/>
    </row>
    <row r="2046" spans="1:11">
      <c r="A2046" s="393"/>
      <c r="B2046" s="438"/>
      <c r="F2046" s="385"/>
      <c r="G2046" s="385"/>
      <c r="H2046" s="385"/>
      <c r="I2046" s="385"/>
      <c r="J2046" s="385"/>
      <c r="K2046" s="385"/>
    </row>
    <row r="2047" spans="1:11">
      <c r="A2047" s="393"/>
      <c r="B2047" s="438"/>
      <c r="F2047" s="385"/>
      <c r="G2047" s="385"/>
      <c r="H2047" s="385"/>
      <c r="I2047" s="385"/>
      <c r="J2047" s="385"/>
      <c r="K2047" s="385"/>
    </row>
    <row r="2048" spans="1:11">
      <c r="A2048" s="393"/>
      <c r="B2048" s="438"/>
      <c r="F2048" s="385"/>
      <c r="G2048" s="385"/>
      <c r="H2048" s="385"/>
      <c r="I2048" s="385"/>
      <c r="J2048" s="385"/>
      <c r="K2048" s="385"/>
    </row>
    <row r="2049" spans="1:11">
      <c r="A2049" s="393"/>
      <c r="B2049" s="438"/>
      <c r="F2049" s="385"/>
      <c r="G2049" s="385"/>
      <c r="H2049" s="385"/>
      <c r="I2049" s="385"/>
      <c r="J2049" s="385"/>
      <c r="K2049" s="385"/>
    </row>
    <row r="2050" spans="1:11">
      <c r="A2050" s="393"/>
      <c r="B2050" s="438"/>
      <c r="F2050" s="385"/>
      <c r="G2050" s="385"/>
      <c r="H2050" s="385"/>
      <c r="I2050" s="385"/>
      <c r="J2050" s="385"/>
      <c r="K2050" s="385"/>
    </row>
    <row r="2051" spans="1:11">
      <c r="A2051" s="393"/>
      <c r="B2051" s="438"/>
      <c r="F2051" s="385"/>
      <c r="G2051" s="385"/>
      <c r="H2051" s="385"/>
      <c r="I2051" s="385"/>
      <c r="J2051" s="385"/>
      <c r="K2051" s="385"/>
    </row>
    <row r="2052" spans="1:11">
      <c r="A2052" s="393"/>
      <c r="B2052" s="438"/>
      <c r="F2052" s="385"/>
      <c r="G2052" s="385"/>
      <c r="H2052" s="385"/>
      <c r="I2052" s="385"/>
      <c r="J2052" s="385"/>
      <c r="K2052" s="385"/>
    </row>
    <row r="2053" spans="1:11">
      <c r="A2053" s="393"/>
      <c r="B2053" s="438"/>
      <c r="F2053" s="385"/>
      <c r="G2053" s="385"/>
      <c r="H2053" s="385"/>
      <c r="I2053" s="385"/>
      <c r="J2053" s="385"/>
      <c r="K2053" s="385"/>
    </row>
    <row r="2054" spans="1:11">
      <c r="A2054" s="393"/>
      <c r="B2054" s="438"/>
      <c r="F2054" s="385"/>
      <c r="G2054" s="385"/>
      <c r="H2054" s="385"/>
      <c r="I2054" s="385"/>
      <c r="J2054" s="385"/>
      <c r="K2054" s="385"/>
    </row>
    <row r="2055" spans="1:11">
      <c r="A2055" s="393"/>
      <c r="B2055" s="438"/>
      <c r="F2055" s="385"/>
      <c r="G2055" s="385"/>
      <c r="H2055" s="385"/>
      <c r="I2055" s="385"/>
      <c r="J2055" s="385"/>
      <c r="K2055" s="385"/>
    </row>
    <row r="2056" spans="1:11">
      <c r="A2056" s="393"/>
      <c r="B2056" s="438"/>
      <c r="F2056" s="385"/>
      <c r="G2056" s="385"/>
      <c r="H2056" s="385"/>
      <c r="I2056" s="385"/>
      <c r="J2056" s="385"/>
      <c r="K2056" s="385"/>
    </row>
    <row r="2057" spans="1:11">
      <c r="A2057" s="393"/>
      <c r="B2057" s="438"/>
      <c r="F2057" s="385"/>
      <c r="G2057" s="385"/>
      <c r="H2057" s="385"/>
      <c r="I2057" s="385"/>
      <c r="J2057" s="385"/>
      <c r="K2057" s="385"/>
    </row>
    <row r="2058" spans="1:11">
      <c r="A2058" s="393"/>
      <c r="B2058" s="438"/>
      <c r="F2058" s="385"/>
      <c r="G2058" s="385"/>
      <c r="H2058" s="385"/>
      <c r="I2058" s="385"/>
      <c r="J2058" s="385"/>
      <c r="K2058" s="385"/>
    </row>
    <row r="2059" spans="1:11">
      <c r="A2059" s="393"/>
      <c r="B2059" s="438"/>
      <c r="F2059" s="385"/>
      <c r="G2059" s="385"/>
      <c r="H2059" s="385"/>
      <c r="I2059" s="385"/>
      <c r="J2059" s="385"/>
      <c r="K2059" s="385"/>
    </row>
    <row r="2060" spans="1:11">
      <c r="A2060" s="393"/>
      <c r="B2060" s="438"/>
      <c r="F2060" s="385"/>
      <c r="G2060" s="385"/>
      <c r="H2060" s="385"/>
      <c r="I2060" s="385"/>
      <c r="J2060" s="385"/>
      <c r="K2060" s="385"/>
    </row>
    <row r="2061" spans="1:11">
      <c r="A2061" s="393"/>
      <c r="B2061" s="438"/>
      <c r="F2061" s="385"/>
      <c r="G2061" s="385"/>
      <c r="H2061" s="385"/>
      <c r="I2061" s="385"/>
      <c r="J2061" s="385"/>
      <c r="K2061" s="385"/>
    </row>
    <row r="2062" spans="1:11">
      <c r="A2062" s="393"/>
      <c r="B2062" s="438"/>
      <c r="F2062" s="385"/>
      <c r="G2062" s="385"/>
      <c r="H2062" s="385"/>
      <c r="I2062" s="385"/>
      <c r="J2062" s="385"/>
      <c r="K2062" s="385"/>
    </row>
    <row r="2063" spans="1:11">
      <c r="A2063" s="393"/>
      <c r="B2063" s="438"/>
      <c r="F2063" s="385"/>
      <c r="G2063" s="385"/>
      <c r="H2063" s="385"/>
      <c r="I2063" s="385"/>
      <c r="J2063" s="385"/>
      <c r="K2063" s="385"/>
    </row>
    <row r="2064" spans="1:11">
      <c r="A2064" s="393"/>
      <c r="B2064" s="438"/>
      <c r="F2064" s="385"/>
      <c r="G2064" s="385"/>
      <c r="H2064" s="385"/>
      <c r="I2064" s="385"/>
      <c r="J2064" s="385"/>
      <c r="K2064" s="385"/>
    </row>
    <row r="2065" spans="1:11">
      <c r="A2065" s="393"/>
      <c r="B2065" s="438"/>
      <c r="F2065" s="385"/>
      <c r="G2065" s="385"/>
      <c r="H2065" s="385"/>
      <c r="I2065" s="385"/>
      <c r="J2065" s="385"/>
      <c r="K2065" s="385"/>
    </row>
    <row r="2066" spans="1:11">
      <c r="A2066" s="393"/>
      <c r="B2066" s="438"/>
      <c r="F2066" s="385"/>
      <c r="G2066" s="385"/>
      <c r="H2066" s="385"/>
      <c r="I2066" s="385"/>
      <c r="J2066" s="385"/>
      <c r="K2066" s="385"/>
    </row>
    <row r="2067" spans="1:11">
      <c r="A2067" s="393"/>
      <c r="B2067" s="438"/>
      <c r="F2067" s="385"/>
      <c r="G2067" s="385"/>
      <c r="H2067" s="385"/>
      <c r="I2067" s="385"/>
      <c r="J2067" s="385"/>
      <c r="K2067" s="385"/>
    </row>
    <row r="2068" spans="1:11">
      <c r="A2068" s="393"/>
      <c r="B2068" s="438"/>
      <c r="F2068" s="385"/>
      <c r="G2068" s="385"/>
      <c r="H2068" s="385"/>
      <c r="I2068" s="385"/>
      <c r="J2068" s="385"/>
      <c r="K2068" s="385"/>
    </row>
    <row r="2069" spans="1:11">
      <c r="A2069" s="393"/>
      <c r="B2069" s="438"/>
      <c r="F2069" s="385"/>
      <c r="G2069" s="385"/>
      <c r="H2069" s="385"/>
      <c r="I2069" s="385"/>
      <c r="J2069" s="385"/>
      <c r="K2069" s="385"/>
    </row>
    <row r="2070" spans="1:11">
      <c r="A2070" s="393"/>
      <c r="B2070" s="438"/>
      <c r="F2070" s="385"/>
      <c r="G2070" s="385"/>
      <c r="H2070" s="385"/>
      <c r="I2070" s="385"/>
      <c r="J2070" s="385"/>
      <c r="K2070" s="385"/>
    </row>
    <row r="2071" spans="1:11">
      <c r="A2071" s="393"/>
      <c r="B2071" s="438"/>
      <c r="F2071" s="385"/>
      <c r="G2071" s="385"/>
      <c r="H2071" s="385"/>
      <c r="I2071" s="385"/>
      <c r="J2071" s="385"/>
      <c r="K2071" s="385"/>
    </row>
    <row r="2072" spans="1:11">
      <c r="A2072" s="393"/>
      <c r="B2072" s="438"/>
      <c r="F2072" s="385"/>
      <c r="G2072" s="385"/>
      <c r="H2072" s="385"/>
      <c r="I2072" s="385"/>
      <c r="J2072" s="385"/>
      <c r="K2072" s="385"/>
    </row>
    <row r="2073" spans="1:11">
      <c r="A2073" s="393"/>
      <c r="B2073" s="438"/>
      <c r="F2073" s="385"/>
      <c r="G2073" s="385"/>
      <c r="H2073" s="385"/>
      <c r="I2073" s="385"/>
      <c r="J2073" s="385"/>
      <c r="K2073" s="385"/>
    </row>
    <row r="2074" spans="1:11">
      <c r="A2074" s="393"/>
      <c r="B2074" s="438"/>
      <c r="F2074" s="385"/>
      <c r="G2074" s="385"/>
      <c r="H2074" s="385"/>
      <c r="I2074" s="385"/>
      <c r="J2074" s="385"/>
      <c r="K2074" s="385"/>
    </row>
    <row r="2075" spans="1:11">
      <c r="A2075" s="393"/>
      <c r="B2075" s="438"/>
      <c r="F2075" s="385"/>
      <c r="G2075" s="385"/>
      <c r="H2075" s="385"/>
      <c r="I2075" s="385"/>
      <c r="J2075" s="385"/>
      <c r="K2075" s="385"/>
    </row>
    <row r="2076" spans="1:11">
      <c r="A2076" s="393"/>
      <c r="B2076" s="438"/>
      <c r="F2076" s="385"/>
      <c r="G2076" s="385"/>
      <c r="H2076" s="385"/>
      <c r="I2076" s="385"/>
      <c r="J2076" s="385"/>
      <c r="K2076" s="385"/>
    </row>
    <row r="2077" spans="1:11">
      <c r="A2077" s="393"/>
      <c r="B2077" s="438"/>
      <c r="F2077" s="385"/>
      <c r="G2077" s="385"/>
      <c r="H2077" s="385"/>
      <c r="I2077" s="385"/>
      <c r="J2077" s="385"/>
      <c r="K2077" s="385"/>
    </row>
    <row r="2078" spans="1:11">
      <c r="A2078" s="393"/>
      <c r="B2078" s="438"/>
      <c r="F2078" s="385"/>
      <c r="G2078" s="385"/>
      <c r="H2078" s="385"/>
      <c r="I2078" s="385"/>
      <c r="J2078" s="385"/>
      <c r="K2078" s="385"/>
    </row>
    <row r="2079" spans="1:11">
      <c r="A2079" s="393"/>
      <c r="B2079" s="438"/>
      <c r="F2079" s="385"/>
      <c r="G2079" s="385"/>
      <c r="H2079" s="385"/>
      <c r="I2079" s="385"/>
      <c r="J2079" s="385"/>
      <c r="K2079" s="385"/>
    </row>
    <row r="2080" spans="1:11">
      <c r="A2080" s="393"/>
      <c r="B2080" s="438"/>
      <c r="F2080" s="385"/>
      <c r="G2080" s="385"/>
      <c r="H2080" s="385"/>
      <c r="I2080" s="385"/>
      <c r="J2080" s="385"/>
      <c r="K2080" s="385"/>
    </row>
    <row r="2081" spans="1:11">
      <c r="A2081" s="393"/>
      <c r="B2081" s="438"/>
      <c r="F2081" s="385"/>
      <c r="G2081" s="385"/>
      <c r="H2081" s="385"/>
      <c r="I2081" s="385"/>
      <c r="J2081" s="385"/>
      <c r="K2081" s="385"/>
    </row>
    <row r="2082" spans="1:11">
      <c r="A2082" s="393"/>
      <c r="B2082" s="438"/>
      <c r="F2082" s="385"/>
      <c r="G2082" s="385"/>
      <c r="H2082" s="385"/>
      <c r="I2082" s="385"/>
      <c r="J2082" s="385"/>
      <c r="K2082" s="385"/>
    </row>
    <row r="2083" spans="1:11">
      <c r="A2083" s="393"/>
      <c r="B2083" s="438"/>
      <c r="F2083" s="385"/>
      <c r="G2083" s="385"/>
      <c r="H2083" s="385"/>
      <c r="I2083" s="385"/>
      <c r="J2083" s="385"/>
      <c r="K2083" s="385"/>
    </row>
    <row r="2084" spans="1:11">
      <c r="A2084" s="393"/>
      <c r="B2084" s="438"/>
      <c r="F2084" s="385"/>
      <c r="G2084" s="385"/>
      <c r="H2084" s="385"/>
      <c r="I2084" s="385"/>
      <c r="J2084" s="385"/>
      <c r="K2084" s="385"/>
    </row>
    <row r="2085" spans="1:11">
      <c r="A2085" s="393"/>
      <c r="B2085" s="438"/>
      <c r="F2085" s="385"/>
      <c r="G2085" s="385"/>
      <c r="H2085" s="385"/>
      <c r="I2085" s="385"/>
      <c r="J2085" s="385"/>
      <c r="K2085" s="385"/>
    </row>
    <row r="2086" spans="1:11">
      <c r="A2086" s="393"/>
      <c r="B2086" s="438"/>
      <c r="F2086" s="385"/>
      <c r="G2086" s="385"/>
      <c r="H2086" s="385"/>
      <c r="I2086" s="385"/>
      <c r="J2086" s="385"/>
      <c r="K2086" s="385"/>
    </row>
    <row r="2087" spans="1:11">
      <c r="A2087" s="393"/>
      <c r="B2087" s="438"/>
      <c r="F2087" s="385"/>
      <c r="G2087" s="385"/>
      <c r="H2087" s="385"/>
      <c r="I2087" s="385"/>
      <c r="J2087" s="385"/>
      <c r="K2087" s="385"/>
    </row>
    <row r="2088" spans="1:11">
      <c r="A2088" s="393"/>
      <c r="B2088" s="438"/>
      <c r="F2088" s="385"/>
      <c r="G2088" s="385"/>
      <c r="H2088" s="385"/>
      <c r="I2088" s="385"/>
      <c r="J2088" s="385"/>
      <c r="K2088" s="385"/>
    </row>
    <row r="2089" spans="1:11">
      <c r="A2089" s="393"/>
      <c r="B2089" s="438"/>
      <c r="F2089" s="385"/>
      <c r="G2089" s="385"/>
      <c r="H2089" s="385"/>
      <c r="I2089" s="385"/>
      <c r="J2089" s="385"/>
      <c r="K2089" s="385"/>
    </row>
    <row r="2090" spans="1:11">
      <c r="A2090" s="393"/>
      <c r="B2090" s="438"/>
      <c r="F2090" s="385"/>
      <c r="G2090" s="385"/>
      <c r="H2090" s="385"/>
      <c r="I2090" s="385"/>
      <c r="J2090" s="385"/>
      <c r="K2090" s="385"/>
    </row>
    <row r="2091" spans="1:11">
      <c r="A2091" s="393"/>
      <c r="B2091" s="438"/>
      <c r="F2091" s="385"/>
      <c r="G2091" s="385"/>
      <c r="H2091" s="385"/>
      <c r="I2091" s="385"/>
      <c r="J2091" s="385"/>
      <c r="K2091" s="385"/>
    </row>
    <row r="2092" spans="1:11">
      <c r="A2092" s="393"/>
      <c r="B2092" s="438"/>
      <c r="F2092" s="385"/>
      <c r="G2092" s="385"/>
      <c r="H2092" s="385"/>
      <c r="I2092" s="385"/>
      <c r="J2092" s="385"/>
      <c r="K2092" s="385"/>
    </row>
    <row r="2093" spans="1:11">
      <c r="A2093" s="393"/>
      <c r="B2093" s="438"/>
      <c r="F2093" s="385"/>
      <c r="G2093" s="385"/>
      <c r="H2093" s="385"/>
      <c r="I2093" s="385"/>
      <c r="J2093" s="385"/>
      <c r="K2093" s="385"/>
    </row>
    <row r="2094" spans="1:11">
      <c r="A2094" s="393"/>
      <c r="B2094" s="438"/>
      <c r="F2094" s="385"/>
      <c r="G2094" s="385"/>
      <c r="H2094" s="385"/>
      <c r="I2094" s="385"/>
      <c r="J2094" s="385"/>
      <c r="K2094" s="385"/>
    </row>
    <row r="2095" spans="1:11">
      <c r="A2095" s="393"/>
      <c r="B2095" s="438"/>
      <c r="F2095" s="385"/>
      <c r="G2095" s="385"/>
      <c r="H2095" s="385"/>
      <c r="I2095" s="385"/>
      <c r="J2095" s="385"/>
      <c r="K2095" s="385"/>
    </row>
    <row r="2096" spans="1:11">
      <c r="A2096" s="393"/>
      <c r="B2096" s="438"/>
      <c r="F2096" s="385"/>
      <c r="G2096" s="385"/>
      <c r="H2096" s="385"/>
      <c r="I2096" s="385"/>
      <c r="J2096" s="385"/>
      <c r="K2096" s="385"/>
    </row>
    <row r="2097" spans="1:11">
      <c r="A2097" s="393"/>
      <c r="B2097" s="438"/>
      <c r="F2097" s="385"/>
      <c r="G2097" s="385"/>
      <c r="H2097" s="385"/>
      <c r="I2097" s="385"/>
      <c r="J2097" s="385"/>
      <c r="K2097" s="385"/>
    </row>
    <row r="2098" spans="1:11">
      <c r="A2098" s="393"/>
      <c r="B2098" s="438"/>
      <c r="F2098" s="385"/>
      <c r="G2098" s="385"/>
      <c r="H2098" s="385"/>
      <c r="I2098" s="385"/>
      <c r="J2098" s="385"/>
      <c r="K2098" s="385"/>
    </row>
    <row r="2099" spans="1:11">
      <c r="A2099" s="393"/>
      <c r="B2099" s="438"/>
      <c r="F2099" s="385"/>
      <c r="G2099" s="385"/>
      <c r="H2099" s="385"/>
      <c r="I2099" s="385"/>
      <c r="J2099" s="385"/>
      <c r="K2099" s="385"/>
    </row>
    <row r="2100" spans="1:11">
      <c r="A2100" s="393"/>
      <c r="B2100" s="438"/>
      <c r="F2100" s="385"/>
      <c r="G2100" s="385"/>
      <c r="H2100" s="385"/>
      <c r="I2100" s="385"/>
      <c r="J2100" s="385"/>
      <c r="K2100" s="385"/>
    </row>
    <row r="2101" spans="1:11">
      <c r="A2101" s="393"/>
      <c r="B2101" s="438"/>
      <c r="F2101" s="385"/>
      <c r="G2101" s="385"/>
      <c r="H2101" s="385"/>
      <c r="I2101" s="385"/>
      <c r="J2101" s="385"/>
      <c r="K2101" s="385"/>
    </row>
    <row r="2102" spans="1:11">
      <c r="A2102" s="393"/>
      <c r="B2102" s="438"/>
      <c r="F2102" s="385"/>
      <c r="G2102" s="385"/>
      <c r="H2102" s="385"/>
      <c r="I2102" s="385"/>
      <c r="J2102" s="385"/>
      <c r="K2102" s="385"/>
    </row>
    <row r="2103" spans="1:11">
      <c r="A2103" s="393"/>
      <c r="B2103" s="438"/>
      <c r="F2103" s="385"/>
      <c r="G2103" s="385"/>
      <c r="H2103" s="385"/>
      <c r="I2103" s="385"/>
      <c r="J2103" s="385"/>
      <c r="K2103" s="385"/>
    </row>
    <row r="2104" spans="1:11">
      <c r="A2104" s="393"/>
      <c r="B2104" s="438"/>
      <c r="F2104" s="385"/>
      <c r="G2104" s="385"/>
      <c r="H2104" s="385"/>
      <c r="I2104" s="385"/>
      <c r="J2104" s="385"/>
      <c r="K2104" s="385"/>
    </row>
    <row r="2105" spans="1:11">
      <c r="A2105" s="393"/>
      <c r="B2105" s="438"/>
      <c r="F2105" s="385"/>
      <c r="G2105" s="385"/>
      <c r="H2105" s="385"/>
      <c r="I2105" s="385"/>
      <c r="J2105" s="385"/>
      <c r="K2105" s="385"/>
    </row>
    <row r="2106" spans="1:11">
      <c r="A2106" s="393"/>
      <c r="B2106" s="438"/>
      <c r="F2106" s="385"/>
      <c r="G2106" s="385"/>
      <c r="H2106" s="385"/>
      <c r="I2106" s="385"/>
      <c r="J2106" s="385"/>
      <c r="K2106" s="385"/>
    </row>
    <row r="2107" spans="1:11">
      <c r="A2107" s="393"/>
      <c r="B2107" s="438"/>
      <c r="F2107" s="385"/>
      <c r="G2107" s="385"/>
      <c r="H2107" s="385"/>
      <c r="I2107" s="385"/>
      <c r="J2107" s="385"/>
      <c r="K2107" s="385"/>
    </row>
    <row r="2108" spans="1:11">
      <c r="A2108" s="393"/>
      <c r="B2108" s="438"/>
      <c r="F2108" s="385"/>
      <c r="G2108" s="385"/>
      <c r="H2108" s="385"/>
      <c r="I2108" s="385"/>
      <c r="J2108" s="385"/>
      <c r="K2108" s="385"/>
    </row>
    <row r="2109" spans="1:11">
      <c r="A2109" s="393"/>
      <c r="B2109" s="438"/>
      <c r="F2109" s="385"/>
      <c r="G2109" s="385"/>
      <c r="H2109" s="385"/>
      <c r="I2109" s="385"/>
      <c r="J2109" s="385"/>
      <c r="K2109" s="385"/>
    </row>
    <row r="2110" spans="1:11">
      <c r="A2110" s="393"/>
      <c r="B2110" s="438"/>
      <c r="F2110" s="385"/>
      <c r="G2110" s="385"/>
      <c r="H2110" s="385"/>
      <c r="I2110" s="385"/>
      <c r="J2110" s="385"/>
      <c r="K2110" s="385"/>
    </row>
    <row r="2111" spans="1:11">
      <c r="A2111" s="393"/>
      <c r="B2111" s="438"/>
      <c r="F2111" s="385"/>
      <c r="G2111" s="385"/>
      <c r="H2111" s="385"/>
      <c r="I2111" s="385"/>
      <c r="J2111" s="385"/>
      <c r="K2111" s="385"/>
    </row>
    <row r="2112" spans="1:11">
      <c r="A2112" s="393"/>
      <c r="B2112" s="438"/>
      <c r="F2112" s="385"/>
      <c r="G2112" s="385"/>
      <c r="H2112" s="385"/>
      <c r="I2112" s="385"/>
      <c r="J2112" s="385"/>
      <c r="K2112" s="385"/>
    </row>
    <row r="2113" spans="1:11">
      <c r="A2113" s="393"/>
      <c r="B2113" s="438"/>
      <c r="F2113" s="385"/>
      <c r="G2113" s="385"/>
      <c r="H2113" s="385"/>
      <c r="I2113" s="385"/>
      <c r="J2113" s="385"/>
      <c r="K2113" s="385"/>
    </row>
    <row r="2114" spans="1:11">
      <c r="A2114" s="393"/>
      <c r="B2114" s="438"/>
      <c r="F2114" s="385"/>
      <c r="G2114" s="385"/>
      <c r="H2114" s="385"/>
      <c r="I2114" s="385"/>
      <c r="J2114" s="385"/>
      <c r="K2114" s="385"/>
    </row>
    <row r="2115" spans="1:11">
      <c r="A2115" s="393"/>
      <c r="B2115" s="438"/>
      <c r="F2115" s="385"/>
      <c r="G2115" s="385"/>
      <c r="H2115" s="385"/>
      <c r="I2115" s="385"/>
      <c r="J2115" s="385"/>
      <c r="K2115" s="385"/>
    </row>
    <row r="2116" spans="1:11">
      <c r="A2116" s="393"/>
      <c r="B2116" s="438"/>
      <c r="F2116" s="385"/>
      <c r="G2116" s="385"/>
      <c r="H2116" s="385"/>
      <c r="I2116" s="385"/>
      <c r="J2116" s="385"/>
      <c r="K2116" s="385"/>
    </row>
    <row r="2117" spans="1:11">
      <c r="A2117" s="393"/>
      <c r="B2117" s="438"/>
      <c r="F2117" s="385"/>
      <c r="G2117" s="385"/>
      <c r="H2117" s="385"/>
      <c r="I2117" s="385"/>
      <c r="J2117" s="385"/>
      <c r="K2117" s="385"/>
    </row>
    <row r="2118" spans="1:11">
      <c r="A2118" s="393"/>
      <c r="B2118" s="438"/>
      <c r="F2118" s="385"/>
      <c r="G2118" s="385"/>
      <c r="H2118" s="385"/>
      <c r="I2118" s="385"/>
      <c r="J2118" s="385"/>
      <c r="K2118" s="385"/>
    </row>
    <row r="2119" spans="1:11">
      <c r="A2119" s="393"/>
      <c r="B2119" s="438"/>
      <c r="F2119" s="385"/>
      <c r="G2119" s="385"/>
      <c r="H2119" s="385"/>
      <c r="I2119" s="385"/>
      <c r="J2119" s="385"/>
      <c r="K2119" s="385"/>
    </row>
    <row r="2120" spans="1:11">
      <c r="A2120" s="393"/>
      <c r="B2120" s="438"/>
      <c r="F2120" s="385"/>
      <c r="G2120" s="385"/>
      <c r="H2120" s="385"/>
      <c r="I2120" s="385"/>
      <c r="J2120" s="385"/>
      <c r="K2120" s="385"/>
    </row>
    <row r="2121" spans="1:11">
      <c r="A2121" s="393"/>
      <c r="B2121" s="438"/>
      <c r="F2121" s="385"/>
      <c r="G2121" s="385"/>
      <c r="H2121" s="385"/>
      <c r="I2121" s="385"/>
      <c r="J2121" s="385"/>
      <c r="K2121" s="385"/>
    </row>
    <row r="2122" spans="1:11">
      <c r="A2122" s="393"/>
      <c r="B2122" s="438"/>
      <c r="F2122" s="385"/>
      <c r="G2122" s="385"/>
      <c r="H2122" s="385"/>
      <c r="I2122" s="385"/>
      <c r="J2122" s="385"/>
      <c r="K2122" s="385"/>
    </row>
    <row r="2123" spans="1:11">
      <c r="A2123" s="393"/>
      <c r="B2123" s="438"/>
      <c r="F2123" s="385"/>
      <c r="G2123" s="385"/>
      <c r="H2123" s="385"/>
      <c r="I2123" s="385"/>
      <c r="J2123" s="385"/>
      <c r="K2123" s="385"/>
    </row>
    <row r="2124" spans="1:11">
      <c r="A2124" s="393"/>
      <c r="B2124" s="438"/>
      <c r="F2124" s="385"/>
      <c r="G2124" s="385"/>
      <c r="H2124" s="385"/>
      <c r="I2124" s="385"/>
      <c r="J2124" s="385"/>
      <c r="K2124" s="385"/>
    </row>
    <row r="2125" spans="1:11">
      <c r="A2125" s="393"/>
      <c r="B2125" s="438"/>
      <c r="F2125" s="385"/>
      <c r="G2125" s="385"/>
      <c r="H2125" s="385"/>
      <c r="I2125" s="385"/>
      <c r="J2125" s="385"/>
      <c r="K2125" s="385"/>
    </row>
    <row r="2126" spans="1:11">
      <c r="A2126" s="393"/>
      <c r="B2126" s="438"/>
      <c r="F2126" s="385"/>
      <c r="G2126" s="385"/>
      <c r="H2126" s="385"/>
      <c r="I2126" s="385"/>
      <c r="J2126" s="385"/>
      <c r="K2126" s="385"/>
    </row>
    <row r="2127" spans="1:11">
      <c r="A2127" s="393"/>
      <c r="B2127" s="438"/>
      <c r="F2127" s="385"/>
      <c r="G2127" s="385"/>
      <c r="H2127" s="385"/>
      <c r="I2127" s="385"/>
      <c r="J2127" s="385"/>
      <c r="K2127" s="385"/>
    </row>
    <row r="2128" spans="1:11">
      <c r="A2128" s="393"/>
      <c r="B2128" s="438"/>
      <c r="F2128" s="385"/>
      <c r="G2128" s="385"/>
      <c r="H2128" s="385"/>
      <c r="I2128" s="385"/>
      <c r="J2128" s="385"/>
      <c r="K2128" s="385"/>
    </row>
    <row r="2129" spans="1:11">
      <c r="A2129" s="393"/>
      <c r="B2129" s="438"/>
      <c r="F2129" s="385"/>
      <c r="G2129" s="385"/>
      <c r="H2129" s="385"/>
      <c r="I2129" s="385"/>
      <c r="J2129" s="385"/>
      <c r="K2129" s="385"/>
    </row>
    <row r="2130" spans="1:11">
      <c r="A2130" s="393"/>
      <c r="B2130" s="438"/>
      <c r="F2130" s="385"/>
      <c r="G2130" s="385"/>
      <c r="H2130" s="385"/>
      <c r="I2130" s="385"/>
      <c r="J2130" s="385"/>
      <c r="K2130" s="385"/>
    </row>
    <row r="2131" spans="1:11">
      <c r="A2131" s="393"/>
      <c r="B2131" s="438"/>
      <c r="F2131" s="385"/>
      <c r="G2131" s="385"/>
      <c r="H2131" s="385"/>
      <c r="I2131" s="385"/>
      <c r="J2131" s="385"/>
      <c r="K2131" s="385"/>
    </row>
    <row r="2132" spans="1:11">
      <c r="A2132" s="393"/>
      <c r="B2132" s="438"/>
      <c r="F2132" s="385"/>
      <c r="G2132" s="385"/>
      <c r="H2132" s="385"/>
      <c r="I2132" s="385"/>
      <c r="J2132" s="385"/>
      <c r="K2132" s="385"/>
    </row>
    <row r="2133" spans="1:11">
      <c r="A2133" s="393"/>
      <c r="B2133" s="438"/>
      <c r="F2133" s="385"/>
      <c r="G2133" s="385"/>
      <c r="H2133" s="385"/>
      <c r="I2133" s="385"/>
      <c r="J2133" s="385"/>
      <c r="K2133" s="385"/>
    </row>
    <row r="2134" spans="1:11">
      <c r="A2134" s="393"/>
      <c r="B2134" s="438"/>
      <c r="F2134" s="385"/>
      <c r="G2134" s="385"/>
      <c r="H2134" s="385"/>
      <c r="I2134" s="385"/>
      <c r="J2134" s="385"/>
      <c r="K2134" s="385"/>
    </row>
    <row r="2135" spans="1:11">
      <c r="A2135" s="393"/>
      <c r="B2135" s="438"/>
      <c r="F2135" s="385"/>
      <c r="G2135" s="385"/>
      <c r="H2135" s="385"/>
      <c r="I2135" s="385"/>
      <c r="J2135" s="385"/>
      <c r="K2135" s="385"/>
    </row>
    <row r="2136" spans="1:11">
      <c r="A2136" s="393"/>
      <c r="B2136" s="438"/>
      <c r="F2136" s="385"/>
      <c r="G2136" s="385"/>
      <c r="H2136" s="385"/>
      <c r="I2136" s="385"/>
      <c r="J2136" s="385"/>
      <c r="K2136" s="385"/>
    </row>
    <row r="2137" spans="1:11">
      <c r="A2137" s="393"/>
      <c r="B2137" s="438"/>
      <c r="F2137" s="385"/>
      <c r="G2137" s="385"/>
      <c r="H2137" s="385"/>
      <c r="I2137" s="385"/>
      <c r="J2137" s="385"/>
      <c r="K2137" s="385"/>
    </row>
    <row r="2138" spans="1:11">
      <c r="A2138" s="393"/>
      <c r="B2138" s="438"/>
      <c r="F2138" s="385"/>
      <c r="G2138" s="385"/>
      <c r="H2138" s="385"/>
      <c r="I2138" s="385"/>
      <c r="J2138" s="385"/>
      <c r="K2138" s="385"/>
    </row>
    <row r="2139" spans="1:11">
      <c r="A2139" s="393"/>
      <c r="B2139" s="438"/>
      <c r="F2139" s="385"/>
      <c r="G2139" s="385"/>
      <c r="H2139" s="385"/>
      <c r="I2139" s="385"/>
      <c r="J2139" s="385"/>
      <c r="K2139" s="385"/>
    </row>
    <row r="2140" spans="1:11">
      <c r="A2140" s="393"/>
      <c r="B2140" s="438"/>
      <c r="F2140" s="385"/>
      <c r="G2140" s="385"/>
      <c r="H2140" s="385"/>
      <c r="I2140" s="385"/>
      <c r="J2140" s="385"/>
      <c r="K2140" s="385"/>
    </row>
    <row r="2141" spans="1:11">
      <c r="A2141" s="393"/>
      <c r="B2141" s="438"/>
      <c r="F2141" s="385"/>
      <c r="G2141" s="385"/>
      <c r="H2141" s="385"/>
      <c r="I2141" s="385"/>
      <c r="J2141" s="385"/>
      <c r="K2141" s="385"/>
    </row>
    <row r="2142" spans="1:11">
      <c r="A2142" s="393"/>
      <c r="B2142" s="438"/>
      <c r="F2142" s="385"/>
      <c r="G2142" s="385"/>
      <c r="H2142" s="385"/>
      <c r="I2142" s="385"/>
      <c r="J2142" s="385"/>
      <c r="K2142" s="385"/>
    </row>
    <row r="2143" spans="1:11">
      <c r="A2143" s="393"/>
      <c r="B2143" s="438"/>
      <c r="F2143" s="385"/>
      <c r="G2143" s="385"/>
      <c r="H2143" s="385"/>
      <c r="I2143" s="385"/>
      <c r="J2143" s="385"/>
      <c r="K2143" s="385"/>
    </row>
    <row r="2144" spans="1:11">
      <c r="A2144" s="393"/>
      <c r="B2144" s="438"/>
      <c r="F2144" s="385"/>
      <c r="G2144" s="385"/>
      <c r="H2144" s="385"/>
      <c r="I2144" s="385"/>
      <c r="J2144" s="385"/>
      <c r="K2144" s="385"/>
    </row>
    <row r="2145" spans="1:11">
      <c r="A2145" s="393"/>
      <c r="B2145" s="438"/>
      <c r="F2145" s="385"/>
      <c r="G2145" s="385"/>
      <c r="H2145" s="385"/>
      <c r="I2145" s="385"/>
      <c r="J2145" s="385"/>
      <c r="K2145" s="385"/>
    </row>
    <row r="2146" spans="1:11">
      <c r="A2146" s="393"/>
      <c r="B2146" s="438"/>
      <c r="F2146" s="385"/>
      <c r="G2146" s="385"/>
      <c r="H2146" s="385"/>
      <c r="I2146" s="385"/>
      <c r="J2146" s="385"/>
      <c r="K2146" s="385"/>
    </row>
    <row r="2147" spans="1:11">
      <c r="A2147" s="393"/>
      <c r="B2147" s="438"/>
      <c r="F2147" s="385"/>
      <c r="G2147" s="385"/>
      <c r="H2147" s="385"/>
      <c r="I2147" s="385"/>
      <c r="J2147" s="385"/>
      <c r="K2147" s="385"/>
    </row>
    <row r="2148" spans="1:11">
      <c r="A2148" s="393"/>
      <c r="B2148" s="438"/>
      <c r="F2148" s="385"/>
      <c r="G2148" s="385"/>
      <c r="H2148" s="385"/>
      <c r="I2148" s="385"/>
      <c r="J2148" s="385"/>
      <c r="K2148" s="385"/>
    </row>
    <row r="2149" spans="1:11">
      <c r="A2149" s="393"/>
      <c r="B2149" s="438"/>
      <c r="F2149" s="385"/>
      <c r="G2149" s="385"/>
      <c r="H2149" s="385"/>
      <c r="I2149" s="385"/>
      <c r="J2149" s="385"/>
      <c r="K2149" s="385"/>
    </row>
    <row r="2150" spans="1:11">
      <c r="A2150" s="393"/>
      <c r="B2150" s="438"/>
      <c r="F2150" s="385"/>
      <c r="G2150" s="385"/>
      <c r="H2150" s="385"/>
      <c r="I2150" s="385"/>
      <c r="J2150" s="385"/>
      <c r="K2150" s="385"/>
    </row>
    <row r="2151" spans="1:11">
      <c r="A2151" s="393"/>
      <c r="B2151" s="438"/>
      <c r="F2151" s="385"/>
      <c r="G2151" s="385"/>
      <c r="H2151" s="385"/>
      <c r="I2151" s="385"/>
      <c r="J2151" s="385"/>
      <c r="K2151" s="385"/>
    </row>
    <row r="2152" spans="1:11">
      <c r="A2152" s="393"/>
      <c r="B2152" s="438"/>
      <c r="F2152" s="385"/>
      <c r="G2152" s="385"/>
      <c r="H2152" s="385"/>
      <c r="I2152" s="385"/>
      <c r="J2152" s="385"/>
      <c r="K2152" s="385"/>
    </row>
    <row r="2153" spans="1:11">
      <c r="A2153" s="393"/>
      <c r="B2153" s="438"/>
      <c r="F2153" s="385"/>
      <c r="G2153" s="385"/>
      <c r="H2153" s="385"/>
      <c r="I2153" s="385"/>
      <c r="J2153" s="385"/>
      <c r="K2153" s="385"/>
    </row>
    <row r="2154" spans="1:11">
      <c r="A2154" s="393"/>
      <c r="B2154" s="438"/>
      <c r="F2154" s="385"/>
      <c r="G2154" s="385"/>
      <c r="H2154" s="385"/>
      <c r="I2154" s="385"/>
      <c r="J2154" s="385"/>
      <c r="K2154" s="385"/>
    </row>
    <row r="2155" spans="1:11">
      <c r="A2155" s="393"/>
      <c r="B2155" s="438"/>
      <c r="F2155" s="385"/>
      <c r="G2155" s="385"/>
      <c r="H2155" s="385"/>
      <c r="I2155" s="385"/>
      <c r="J2155" s="385"/>
      <c r="K2155" s="385"/>
    </row>
    <row r="2156" spans="1:11">
      <c r="A2156" s="393"/>
      <c r="B2156" s="438"/>
      <c r="F2156" s="385"/>
      <c r="G2156" s="385"/>
      <c r="H2156" s="385"/>
      <c r="I2156" s="385"/>
      <c r="J2156" s="385"/>
      <c r="K2156" s="385"/>
    </row>
    <row r="2157" spans="1:11">
      <c r="A2157" s="393"/>
      <c r="B2157" s="438"/>
      <c r="F2157" s="385"/>
      <c r="G2157" s="385"/>
      <c r="H2157" s="385"/>
      <c r="I2157" s="385"/>
      <c r="J2157" s="385"/>
      <c r="K2157" s="385"/>
    </row>
    <row r="2158" spans="1:11">
      <c r="A2158" s="393"/>
      <c r="B2158" s="438"/>
      <c r="F2158" s="385"/>
      <c r="G2158" s="385"/>
      <c r="H2158" s="385"/>
      <c r="I2158" s="385"/>
      <c r="J2158" s="385"/>
      <c r="K2158" s="385"/>
    </row>
    <row r="2159" spans="1:11">
      <c r="A2159" s="393"/>
      <c r="B2159" s="438"/>
      <c r="F2159" s="385"/>
      <c r="G2159" s="385"/>
      <c r="H2159" s="385"/>
      <c r="I2159" s="385"/>
      <c r="J2159" s="385"/>
      <c r="K2159" s="385"/>
    </row>
    <row r="2160" spans="1:11">
      <c r="A2160" s="393"/>
      <c r="B2160" s="438"/>
      <c r="F2160" s="385"/>
      <c r="G2160" s="385"/>
      <c r="H2160" s="385"/>
      <c r="I2160" s="385"/>
      <c r="J2160" s="385"/>
      <c r="K2160" s="385"/>
    </row>
    <row r="2161" spans="1:11">
      <c r="A2161" s="393"/>
      <c r="B2161" s="438"/>
      <c r="F2161" s="385"/>
      <c r="G2161" s="385"/>
      <c r="H2161" s="385"/>
      <c r="I2161" s="385"/>
      <c r="J2161" s="385"/>
      <c r="K2161" s="385"/>
    </row>
    <row r="2162" spans="1:11">
      <c r="A2162" s="393"/>
      <c r="B2162" s="438"/>
      <c r="F2162" s="385"/>
      <c r="G2162" s="385"/>
      <c r="H2162" s="385"/>
      <c r="I2162" s="385"/>
      <c r="J2162" s="385"/>
      <c r="K2162" s="385"/>
    </row>
    <row r="2163" spans="1:11">
      <c r="A2163" s="393"/>
      <c r="B2163" s="438"/>
      <c r="F2163" s="385"/>
      <c r="G2163" s="385"/>
      <c r="H2163" s="385"/>
      <c r="I2163" s="385"/>
      <c r="J2163" s="385"/>
      <c r="K2163" s="385"/>
    </row>
    <row r="2164" spans="1:11">
      <c r="A2164" s="393"/>
      <c r="B2164" s="438"/>
      <c r="F2164" s="385"/>
      <c r="G2164" s="385"/>
      <c r="H2164" s="385"/>
      <c r="I2164" s="385"/>
      <c r="J2164" s="385"/>
      <c r="K2164" s="385"/>
    </row>
    <row r="2165" spans="1:11">
      <c r="A2165" s="393"/>
      <c r="B2165" s="438"/>
      <c r="F2165" s="385"/>
      <c r="G2165" s="385"/>
      <c r="H2165" s="385"/>
      <c r="I2165" s="385"/>
      <c r="J2165" s="385"/>
      <c r="K2165" s="385"/>
    </row>
    <row r="2166" spans="1:11">
      <c r="A2166" s="393"/>
      <c r="B2166" s="438"/>
      <c r="F2166" s="385"/>
      <c r="G2166" s="385"/>
      <c r="H2166" s="385"/>
      <c r="I2166" s="385"/>
      <c r="J2166" s="385"/>
      <c r="K2166" s="385"/>
    </row>
    <row r="2167" spans="1:11">
      <c r="A2167" s="393"/>
      <c r="B2167" s="438"/>
      <c r="F2167" s="385"/>
      <c r="G2167" s="385"/>
      <c r="H2167" s="385"/>
      <c r="I2167" s="385"/>
      <c r="J2167" s="385"/>
      <c r="K2167" s="385"/>
    </row>
    <row r="2168" spans="1:11">
      <c r="A2168" s="393"/>
      <c r="B2168" s="438"/>
      <c r="F2168" s="385"/>
      <c r="G2168" s="385"/>
      <c r="H2168" s="385"/>
      <c r="I2168" s="385"/>
      <c r="J2168" s="385"/>
      <c r="K2168" s="385"/>
    </row>
    <row r="2169" spans="1:11">
      <c r="A2169" s="393"/>
      <c r="B2169" s="438"/>
      <c r="F2169" s="385"/>
      <c r="G2169" s="385"/>
      <c r="H2169" s="385"/>
      <c r="I2169" s="385"/>
      <c r="J2169" s="385"/>
      <c r="K2169" s="385"/>
    </row>
    <row r="2170" spans="1:11">
      <c r="A2170" s="393"/>
      <c r="B2170" s="438"/>
      <c r="F2170" s="385"/>
      <c r="G2170" s="385"/>
      <c r="H2170" s="385"/>
      <c r="I2170" s="385"/>
      <c r="J2170" s="385"/>
      <c r="K2170" s="385"/>
    </row>
    <row r="2171" spans="1:11">
      <c r="A2171" s="393"/>
      <c r="B2171" s="438"/>
      <c r="F2171" s="385"/>
      <c r="G2171" s="385"/>
      <c r="H2171" s="385"/>
      <c r="I2171" s="385"/>
      <c r="J2171" s="385"/>
      <c r="K2171" s="385"/>
    </row>
    <row r="2172" spans="1:11">
      <c r="A2172" s="393"/>
      <c r="B2172" s="438"/>
      <c r="F2172" s="385"/>
      <c r="G2172" s="385"/>
      <c r="H2172" s="385"/>
      <c r="I2172" s="385"/>
      <c r="J2172" s="385"/>
      <c r="K2172" s="385"/>
    </row>
    <row r="2173" spans="1:11">
      <c r="A2173" s="393"/>
      <c r="B2173" s="438"/>
      <c r="F2173" s="385"/>
      <c r="G2173" s="385"/>
      <c r="H2173" s="385"/>
      <c r="I2173" s="385"/>
      <c r="J2173" s="385"/>
      <c r="K2173" s="385"/>
    </row>
    <row r="2174" spans="1:11">
      <c r="A2174" s="393"/>
      <c r="B2174" s="438"/>
      <c r="F2174" s="385"/>
      <c r="G2174" s="385"/>
      <c r="H2174" s="385"/>
      <c r="I2174" s="385"/>
      <c r="J2174" s="385"/>
      <c r="K2174" s="385"/>
    </row>
    <row r="2175" spans="1:11">
      <c r="A2175" s="393"/>
      <c r="B2175" s="438"/>
      <c r="F2175" s="385"/>
      <c r="G2175" s="385"/>
      <c r="H2175" s="385"/>
      <c r="I2175" s="385"/>
      <c r="J2175" s="385"/>
      <c r="K2175" s="385"/>
    </row>
    <row r="2176" spans="1:11">
      <c r="A2176" s="393"/>
      <c r="B2176" s="438"/>
      <c r="F2176" s="385"/>
      <c r="G2176" s="385"/>
      <c r="H2176" s="385"/>
      <c r="I2176" s="385"/>
      <c r="J2176" s="385"/>
      <c r="K2176" s="385"/>
    </row>
    <row r="2177" spans="1:11">
      <c r="A2177" s="393"/>
      <c r="B2177" s="438"/>
      <c r="F2177" s="385"/>
      <c r="G2177" s="385"/>
      <c r="H2177" s="385"/>
      <c r="I2177" s="385"/>
      <c r="J2177" s="385"/>
      <c r="K2177" s="385"/>
    </row>
    <row r="2178" spans="1:11">
      <c r="A2178" s="393"/>
      <c r="B2178" s="438"/>
      <c r="F2178" s="385"/>
      <c r="G2178" s="385"/>
      <c r="H2178" s="385"/>
      <c r="I2178" s="385"/>
      <c r="J2178" s="385"/>
      <c r="K2178" s="385"/>
    </row>
    <row r="2179" spans="1:11">
      <c r="A2179" s="393"/>
      <c r="B2179" s="438"/>
      <c r="F2179" s="385"/>
      <c r="G2179" s="385"/>
      <c r="H2179" s="385"/>
      <c r="I2179" s="385"/>
      <c r="J2179" s="385"/>
      <c r="K2179" s="385"/>
    </row>
    <row r="2180" spans="1:11">
      <c r="A2180" s="393"/>
      <c r="B2180" s="438"/>
      <c r="F2180" s="385"/>
      <c r="G2180" s="385"/>
      <c r="H2180" s="385"/>
      <c r="I2180" s="385"/>
      <c r="J2180" s="385"/>
      <c r="K2180" s="385"/>
    </row>
    <row r="2181" spans="1:11">
      <c r="A2181" s="393"/>
      <c r="B2181" s="438"/>
      <c r="F2181" s="385"/>
      <c r="G2181" s="385"/>
      <c r="H2181" s="385"/>
      <c r="I2181" s="385"/>
      <c r="J2181" s="385"/>
      <c r="K2181" s="385"/>
    </row>
    <row r="2182" spans="1:11">
      <c r="A2182" s="393"/>
      <c r="B2182" s="438"/>
      <c r="F2182" s="385"/>
      <c r="G2182" s="385"/>
      <c r="H2182" s="385"/>
      <c r="I2182" s="385"/>
      <c r="J2182" s="385"/>
      <c r="K2182" s="385"/>
    </row>
    <row r="2183" spans="1:11">
      <c r="A2183" s="393"/>
      <c r="B2183" s="438"/>
      <c r="F2183" s="385"/>
      <c r="G2183" s="385"/>
      <c r="H2183" s="385"/>
      <c r="I2183" s="385"/>
      <c r="J2183" s="385"/>
      <c r="K2183" s="385"/>
    </row>
    <row r="2184" spans="1:11">
      <c r="A2184" s="393"/>
      <c r="B2184" s="438"/>
      <c r="F2184" s="385"/>
      <c r="G2184" s="385"/>
      <c r="H2184" s="385"/>
      <c r="I2184" s="385"/>
      <c r="J2184" s="385"/>
      <c r="K2184" s="385"/>
    </row>
    <row r="2185" spans="1:11">
      <c r="A2185" s="393"/>
      <c r="B2185" s="438"/>
      <c r="F2185" s="385"/>
      <c r="G2185" s="385"/>
      <c r="H2185" s="385"/>
      <c r="I2185" s="385"/>
      <c r="J2185" s="385"/>
      <c r="K2185" s="385"/>
    </row>
    <row r="2186" spans="1:11">
      <c r="A2186" s="393"/>
      <c r="B2186" s="438"/>
      <c r="F2186" s="385"/>
      <c r="G2186" s="385"/>
      <c r="H2186" s="385"/>
      <c r="I2186" s="385"/>
      <c r="J2186" s="385"/>
      <c r="K2186" s="385"/>
    </row>
    <row r="2187" spans="1:11">
      <c r="A2187" s="393"/>
      <c r="B2187" s="438"/>
      <c r="F2187" s="385"/>
      <c r="G2187" s="385"/>
      <c r="H2187" s="385"/>
      <c r="I2187" s="385"/>
      <c r="J2187" s="385"/>
      <c r="K2187" s="385"/>
    </row>
    <row r="2188" spans="1:11">
      <c r="A2188" s="393"/>
      <c r="B2188" s="438"/>
      <c r="F2188" s="385"/>
      <c r="G2188" s="385"/>
      <c r="H2188" s="385"/>
      <c r="I2188" s="385"/>
      <c r="J2188" s="385"/>
      <c r="K2188" s="385"/>
    </row>
    <row r="2189" spans="1:11">
      <c r="A2189" s="393"/>
      <c r="B2189" s="438"/>
      <c r="F2189" s="385"/>
      <c r="G2189" s="385"/>
      <c r="H2189" s="385"/>
      <c r="I2189" s="385"/>
      <c r="J2189" s="385"/>
      <c r="K2189" s="385"/>
    </row>
    <row r="2190" spans="1:11">
      <c r="A2190" s="393"/>
      <c r="B2190" s="438"/>
      <c r="F2190" s="385"/>
      <c r="G2190" s="385"/>
      <c r="H2190" s="385"/>
      <c r="I2190" s="385"/>
      <c r="J2190" s="385"/>
      <c r="K2190" s="385"/>
    </row>
    <row r="2191" spans="1:11">
      <c r="A2191" s="393"/>
      <c r="B2191" s="438"/>
      <c r="F2191" s="385"/>
      <c r="G2191" s="385"/>
      <c r="H2191" s="385"/>
      <c r="I2191" s="385"/>
      <c r="J2191" s="385"/>
      <c r="K2191" s="385"/>
    </row>
    <row r="2192" spans="1:11">
      <c r="A2192" s="393"/>
      <c r="B2192" s="438"/>
      <c r="F2192" s="385"/>
      <c r="G2192" s="385"/>
      <c r="H2192" s="385"/>
      <c r="I2192" s="385"/>
      <c r="J2192" s="385"/>
      <c r="K2192" s="385"/>
    </row>
    <row r="2193" spans="1:11">
      <c r="A2193" s="393"/>
      <c r="B2193" s="438"/>
      <c r="F2193" s="385"/>
      <c r="G2193" s="385"/>
      <c r="H2193" s="385"/>
      <c r="I2193" s="385"/>
      <c r="J2193" s="385"/>
      <c r="K2193" s="385"/>
    </row>
    <row r="2194" spans="1:11">
      <c r="A2194" s="393"/>
      <c r="B2194" s="438"/>
      <c r="F2194" s="385"/>
      <c r="G2194" s="385"/>
      <c r="H2194" s="385"/>
      <c r="I2194" s="385"/>
      <c r="J2194" s="385"/>
      <c r="K2194" s="385"/>
    </row>
    <row r="2195" spans="1:11">
      <c r="A2195" s="393"/>
      <c r="B2195" s="438"/>
      <c r="F2195" s="385"/>
      <c r="G2195" s="385"/>
      <c r="H2195" s="385"/>
      <c r="I2195" s="385"/>
      <c r="J2195" s="385"/>
      <c r="K2195" s="385"/>
    </row>
    <row r="2196" spans="1:11">
      <c r="A2196" s="393"/>
      <c r="B2196" s="438"/>
      <c r="F2196" s="385"/>
      <c r="G2196" s="385"/>
      <c r="H2196" s="385"/>
      <c r="I2196" s="385"/>
      <c r="J2196" s="385"/>
      <c r="K2196" s="385"/>
    </row>
    <row r="2197" spans="1:11">
      <c r="A2197" s="393"/>
      <c r="B2197" s="438"/>
      <c r="F2197" s="385"/>
      <c r="G2197" s="385"/>
      <c r="H2197" s="385"/>
      <c r="I2197" s="385"/>
      <c r="J2197" s="385"/>
      <c r="K2197" s="385"/>
    </row>
    <row r="2198" spans="1:11">
      <c r="A2198" s="393"/>
      <c r="B2198" s="438"/>
      <c r="F2198" s="385"/>
      <c r="G2198" s="385"/>
      <c r="H2198" s="385"/>
      <c r="I2198" s="385"/>
      <c r="J2198" s="385"/>
      <c r="K2198" s="385"/>
    </row>
    <row r="2199" spans="1:11">
      <c r="A2199" s="393"/>
      <c r="B2199" s="438"/>
      <c r="F2199" s="385"/>
      <c r="G2199" s="385"/>
      <c r="H2199" s="385"/>
      <c r="I2199" s="385"/>
      <c r="J2199" s="385"/>
      <c r="K2199" s="385"/>
    </row>
    <row r="2200" spans="1:11">
      <c r="A2200" s="393"/>
      <c r="B2200" s="438"/>
      <c r="F2200" s="385"/>
      <c r="G2200" s="385"/>
      <c r="H2200" s="385"/>
      <c r="I2200" s="385"/>
      <c r="J2200" s="385"/>
      <c r="K2200" s="385"/>
    </row>
    <row r="2201" spans="1:11">
      <c r="A2201" s="393"/>
      <c r="B2201" s="438"/>
      <c r="F2201" s="385"/>
      <c r="G2201" s="385"/>
      <c r="H2201" s="385"/>
      <c r="I2201" s="385"/>
      <c r="J2201" s="385"/>
      <c r="K2201" s="385"/>
    </row>
    <row r="2202" spans="1:11">
      <c r="A2202" s="393"/>
      <c r="B2202" s="438"/>
      <c r="F2202" s="385"/>
      <c r="G2202" s="385"/>
      <c r="H2202" s="385"/>
      <c r="I2202" s="385"/>
      <c r="J2202" s="385"/>
      <c r="K2202" s="385"/>
    </row>
    <row r="2203" spans="1:11">
      <c r="A2203" s="393"/>
      <c r="B2203" s="438"/>
      <c r="F2203" s="385"/>
      <c r="G2203" s="385"/>
      <c r="H2203" s="385"/>
      <c r="I2203" s="385"/>
      <c r="J2203" s="385"/>
      <c r="K2203" s="385"/>
    </row>
    <row r="2204" spans="1:11">
      <c r="A2204" s="393"/>
      <c r="B2204" s="438"/>
      <c r="F2204" s="385"/>
      <c r="G2204" s="385"/>
      <c r="H2204" s="385"/>
      <c r="I2204" s="385"/>
      <c r="J2204" s="385"/>
      <c r="K2204" s="385"/>
    </row>
    <row r="2205" spans="1:11">
      <c r="A2205" s="393"/>
      <c r="B2205" s="438"/>
      <c r="F2205" s="385"/>
      <c r="G2205" s="385"/>
      <c r="H2205" s="385"/>
      <c r="I2205" s="385"/>
      <c r="J2205" s="385"/>
      <c r="K2205" s="385"/>
    </row>
    <row r="2206" spans="1:11">
      <c r="A2206" s="393"/>
      <c r="B2206" s="438"/>
      <c r="F2206" s="385"/>
      <c r="G2206" s="385"/>
      <c r="H2206" s="385"/>
      <c r="I2206" s="385"/>
      <c r="J2206" s="385"/>
      <c r="K2206" s="385"/>
    </row>
    <row r="2207" spans="1:11">
      <c r="A2207" s="393"/>
      <c r="B2207" s="438"/>
      <c r="F2207" s="385"/>
      <c r="G2207" s="385"/>
      <c r="H2207" s="385"/>
      <c r="I2207" s="385"/>
      <c r="J2207" s="385"/>
      <c r="K2207" s="385"/>
    </row>
    <row r="2208" spans="1:11">
      <c r="A2208" s="393"/>
      <c r="B2208" s="438"/>
      <c r="F2208" s="385"/>
      <c r="G2208" s="385"/>
      <c r="H2208" s="385"/>
      <c r="I2208" s="385"/>
      <c r="J2208" s="385"/>
      <c r="K2208" s="385"/>
    </row>
    <row r="2209" spans="1:11">
      <c r="A2209" s="393"/>
      <c r="B2209" s="438"/>
      <c r="F2209" s="385"/>
      <c r="G2209" s="385"/>
      <c r="H2209" s="385"/>
      <c r="I2209" s="385"/>
      <c r="J2209" s="385"/>
      <c r="K2209" s="385"/>
    </row>
    <row r="2210" spans="1:11">
      <c r="A2210" s="393"/>
      <c r="B2210" s="438"/>
      <c r="F2210" s="385"/>
      <c r="G2210" s="385"/>
      <c r="H2210" s="385"/>
      <c r="I2210" s="385"/>
      <c r="J2210" s="385"/>
      <c r="K2210" s="385"/>
    </row>
    <row r="2211" spans="1:11">
      <c r="A2211" s="393"/>
      <c r="B2211" s="438"/>
      <c r="F2211" s="385"/>
      <c r="G2211" s="385"/>
      <c r="H2211" s="385"/>
      <c r="I2211" s="385"/>
      <c r="J2211" s="385"/>
      <c r="K2211" s="385"/>
    </row>
    <row r="2212" spans="1:11">
      <c r="A2212" s="393"/>
      <c r="B2212" s="438"/>
      <c r="F2212" s="385"/>
      <c r="G2212" s="385"/>
      <c r="H2212" s="385"/>
      <c r="I2212" s="385"/>
      <c r="J2212" s="385"/>
      <c r="K2212" s="385"/>
    </row>
    <row r="2213" spans="1:11">
      <c r="A2213" s="393"/>
      <c r="B2213" s="438"/>
      <c r="F2213" s="385"/>
      <c r="G2213" s="385"/>
      <c r="H2213" s="385"/>
      <c r="I2213" s="385"/>
      <c r="J2213" s="385"/>
      <c r="K2213" s="385"/>
    </row>
    <row r="2214" spans="1:11">
      <c r="A2214" s="393"/>
      <c r="B2214" s="438"/>
      <c r="F2214" s="385"/>
      <c r="G2214" s="385"/>
      <c r="H2214" s="385"/>
      <c r="I2214" s="385"/>
      <c r="J2214" s="385"/>
      <c r="K2214" s="385"/>
    </row>
    <row r="2215" spans="1:11">
      <c r="A2215" s="393"/>
      <c r="B2215" s="438"/>
      <c r="F2215" s="385"/>
      <c r="G2215" s="385"/>
      <c r="H2215" s="385"/>
      <c r="I2215" s="385"/>
      <c r="J2215" s="385"/>
      <c r="K2215" s="385"/>
    </row>
    <row r="2216" spans="1:11">
      <c r="A2216" s="393"/>
      <c r="B2216" s="438"/>
      <c r="F2216" s="385"/>
      <c r="G2216" s="385"/>
      <c r="H2216" s="385"/>
      <c r="I2216" s="385"/>
      <c r="J2216" s="385"/>
      <c r="K2216" s="385"/>
    </row>
    <row r="2217" spans="1:11">
      <c r="A2217" s="393"/>
      <c r="B2217" s="438"/>
      <c r="F2217" s="385"/>
      <c r="G2217" s="385"/>
      <c r="H2217" s="385"/>
      <c r="I2217" s="385"/>
      <c r="J2217" s="385"/>
      <c r="K2217" s="385"/>
    </row>
    <row r="2218" spans="1:11">
      <c r="A2218" s="393"/>
      <c r="B2218" s="438"/>
      <c r="F2218" s="385"/>
      <c r="G2218" s="385"/>
      <c r="H2218" s="385"/>
      <c r="I2218" s="385"/>
      <c r="J2218" s="385"/>
      <c r="K2218" s="385"/>
    </row>
    <row r="2219" spans="1:11">
      <c r="A2219" s="393"/>
      <c r="B2219" s="438"/>
      <c r="F2219" s="385"/>
      <c r="G2219" s="385"/>
      <c r="H2219" s="385"/>
      <c r="I2219" s="385"/>
      <c r="J2219" s="385"/>
      <c r="K2219" s="385"/>
    </row>
    <row r="2220" spans="1:11">
      <c r="A2220" s="393"/>
      <c r="B2220" s="438"/>
      <c r="F2220" s="385"/>
      <c r="G2220" s="385"/>
      <c r="H2220" s="385"/>
      <c r="I2220" s="385"/>
      <c r="J2220" s="385"/>
      <c r="K2220" s="385"/>
    </row>
    <row r="2221" spans="1:11">
      <c r="A2221" s="393"/>
      <c r="B2221" s="438"/>
      <c r="F2221" s="385"/>
      <c r="G2221" s="385"/>
      <c r="H2221" s="385"/>
      <c r="I2221" s="385"/>
      <c r="J2221" s="385"/>
      <c r="K2221" s="385"/>
    </row>
    <row r="2222" spans="1:11">
      <c r="A2222" s="393"/>
      <c r="B2222" s="438"/>
      <c r="F2222" s="385"/>
      <c r="G2222" s="385"/>
      <c r="H2222" s="385"/>
      <c r="I2222" s="385"/>
      <c r="J2222" s="385"/>
      <c r="K2222" s="385"/>
    </row>
    <row r="2223" spans="1:11">
      <c r="A2223" s="393"/>
      <c r="B2223" s="438"/>
      <c r="F2223" s="385"/>
      <c r="G2223" s="385"/>
      <c r="H2223" s="385"/>
      <c r="I2223" s="385"/>
      <c r="J2223" s="385"/>
      <c r="K2223" s="385"/>
    </row>
    <row r="2224" spans="1:11">
      <c r="A2224" s="393"/>
      <c r="B2224" s="438"/>
      <c r="F2224" s="385"/>
      <c r="G2224" s="385"/>
      <c r="H2224" s="385"/>
      <c r="I2224" s="385"/>
      <c r="J2224" s="385"/>
      <c r="K2224" s="385"/>
    </row>
    <row r="2225" spans="1:11">
      <c r="A2225" s="393"/>
      <c r="B2225" s="438"/>
      <c r="F2225" s="385"/>
      <c r="G2225" s="385"/>
      <c r="H2225" s="385"/>
      <c r="I2225" s="385"/>
      <c r="J2225" s="385"/>
      <c r="K2225" s="385"/>
    </row>
    <row r="2226" spans="1:11">
      <c r="A2226" s="393"/>
      <c r="B2226" s="438"/>
      <c r="F2226" s="385"/>
      <c r="G2226" s="385"/>
      <c r="H2226" s="385"/>
      <c r="I2226" s="385"/>
      <c r="J2226" s="385"/>
      <c r="K2226" s="385"/>
    </row>
    <row r="2227" spans="1:11">
      <c r="A2227" s="393"/>
      <c r="B2227" s="438"/>
      <c r="F2227" s="385"/>
      <c r="G2227" s="385"/>
      <c r="H2227" s="385"/>
      <c r="I2227" s="385"/>
      <c r="J2227" s="385"/>
      <c r="K2227" s="385"/>
    </row>
    <row r="2228" spans="1:11">
      <c r="A2228" s="393"/>
      <c r="B2228" s="438"/>
      <c r="F2228" s="385"/>
      <c r="G2228" s="385"/>
      <c r="H2228" s="385"/>
      <c r="I2228" s="385"/>
      <c r="J2228" s="385"/>
      <c r="K2228" s="385"/>
    </row>
    <row r="2229" spans="1:11">
      <c r="A2229" s="393"/>
      <c r="B2229" s="438"/>
      <c r="F2229" s="385"/>
      <c r="G2229" s="385"/>
      <c r="H2229" s="385"/>
      <c r="I2229" s="385"/>
      <c r="J2229" s="385"/>
      <c r="K2229" s="385"/>
    </row>
    <row r="2230" spans="1:11">
      <c r="A2230" s="393"/>
      <c r="B2230" s="438"/>
      <c r="F2230" s="385"/>
      <c r="G2230" s="385"/>
      <c r="H2230" s="385"/>
      <c r="I2230" s="385"/>
      <c r="J2230" s="385"/>
      <c r="K2230" s="385"/>
    </row>
    <row r="2231" spans="1:11">
      <c r="A2231" s="393"/>
      <c r="B2231" s="438"/>
      <c r="F2231" s="385"/>
      <c r="G2231" s="385"/>
      <c r="H2231" s="385"/>
      <c r="I2231" s="385"/>
      <c r="J2231" s="385"/>
      <c r="K2231" s="385"/>
    </row>
    <row r="2232" spans="1:11">
      <c r="A2232" s="393"/>
      <c r="B2232" s="438"/>
      <c r="F2232" s="385"/>
      <c r="G2232" s="385"/>
      <c r="H2232" s="385"/>
      <c r="I2232" s="385"/>
      <c r="J2232" s="385"/>
      <c r="K2232" s="385"/>
    </row>
    <row r="2233" spans="1:11">
      <c r="A2233" s="393"/>
      <c r="B2233" s="438"/>
      <c r="F2233" s="385"/>
      <c r="G2233" s="385"/>
      <c r="H2233" s="385"/>
      <c r="I2233" s="385"/>
      <c r="J2233" s="385"/>
      <c r="K2233" s="385"/>
    </row>
    <row r="2234" spans="1:11">
      <c r="A2234" s="393"/>
      <c r="B2234" s="438"/>
      <c r="F2234" s="385"/>
      <c r="G2234" s="385"/>
      <c r="H2234" s="385"/>
      <c r="I2234" s="385"/>
      <c r="J2234" s="385"/>
      <c r="K2234" s="385"/>
    </row>
    <row r="2235" spans="1:11">
      <c r="A2235" s="393"/>
      <c r="B2235" s="438"/>
      <c r="F2235" s="385"/>
      <c r="G2235" s="385"/>
      <c r="H2235" s="385"/>
      <c r="I2235" s="385"/>
      <c r="J2235" s="385"/>
      <c r="K2235" s="385"/>
    </row>
    <row r="2236" spans="1:11">
      <c r="A2236" s="393"/>
      <c r="B2236" s="438"/>
      <c r="F2236" s="385"/>
      <c r="G2236" s="385"/>
      <c r="H2236" s="385"/>
      <c r="I2236" s="385"/>
      <c r="J2236" s="385"/>
      <c r="K2236" s="385"/>
    </row>
    <row r="2237" spans="1:11">
      <c r="A2237" s="393"/>
      <c r="B2237" s="438"/>
      <c r="F2237" s="385"/>
      <c r="G2237" s="385"/>
      <c r="H2237" s="385"/>
      <c r="I2237" s="385"/>
      <c r="J2237" s="385"/>
      <c r="K2237" s="385"/>
    </row>
    <row r="2238" spans="1:11">
      <c r="A2238" s="393"/>
      <c r="B2238" s="438"/>
      <c r="F2238" s="385"/>
      <c r="G2238" s="385"/>
      <c r="H2238" s="385"/>
      <c r="I2238" s="385"/>
      <c r="J2238" s="385"/>
      <c r="K2238" s="385"/>
    </row>
    <row r="2239" spans="1:11">
      <c r="A2239" s="393"/>
      <c r="B2239" s="438"/>
      <c r="F2239" s="385"/>
      <c r="G2239" s="385"/>
      <c r="H2239" s="385"/>
      <c r="I2239" s="385"/>
      <c r="J2239" s="385"/>
      <c r="K2239" s="385"/>
    </row>
    <row r="2240" spans="1:11">
      <c r="A2240" s="393"/>
      <c r="B2240" s="438"/>
      <c r="F2240" s="385"/>
      <c r="G2240" s="385"/>
      <c r="H2240" s="385"/>
      <c r="I2240" s="385"/>
      <c r="J2240" s="385"/>
      <c r="K2240" s="385"/>
    </row>
    <row r="2241" spans="1:11">
      <c r="A2241" s="393"/>
      <c r="B2241" s="438"/>
      <c r="F2241" s="385"/>
      <c r="G2241" s="385"/>
      <c r="H2241" s="385"/>
      <c r="I2241" s="385"/>
      <c r="J2241" s="385"/>
      <c r="K2241" s="385"/>
    </row>
    <row r="2242" spans="1:11">
      <c r="A2242" s="393"/>
      <c r="B2242" s="438"/>
      <c r="F2242" s="385"/>
      <c r="G2242" s="385"/>
      <c r="H2242" s="385"/>
      <c r="I2242" s="385"/>
      <c r="J2242" s="385"/>
      <c r="K2242" s="385"/>
    </row>
    <row r="2243" spans="1:11">
      <c r="A2243" s="393"/>
      <c r="B2243" s="438"/>
      <c r="F2243" s="385"/>
      <c r="G2243" s="385"/>
      <c r="H2243" s="385"/>
      <c r="I2243" s="385"/>
      <c r="J2243" s="385"/>
      <c r="K2243" s="385"/>
    </row>
    <row r="2244" spans="1:11">
      <c r="A2244" s="393"/>
      <c r="B2244" s="438"/>
      <c r="F2244" s="385"/>
      <c r="G2244" s="385"/>
      <c r="H2244" s="385"/>
      <c r="I2244" s="385"/>
      <c r="J2244" s="385"/>
      <c r="K2244" s="385"/>
    </row>
    <row r="2245" spans="1:11">
      <c r="A2245" s="393"/>
      <c r="B2245" s="438"/>
      <c r="F2245" s="385"/>
      <c r="G2245" s="385"/>
      <c r="H2245" s="385"/>
      <c r="I2245" s="385"/>
      <c r="J2245" s="385"/>
      <c r="K2245" s="385"/>
    </row>
    <row r="2246" spans="1:11">
      <c r="A2246" s="393"/>
      <c r="B2246" s="438"/>
      <c r="F2246" s="385"/>
      <c r="G2246" s="385"/>
      <c r="H2246" s="385"/>
      <c r="I2246" s="385"/>
      <c r="J2246" s="385"/>
      <c r="K2246" s="385"/>
    </row>
    <row r="2247" spans="1:11">
      <c r="A2247" s="393"/>
      <c r="B2247" s="438"/>
      <c r="F2247" s="385"/>
      <c r="G2247" s="385"/>
      <c r="H2247" s="385"/>
      <c r="I2247" s="385"/>
      <c r="J2247" s="385"/>
      <c r="K2247" s="385"/>
    </row>
    <row r="2248" spans="1:11">
      <c r="A2248" s="393"/>
      <c r="B2248" s="438"/>
      <c r="F2248" s="385"/>
      <c r="G2248" s="385"/>
      <c r="H2248" s="385"/>
      <c r="I2248" s="385"/>
      <c r="J2248" s="385"/>
      <c r="K2248" s="385"/>
    </row>
    <row r="2249" spans="1:11">
      <c r="A2249" s="393"/>
      <c r="B2249" s="438"/>
      <c r="F2249" s="385"/>
      <c r="G2249" s="385"/>
      <c r="H2249" s="385"/>
      <c r="I2249" s="385"/>
      <c r="J2249" s="385"/>
      <c r="K2249" s="385"/>
    </row>
    <row r="2250" spans="1:11">
      <c r="A2250" s="393"/>
      <c r="B2250" s="438"/>
      <c r="F2250" s="385"/>
      <c r="G2250" s="385"/>
      <c r="H2250" s="385"/>
      <c r="I2250" s="385"/>
      <c r="J2250" s="385"/>
      <c r="K2250" s="385"/>
    </row>
    <row r="2251" spans="1:11">
      <c r="A2251" s="393"/>
      <c r="B2251" s="438"/>
      <c r="F2251" s="385"/>
      <c r="G2251" s="385"/>
      <c r="H2251" s="385"/>
      <c r="I2251" s="385"/>
      <c r="J2251" s="385"/>
      <c r="K2251" s="385"/>
    </row>
    <row r="2252" spans="1:11">
      <c r="A2252" s="393"/>
      <c r="B2252" s="438"/>
      <c r="F2252" s="385"/>
      <c r="G2252" s="385"/>
      <c r="H2252" s="385"/>
      <c r="I2252" s="385"/>
      <c r="J2252" s="385"/>
      <c r="K2252" s="385"/>
    </row>
    <row r="2253" spans="1:11">
      <c r="A2253" s="393"/>
      <c r="B2253" s="438"/>
      <c r="F2253" s="385"/>
      <c r="G2253" s="385"/>
      <c r="H2253" s="385"/>
      <c r="I2253" s="385"/>
      <c r="J2253" s="385"/>
      <c r="K2253" s="385"/>
    </row>
    <row r="2254" spans="1:11">
      <c r="A2254" s="393"/>
      <c r="B2254" s="438"/>
      <c r="F2254" s="385"/>
      <c r="G2254" s="385"/>
      <c r="H2254" s="385"/>
      <c r="I2254" s="385"/>
      <c r="J2254" s="385"/>
      <c r="K2254" s="385"/>
    </row>
    <row r="2255" spans="1:11">
      <c r="A2255" s="393"/>
      <c r="B2255" s="438"/>
      <c r="F2255" s="385"/>
      <c r="G2255" s="385"/>
      <c r="H2255" s="385"/>
      <c r="I2255" s="385"/>
      <c r="J2255" s="385"/>
      <c r="K2255" s="385"/>
    </row>
    <row r="2256" spans="1:11">
      <c r="A2256" s="393"/>
      <c r="B2256" s="438"/>
      <c r="F2256" s="385"/>
      <c r="G2256" s="385"/>
      <c r="H2256" s="385"/>
      <c r="I2256" s="385"/>
      <c r="J2256" s="385"/>
      <c r="K2256" s="385"/>
    </row>
    <row r="2257" spans="1:11">
      <c r="A2257" s="393"/>
      <c r="B2257" s="438"/>
      <c r="F2257" s="385"/>
      <c r="G2257" s="385"/>
      <c r="H2257" s="385"/>
      <c r="I2257" s="385"/>
      <c r="J2257" s="385"/>
      <c r="K2257" s="385"/>
    </row>
    <row r="2258" spans="1:11">
      <c r="A2258" s="393"/>
      <c r="B2258" s="438"/>
      <c r="F2258" s="385"/>
      <c r="G2258" s="385"/>
      <c r="H2258" s="385"/>
      <c r="I2258" s="385"/>
      <c r="J2258" s="385"/>
      <c r="K2258" s="385"/>
    </row>
    <row r="2259" spans="1:11">
      <c r="A2259" s="393"/>
      <c r="B2259" s="438"/>
      <c r="F2259" s="385"/>
      <c r="G2259" s="385"/>
      <c r="H2259" s="385"/>
      <c r="I2259" s="385"/>
      <c r="J2259" s="385"/>
      <c r="K2259" s="385"/>
    </row>
    <row r="2260" spans="1:11">
      <c r="A2260" s="393"/>
      <c r="B2260" s="438"/>
      <c r="F2260" s="385"/>
      <c r="G2260" s="385"/>
      <c r="H2260" s="385"/>
      <c r="I2260" s="385"/>
      <c r="J2260" s="385"/>
      <c r="K2260" s="385"/>
    </row>
    <row r="2261" spans="1:11">
      <c r="A2261" s="393"/>
      <c r="B2261" s="438"/>
      <c r="F2261" s="385"/>
      <c r="G2261" s="385"/>
      <c r="H2261" s="385"/>
      <c r="I2261" s="385"/>
      <c r="J2261" s="385"/>
      <c r="K2261" s="385"/>
    </row>
    <row r="2262" spans="1:11">
      <c r="A2262" s="393"/>
      <c r="B2262" s="438"/>
      <c r="F2262" s="385"/>
      <c r="G2262" s="385"/>
      <c r="H2262" s="385"/>
      <c r="I2262" s="385"/>
      <c r="J2262" s="385"/>
      <c r="K2262" s="385"/>
    </row>
    <row r="2263" spans="1:11">
      <c r="A2263" s="393"/>
      <c r="B2263" s="438"/>
      <c r="F2263" s="385"/>
      <c r="G2263" s="385"/>
      <c r="H2263" s="385"/>
      <c r="I2263" s="385"/>
      <c r="J2263" s="385"/>
      <c r="K2263" s="385"/>
    </row>
    <row r="2264" spans="1:11">
      <c r="A2264" s="393"/>
      <c r="B2264" s="438"/>
      <c r="F2264" s="385"/>
      <c r="G2264" s="385"/>
      <c r="H2264" s="385"/>
      <c r="I2264" s="385"/>
      <c r="J2264" s="385"/>
      <c r="K2264" s="385"/>
    </row>
    <row r="2265" spans="1:11">
      <c r="A2265" s="393"/>
      <c r="B2265" s="438"/>
      <c r="F2265" s="385"/>
      <c r="G2265" s="385"/>
      <c r="H2265" s="385"/>
      <c r="I2265" s="385"/>
      <c r="J2265" s="385"/>
      <c r="K2265" s="385"/>
    </row>
    <row r="2266" spans="1:11">
      <c r="A2266" s="393"/>
      <c r="B2266" s="438"/>
      <c r="F2266" s="385"/>
      <c r="G2266" s="385"/>
      <c r="H2266" s="385"/>
      <c r="I2266" s="385"/>
      <c r="J2266" s="385"/>
      <c r="K2266" s="385"/>
    </row>
    <row r="2267" spans="1:11">
      <c r="A2267" s="393"/>
      <c r="B2267" s="438"/>
      <c r="F2267" s="385"/>
      <c r="G2267" s="385"/>
      <c r="H2267" s="385"/>
      <c r="I2267" s="385"/>
      <c r="J2267" s="385"/>
      <c r="K2267" s="385"/>
    </row>
    <row r="2268" spans="1:11">
      <c r="A2268" s="393"/>
      <c r="B2268" s="438"/>
      <c r="F2268" s="385"/>
      <c r="G2268" s="385"/>
      <c r="H2268" s="385"/>
      <c r="I2268" s="385"/>
      <c r="J2268" s="385"/>
      <c r="K2268" s="385"/>
    </row>
    <row r="2269" spans="1:11">
      <c r="A2269" s="393"/>
      <c r="B2269" s="438"/>
      <c r="F2269" s="385"/>
      <c r="G2269" s="385"/>
      <c r="H2269" s="385"/>
      <c r="I2269" s="385"/>
      <c r="J2269" s="385"/>
      <c r="K2269" s="385"/>
    </row>
    <row r="2270" spans="1:11">
      <c r="A2270" s="393"/>
      <c r="B2270" s="438"/>
      <c r="F2270" s="385"/>
      <c r="G2270" s="385"/>
      <c r="H2270" s="385"/>
      <c r="I2270" s="385"/>
      <c r="J2270" s="385"/>
      <c r="K2270" s="385"/>
    </row>
    <row r="2271" spans="1:11">
      <c r="A2271" s="393"/>
      <c r="B2271" s="438"/>
      <c r="F2271" s="385"/>
      <c r="G2271" s="385"/>
      <c r="H2271" s="385"/>
      <c r="I2271" s="385"/>
      <c r="J2271" s="385"/>
      <c r="K2271" s="385"/>
    </row>
    <row r="2272" spans="1:11">
      <c r="A2272" s="393"/>
      <c r="B2272" s="438"/>
      <c r="F2272" s="385"/>
      <c r="G2272" s="385"/>
      <c r="H2272" s="385"/>
      <c r="I2272" s="385"/>
      <c r="J2272" s="385"/>
      <c r="K2272" s="385"/>
    </row>
    <row r="2273" spans="1:11">
      <c r="A2273" s="393"/>
      <c r="B2273" s="438"/>
      <c r="F2273" s="385"/>
      <c r="G2273" s="385"/>
      <c r="H2273" s="385"/>
      <c r="I2273" s="385"/>
      <c r="J2273" s="385"/>
      <c r="K2273" s="385"/>
    </row>
    <row r="2274" spans="1:11">
      <c r="A2274" s="393"/>
      <c r="B2274" s="438"/>
      <c r="F2274" s="385"/>
      <c r="G2274" s="385"/>
      <c r="H2274" s="385"/>
      <c r="I2274" s="385"/>
      <c r="J2274" s="385"/>
      <c r="K2274" s="385"/>
    </row>
    <row r="2275" spans="1:11">
      <c r="A2275" s="393"/>
      <c r="B2275" s="438"/>
      <c r="F2275" s="385"/>
      <c r="G2275" s="385"/>
      <c r="H2275" s="385"/>
      <c r="I2275" s="385"/>
      <c r="J2275" s="385"/>
      <c r="K2275" s="385"/>
    </row>
    <row r="2276" spans="1:11">
      <c r="A2276" s="393"/>
      <c r="B2276" s="438"/>
      <c r="F2276" s="385"/>
      <c r="G2276" s="385"/>
      <c r="H2276" s="385"/>
      <c r="I2276" s="385"/>
      <c r="J2276" s="385"/>
      <c r="K2276" s="385"/>
    </row>
    <row r="2277" spans="1:11">
      <c r="A2277" s="393"/>
      <c r="B2277" s="438"/>
      <c r="F2277" s="385"/>
      <c r="G2277" s="385"/>
      <c r="H2277" s="385"/>
      <c r="I2277" s="385"/>
      <c r="J2277" s="385"/>
      <c r="K2277" s="385"/>
    </row>
    <row r="2278" spans="1:11">
      <c r="A2278" s="393"/>
      <c r="B2278" s="438"/>
      <c r="F2278" s="385"/>
      <c r="G2278" s="385"/>
      <c r="H2278" s="385"/>
      <c r="I2278" s="385"/>
      <c r="J2278" s="385"/>
      <c r="K2278" s="385"/>
    </row>
    <row r="2279" spans="1:11">
      <c r="A2279" s="393"/>
      <c r="B2279" s="438"/>
      <c r="F2279" s="385"/>
      <c r="G2279" s="385"/>
      <c r="H2279" s="385"/>
      <c r="I2279" s="385"/>
      <c r="J2279" s="385"/>
      <c r="K2279" s="385"/>
    </row>
    <row r="2280" spans="1:11">
      <c r="A2280" s="393"/>
      <c r="B2280" s="438"/>
      <c r="F2280" s="385"/>
      <c r="G2280" s="385"/>
      <c r="H2280" s="385"/>
      <c r="I2280" s="385"/>
      <c r="J2280" s="385"/>
      <c r="K2280" s="385"/>
    </row>
    <row r="2281" spans="1:11">
      <c r="A2281" s="393"/>
      <c r="B2281" s="438"/>
      <c r="F2281" s="385"/>
      <c r="G2281" s="385"/>
      <c r="H2281" s="385"/>
      <c r="I2281" s="385"/>
      <c r="J2281" s="385"/>
      <c r="K2281" s="385"/>
    </row>
    <row r="2282" spans="1:11">
      <c r="A2282" s="393"/>
      <c r="B2282" s="438"/>
      <c r="F2282" s="385"/>
      <c r="G2282" s="385"/>
      <c r="H2282" s="385"/>
      <c r="I2282" s="385"/>
      <c r="J2282" s="385"/>
      <c r="K2282" s="385"/>
    </row>
    <row r="2283" spans="1:11">
      <c r="A2283" s="393"/>
      <c r="B2283" s="438"/>
      <c r="F2283" s="385"/>
      <c r="G2283" s="385"/>
      <c r="H2283" s="385"/>
      <c r="I2283" s="385"/>
      <c r="J2283" s="385"/>
      <c r="K2283" s="385"/>
    </row>
    <row r="2284" spans="1:11">
      <c r="A2284" s="393"/>
      <c r="B2284" s="438"/>
      <c r="F2284" s="385"/>
      <c r="G2284" s="385"/>
      <c r="H2284" s="385"/>
      <c r="I2284" s="385"/>
      <c r="J2284" s="385"/>
      <c r="K2284" s="385"/>
    </row>
    <row r="2285" spans="1:11">
      <c r="A2285" s="393"/>
      <c r="B2285" s="438"/>
      <c r="F2285" s="385"/>
      <c r="G2285" s="385"/>
      <c r="H2285" s="385"/>
      <c r="I2285" s="385"/>
      <c r="J2285" s="385"/>
      <c r="K2285" s="385"/>
    </row>
    <row r="2286" spans="1:11">
      <c r="A2286" s="393"/>
      <c r="B2286" s="438"/>
      <c r="F2286" s="385"/>
      <c r="G2286" s="385"/>
      <c r="H2286" s="385"/>
      <c r="I2286" s="385"/>
      <c r="J2286" s="385"/>
      <c r="K2286" s="385"/>
    </row>
    <row r="2287" spans="1:11">
      <c r="A2287" s="393"/>
      <c r="B2287" s="438"/>
      <c r="F2287" s="385"/>
      <c r="G2287" s="385"/>
      <c r="H2287" s="385"/>
      <c r="I2287" s="385"/>
      <c r="J2287" s="385"/>
      <c r="K2287" s="385"/>
    </row>
    <row r="2288" spans="1:11">
      <c r="A2288" s="393"/>
      <c r="B2288" s="438"/>
      <c r="F2288" s="385"/>
      <c r="G2288" s="385"/>
      <c r="H2288" s="385"/>
      <c r="I2288" s="385"/>
      <c r="J2288" s="385"/>
      <c r="K2288" s="385"/>
    </row>
    <row r="2289" spans="1:11">
      <c r="A2289" s="393"/>
      <c r="B2289" s="438"/>
      <c r="F2289" s="385"/>
      <c r="G2289" s="385"/>
      <c r="H2289" s="385"/>
      <c r="I2289" s="385"/>
      <c r="J2289" s="385"/>
      <c r="K2289" s="385"/>
    </row>
    <row r="2290" spans="1:11">
      <c r="A2290" s="393"/>
      <c r="B2290" s="438"/>
      <c r="F2290" s="385"/>
      <c r="G2290" s="385"/>
      <c r="H2290" s="385"/>
      <c r="I2290" s="385"/>
      <c r="J2290" s="385"/>
      <c r="K2290" s="385"/>
    </row>
    <row r="2291" spans="1:11">
      <c r="A2291" s="393"/>
      <c r="B2291" s="438"/>
      <c r="F2291" s="385"/>
      <c r="G2291" s="385"/>
      <c r="H2291" s="385"/>
      <c r="I2291" s="385"/>
      <c r="J2291" s="385"/>
      <c r="K2291" s="385"/>
    </row>
    <row r="2292" spans="1:11">
      <c r="A2292" s="393"/>
      <c r="B2292" s="438"/>
      <c r="F2292" s="385"/>
      <c r="G2292" s="385"/>
      <c r="H2292" s="385"/>
      <c r="I2292" s="385"/>
      <c r="J2292" s="385"/>
      <c r="K2292" s="385"/>
    </row>
    <row r="2293" spans="1:11">
      <c r="A2293" s="393"/>
      <c r="B2293" s="438"/>
      <c r="F2293" s="385"/>
      <c r="G2293" s="385"/>
      <c r="H2293" s="385"/>
      <c r="I2293" s="385"/>
      <c r="J2293" s="385"/>
      <c r="K2293" s="385"/>
    </row>
    <row r="2294" spans="1:11">
      <c r="A2294" s="393"/>
      <c r="B2294" s="438"/>
      <c r="F2294" s="385"/>
      <c r="G2294" s="385"/>
      <c r="H2294" s="385"/>
      <c r="I2294" s="385"/>
      <c r="J2294" s="385"/>
      <c r="K2294" s="385"/>
    </row>
    <row r="2295" spans="1:11">
      <c r="A2295" s="393"/>
      <c r="B2295" s="438"/>
      <c r="F2295" s="385"/>
      <c r="G2295" s="385"/>
      <c r="H2295" s="385"/>
      <c r="I2295" s="385"/>
      <c r="J2295" s="385"/>
      <c r="K2295" s="385"/>
    </row>
    <row r="2296" spans="1:11">
      <c r="A2296" s="393"/>
      <c r="B2296" s="438"/>
      <c r="F2296" s="385"/>
      <c r="G2296" s="385"/>
      <c r="H2296" s="385"/>
      <c r="I2296" s="385"/>
      <c r="J2296" s="385"/>
      <c r="K2296" s="385"/>
    </row>
    <row r="2297" spans="1:11">
      <c r="A2297" s="393"/>
      <c r="B2297" s="438"/>
      <c r="F2297" s="385"/>
      <c r="G2297" s="385"/>
      <c r="H2297" s="385"/>
      <c r="I2297" s="385"/>
      <c r="J2297" s="385"/>
      <c r="K2297" s="385"/>
    </row>
    <row r="2298" spans="1:11">
      <c r="A2298" s="393"/>
      <c r="B2298" s="438"/>
      <c r="F2298" s="385"/>
      <c r="G2298" s="385"/>
      <c r="H2298" s="385"/>
      <c r="I2298" s="385"/>
      <c r="J2298" s="385"/>
      <c r="K2298" s="385"/>
    </row>
    <row r="2299" spans="1:11">
      <c r="A2299" s="393"/>
      <c r="B2299" s="438"/>
      <c r="F2299" s="385"/>
      <c r="G2299" s="385"/>
      <c r="H2299" s="385"/>
      <c r="I2299" s="385"/>
      <c r="J2299" s="385"/>
      <c r="K2299" s="385"/>
    </row>
    <row r="2300" spans="1:11">
      <c r="A2300" s="393"/>
      <c r="B2300" s="438"/>
      <c r="F2300" s="385"/>
      <c r="G2300" s="385"/>
      <c r="H2300" s="385"/>
      <c r="I2300" s="385"/>
      <c r="J2300" s="385"/>
      <c r="K2300" s="385"/>
    </row>
    <row r="2301" spans="1:11">
      <c r="A2301" s="393"/>
      <c r="B2301" s="438"/>
      <c r="F2301" s="385"/>
      <c r="G2301" s="385"/>
      <c r="H2301" s="385"/>
      <c r="I2301" s="385"/>
      <c r="J2301" s="385"/>
      <c r="K2301" s="385"/>
    </row>
    <row r="2302" spans="1:11">
      <c r="A2302" s="393"/>
      <c r="B2302" s="438"/>
      <c r="F2302" s="385"/>
      <c r="G2302" s="385"/>
      <c r="H2302" s="385"/>
      <c r="I2302" s="385"/>
      <c r="J2302" s="385"/>
      <c r="K2302" s="385"/>
    </row>
    <row r="2303" spans="1:11">
      <c r="A2303" s="393"/>
      <c r="B2303" s="438"/>
      <c r="F2303" s="385"/>
      <c r="G2303" s="385"/>
      <c r="H2303" s="385"/>
      <c r="I2303" s="385"/>
      <c r="J2303" s="385"/>
      <c r="K2303" s="385"/>
    </row>
    <row r="2304" spans="1:11">
      <c r="A2304" s="393"/>
      <c r="B2304" s="438"/>
      <c r="F2304" s="385"/>
      <c r="G2304" s="385"/>
      <c r="H2304" s="385"/>
      <c r="I2304" s="385"/>
      <c r="J2304" s="385"/>
      <c r="K2304" s="385"/>
    </row>
    <row r="2305" spans="1:11">
      <c r="A2305" s="393"/>
      <c r="B2305" s="438"/>
      <c r="F2305" s="385"/>
      <c r="G2305" s="385"/>
      <c r="H2305" s="385"/>
      <c r="I2305" s="385"/>
      <c r="J2305" s="385"/>
      <c r="K2305" s="385"/>
    </row>
    <row r="2306" spans="1:11">
      <c r="A2306" s="393"/>
      <c r="B2306" s="438"/>
      <c r="F2306" s="385"/>
      <c r="G2306" s="385"/>
      <c r="H2306" s="385"/>
      <c r="I2306" s="385"/>
      <c r="J2306" s="385"/>
      <c r="K2306" s="385"/>
    </row>
    <row r="2307" spans="1:11">
      <c r="A2307" s="393"/>
      <c r="B2307" s="438"/>
      <c r="F2307" s="385"/>
      <c r="G2307" s="385"/>
      <c r="H2307" s="385"/>
      <c r="I2307" s="385"/>
      <c r="J2307" s="385"/>
      <c r="K2307" s="385"/>
    </row>
    <row r="2308" spans="1:11">
      <c r="A2308" s="393"/>
      <c r="B2308" s="438"/>
      <c r="F2308" s="385"/>
      <c r="G2308" s="385"/>
      <c r="H2308" s="385"/>
      <c r="I2308" s="385"/>
      <c r="J2308" s="385"/>
      <c r="K2308" s="385"/>
    </row>
    <row r="2309" spans="1:11">
      <c r="A2309" s="393"/>
      <c r="B2309" s="438"/>
      <c r="F2309" s="385"/>
      <c r="G2309" s="385"/>
      <c r="H2309" s="385"/>
      <c r="I2309" s="385"/>
      <c r="J2309" s="385"/>
      <c r="K2309" s="385"/>
    </row>
    <row r="2310" spans="1:11">
      <c r="A2310" s="393"/>
      <c r="B2310" s="438"/>
      <c r="F2310" s="385"/>
      <c r="G2310" s="385"/>
      <c r="H2310" s="385"/>
      <c r="I2310" s="385"/>
      <c r="J2310" s="385"/>
      <c r="K2310" s="385"/>
    </row>
    <row r="2311" spans="1:11">
      <c r="A2311" s="393"/>
      <c r="B2311" s="438"/>
      <c r="F2311" s="385"/>
      <c r="G2311" s="385"/>
      <c r="H2311" s="385"/>
      <c r="I2311" s="385"/>
      <c r="J2311" s="385"/>
      <c r="K2311" s="385"/>
    </row>
    <row r="2312" spans="1:11">
      <c r="A2312" s="393"/>
      <c r="B2312" s="438"/>
      <c r="F2312" s="385"/>
      <c r="G2312" s="385"/>
      <c r="H2312" s="385"/>
      <c r="I2312" s="385"/>
      <c r="J2312" s="385"/>
      <c r="K2312" s="385"/>
    </row>
    <row r="2313" spans="1:11">
      <c r="A2313" s="393"/>
      <c r="B2313" s="438"/>
      <c r="F2313" s="385"/>
      <c r="G2313" s="385"/>
      <c r="H2313" s="385"/>
      <c r="I2313" s="385"/>
      <c r="J2313" s="385"/>
      <c r="K2313" s="385"/>
    </row>
    <row r="2314" spans="1:11">
      <c r="A2314" s="393"/>
      <c r="B2314" s="438"/>
      <c r="F2314" s="385"/>
      <c r="G2314" s="385"/>
      <c r="H2314" s="385"/>
      <c r="I2314" s="385"/>
      <c r="J2314" s="385"/>
      <c r="K2314" s="385"/>
    </row>
    <row r="2315" spans="1:11">
      <c r="A2315" s="393"/>
      <c r="B2315" s="438"/>
      <c r="F2315" s="385"/>
      <c r="G2315" s="385"/>
      <c r="H2315" s="385"/>
      <c r="I2315" s="385"/>
      <c r="J2315" s="385"/>
      <c r="K2315" s="385"/>
    </row>
    <row r="2316" spans="1:11">
      <c r="A2316" s="393"/>
      <c r="B2316" s="438"/>
      <c r="F2316" s="385"/>
      <c r="G2316" s="385"/>
      <c r="H2316" s="385"/>
      <c r="I2316" s="385"/>
      <c r="J2316" s="385"/>
      <c r="K2316" s="385"/>
    </row>
    <row r="2317" spans="1:11">
      <c r="A2317" s="393"/>
      <c r="B2317" s="438"/>
      <c r="F2317" s="385"/>
      <c r="G2317" s="385"/>
      <c r="H2317" s="385"/>
      <c r="I2317" s="385"/>
      <c r="J2317" s="385"/>
      <c r="K2317" s="385"/>
    </row>
    <row r="2318" spans="1:11">
      <c r="A2318" s="393"/>
      <c r="B2318" s="438"/>
      <c r="F2318" s="385"/>
      <c r="G2318" s="385"/>
      <c r="H2318" s="385"/>
      <c r="I2318" s="385"/>
      <c r="J2318" s="385"/>
      <c r="K2318" s="385"/>
    </row>
    <row r="2319" spans="1:11">
      <c r="A2319" s="393"/>
      <c r="B2319" s="438"/>
      <c r="F2319" s="385"/>
      <c r="G2319" s="385"/>
      <c r="H2319" s="385"/>
      <c r="I2319" s="385"/>
      <c r="J2319" s="385"/>
      <c r="K2319" s="385"/>
    </row>
    <row r="2320" spans="1:11">
      <c r="A2320" s="393"/>
      <c r="B2320" s="438"/>
      <c r="F2320" s="385"/>
      <c r="G2320" s="385"/>
      <c r="H2320" s="385"/>
      <c r="I2320" s="385"/>
      <c r="J2320" s="385"/>
      <c r="K2320" s="385"/>
    </row>
    <row r="2321" spans="1:11">
      <c r="A2321" s="393"/>
      <c r="B2321" s="438"/>
      <c r="F2321" s="385"/>
      <c r="G2321" s="385"/>
      <c r="H2321" s="385"/>
      <c r="I2321" s="385"/>
      <c r="J2321" s="385"/>
      <c r="K2321" s="385"/>
    </row>
    <row r="2322" spans="1:11">
      <c r="A2322" s="393"/>
      <c r="B2322" s="438"/>
      <c r="F2322" s="385"/>
      <c r="G2322" s="385"/>
      <c r="H2322" s="385"/>
      <c r="I2322" s="385"/>
      <c r="J2322" s="385"/>
      <c r="K2322" s="385"/>
    </row>
    <row r="2323" spans="1:11">
      <c r="A2323" s="393"/>
      <c r="B2323" s="438"/>
      <c r="F2323" s="385"/>
      <c r="G2323" s="385"/>
      <c r="H2323" s="385"/>
      <c r="I2323" s="385"/>
      <c r="J2323" s="385"/>
      <c r="K2323" s="385"/>
    </row>
    <row r="2324" spans="1:11">
      <c r="A2324" s="393"/>
      <c r="B2324" s="438"/>
      <c r="F2324" s="385"/>
      <c r="G2324" s="385"/>
      <c r="H2324" s="385"/>
      <c r="I2324" s="385"/>
      <c r="J2324" s="385"/>
      <c r="K2324" s="385"/>
    </row>
    <row r="2325" spans="1:11">
      <c r="A2325" s="393"/>
      <c r="B2325" s="438"/>
      <c r="F2325" s="385"/>
      <c r="G2325" s="385"/>
      <c r="H2325" s="385"/>
      <c r="I2325" s="385"/>
      <c r="J2325" s="385"/>
      <c r="K2325" s="385"/>
    </row>
    <row r="2326" spans="1:11">
      <c r="A2326" s="393"/>
      <c r="B2326" s="438"/>
      <c r="F2326" s="385"/>
      <c r="G2326" s="385"/>
      <c r="H2326" s="385"/>
      <c r="I2326" s="385"/>
      <c r="J2326" s="385"/>
      <c r="K2326" s="385"/>
    </row>
    <row r="2327" spans="1:11">
      <c r="A2327" s="393"/>
      <c r="B2327" s="438"/>
      <c r="F2327" s="385"/>
      <c r="G2327" s="385"/>
      <c r="H2327" s="385"/>
      <c r="I2327" s="385"/>
      <c r="J2327" s="385"/>
      <c r="K2327" s="385"/>
    </row>
    <row r="2328" spans="1:11">
      <c r="A2328" s="393"/>
      <c r="B2328" s="438"/>
      <c r="F2328" s="385"/>
      <c r="G2328" s="385"/>
      <c r="H2328" s="385"/>
      <c r="I2328" s="385"/>
      <c r="J2328" s="385"/>
      <c r="K2328" s="385"/>
    </row>
    <row r="2329" spans="1:11">
      <c r="A2329" s="393"/>
      <c r="B2329" s="438"/>
      <c r="F2329" s="385"/>
      <c r="G2329" s="385"/>
      <c r="H2329" s="385"/>
      <c r="I2329" s="385"/>
      <c r="J2329" s="385"/>
      <c r="K2329" s="385"/>
    </row>
    <row r="2330" spans="1:11">
      <c r="A2330" s="393"/>
      <c r="B2330" s="438"/>
      <c r="F2330" s="385"/>
      <c r="G2330" s="385"/>
      <c r="H2330" s="385"/>
      <c r="I2330" s="385"/>
      <c r="J2330" s="385"/>
      <c r="K2330" s="385"/>
    </row>
    <row r="2331" spans="1:11">
      <c r="A2331" s="393"/>
      <c r="B2331" s="438"/>
      <c r="F2331" s="385"/>
      <c r="G2331" s="385"/>
      <c r="H2331" s="385"/>
      <c r="I2331" s="385"/>
      <c r="J2331" s="385"/>
      <c r="K2331" s="385"/>
    </row>
    <row r="2332" spans="1:11">
      <c r="A2332" s="393"/>
      <c r="B2332" s="438"/>
      <c r="F2332" s="385"/>
      <c r="G2332" s="385"/>
      <c r="H2332" s="385"/>
      <c r="I2332" s="385"/>
      <c r="J2332" s="385"/>
      <c r="K2332" s="385"/>
    </row>
    <row r="2333" spans="1:11">
      <c r="A2333" s="393"/>
      <c r="B2333" s="438"/>
      <c r="F2333" s="385"/>
      <c r="G2333" s="385"/>
      <c r="H2333" s="385"/>
      <c r="I2333" s="385"/>
      <c r="J2333" s="385"/>
      <c r="K2333" s="385"/>
    </row>
    <row r="2334" spans="1:11">
      <c r="A2334" s="393"/>
      <c r="B2334" s="438"/>
      <c r="F2334" s="385"/>
      <c r="G2334" s="385"/>
      <c r="H2334" s="385"/>
      <c r="I2334" s="385"/>
      <c r="J2334" s="385"/>
      <c r="K2334" s="385"/>
    </row>
    <row r="2335" spans="1:11">
      <c r="A2335" s="393"/>
      <c r="B2335" s="438"/>
      <c r="F2335" s="385"/>
      <c r="G2335" s="385"/>
      <c r="H2335" s="385"/>
      <c r="I2335" s="385"/>
      <c r="J2335" s="385"/>
      <c r="K2335" s="385"/>
    </row>
    <row r="2336" spans="1:11">
      <c r="A2336" s="393"/>
      <c r="B2336" s="438"/>
      <c r="F2336" s="385"/>
      <c r="G2336" s="385"/>
      <c r="H2336" s="385"/>
      <c r="I2336" s="385"/>
      <c r="J2336" s="385"/>
      <c r="K2336" s="385"/>
    </row>
    <row r="2337" spans="1:11">
      <c r="A2337" s="393"/>
      <c r="B2337" s="438"/>
      <c r="F2337" s="385"/>
      <c r="G2337" s="385"/>
      <c r="H2337" s="385"/>
      <c r="I2337" s="385"/>
      <c r="J2337" s="385"/>
      <c r="K2337" s="385"/>
    </row>
    <row r="2338" spans="1:11">
      <c r="A2338" s="393"/>
      <c r="B2338" s="438"/>
      <c r="F2338" s="385"/>
      <c r="G2338" s="385"/>
      <c r="H2338" s="385"/>
      <c r="I2338" s="385"/>
      <c r="J2338" s="385"/>
      <c r="K2338" s="385"/>
    </row>
    <row r="2339" spans="1:11">
      <c r="A2339" s="393"/>
      <c r="B2339" s="438"/>
      <c r="F2339" s="385"/>
      <c r="G2339" s="385"/>
      <c r="H2339" s="385"/>
      <c r="I2339" s="385"/>
      <c r="J2339" s="385"/>
      <c r="K2339" s="385"/>
    </row>
    <row r="2340" spans="1:11">
      <c r="A2340" s="393"/>
      <c r="B2340" s="438"/>
      <c r="F2340" s="385"/>
      <c r="G2340" s="385"/>
      <c r="H2340" s="385"/>
      <c r="I2340" s="385"/>
      <c r="J2340" s="385"/>
      <c r="K2340" s="385"/>
    </row>
    <row r="2341" spans="1:11">
      <c r="A2341" s="393"/>
      <c r="B2341" s="438"/>
      <c r="F2341" s="385"/>
      <c r="G2341" s="385"/>
      <c r="H2341" s="385"/>
      <c r="I2341" s="385"/>
      <c r="J2341" s="385"/>
      <c r="K2341" s="385"/>
    </row>
    <row r="2342" spans="1:11">
      <c r="A2342" s="393"/>
      <c r="B2342" s="438"/>
      <c r="F2342" s="385"/>
      <c r="G2342" s="385"/>
      <c r="H2342" s="385"/>
      <c r="I2342" s="385"/>
      <c r="J2342" s="385"/>
      <c r="K2342" s="385"/>
    </row>
    <row r="2343" spans="1:11">
      <c r="A2343" s="393"/>
      <c r="B2343" s="438"/>
      <c r="F2343" s="385"/>
      <c r="G2343" s="385"/>
      <c r="H2343" s="385"/>
      <c r="I2343" s="385"/>
      <c r="J2343" s="385"/>
      <c r="K2343" s="385"/>
    </row>
    <row r="2344" spans="1:11">
      <c r="A2344" s="393"/>
      <c r="B2344" s="438"/>
      <c r="F2344" s="385"/>
      <c r="G2344" s="385"/>
      <c r="H2344" s="385"/>
      <c r="I2344" s="385"/>
      <c r="J2344" s="385"/>
      <c r="K2344" s="385"/>
    </row>
    <row r="2345" spans="1:11">
      <c r="A2345" s="393"/>
      <c r="B2345" s="438"/>
      <c r="F2345" s="385"/>
      <c r="G2345" s="385"/>
      <c r="H2345" s="385"/>
      <c r="I2345" s="385"/>
      <c r="J2345" s="385"/>
      <c r="K2345" s="385"/>
    </row>
    <row r="2346" spans="1:11">
      <c r="A2346" s="393"/>
      <c r="B2346" s="438"/>
      <c r="F2346" s="385"/>
      <c r="G2346" s="385"/>
      <c r="H2346" s="385"/>
      <c r="I2346" s="385"/>
      <c r="J2346" s="385"/>
      <c r="K2346" s="385"/>
    </row>
    <row r="2347" spans="1:11">
      <c r="A2347" s="393"/>
      <c r="B2347" s="438"/>
      <c r="F2347" s="385"/>
      <c r="G2347" s="385"/>
      <c r="H2347" s="385"/>
      <c r="I2347" s="385"/>
      <c r="J2347" s="385"/>
      <c r="K2347" s="385"/>
    </row>
    <row r="2348" spans="1:11">
      <c r="A2348" s="393"/>
      <c r="B2348" s="438"/>
      <c r="F2348" s="385"/>
      <c r="G2348" s="385"/>
      <c r="H2348" s="385"/>
      <c r="I2348" s="385"/>
      <c r="J2348" s="385"/>
      <c r="K2348" s="385"/>
    </row>
    <row r="2349" spans="1:11">
      <c r="A2349" s="393"/>
      <c r="B2349" s="438"/>
      <c r="F2349" s="385"/>
      <c r="G2349" s="385"/>
      <c r="H2349" s="385"/>
      <c r="I2349" s="385"/>
      <c r="J2349" s="385"/>
      <c r="K2349" s="385"/>
    </row>
    <row r="2350" spans="1:11">
      <c r="A2350" s="393"/>
      <c r="B2350" s="438"/>
      <c r="F2350" s="385"/>
      <c r="G2350" s="385"/>
      <c r="H2350" s="385"/>
      <c r="I2350" s="385"/>
      <c r="J2350" s="385"/>
      <c r="K2350" s="385"/>
    </row>
    <row r="2351" spans="1:11">
      <c r="A2351" s="393"/>
      <c r="B2351" s="438"/>
      <c r="F2351" s="385"/>
      <c r="G2351" s="385"/>
      <c r="H2351" s="385"/>
      <c r="I2351" s="385"/>
      <c r="J2351" s="385"/>
      <c r="K2351" s="385"/>
    </row>
    <row r="2352" spans="1:11">
      <c r="A2352" s="393"/>
      <c r="B2352" s="438"/>
      <c r="F2352" s="385"/>
      <c r="G2352" s="385"/>
      <c r="H2352" s="385"/>
      <c r="I2352" s="385"/>
      <c r="J2352" s="385"/>
      <c r="K2352" s="385"/>
    </row>
    <row r="2353" spans="1:11">
      <c r="A2353" s="393"/>
      <c r="B2353" s="438"/>
      <c r="F2353" s="385"/>
      <c r="G2353" s="385"/>
      <c r="H2353" s="385"/>
      <c r="I2353" s="385"/>
      <c r="J2353" s="385"/>
      <c r="K2353" s="385"/>
    </row>
    <row r="2354" spans="1:11">
      <c r="A2354" s="393"/>
      <c r="B2354" s="438"/>
      <c r="F2354" s="385"/>
      <c r="G2354" s="385"/>
      <c r="H2354" s="385"/>
      <c r="I2354" s="385"/>
      <c r="J2354" s="385"/>
      <c r="K2354" s="385"/>
    </row>
    <row r="2355" spans="1:11">
      <c r="A2355" s="393"/>
      <c r="B2355" s="438"/>
      <c r="F2355" s="385"/>
      <c r="G2355" s="385"/>
      <c r="H2355" s="385"/>
      <c r="I2355" s="385"/>
      <c r="J2355" s="385"/>
      <c r="K2355" s="385"/>
    </row>
    <row r="2356" spans="1:11">
      <c r="A2356" s="393"/>
      <c r="B2356" s="438"/>
      <c r="F2356" s="385"/>
      <c r="G2356" s="385"/>
      <c r="H2356" s="385"/>
      <c r="I2356" s="385"/>
      <c r="J2356" s="385"/>
      <c r="K2356" s="385"/>
    </row>
    <row r="2357" spans="1:11">
      <c r="A2357" s="393"/>
      <c r="B2357" s="438"/>
      <c r="F2357" s="385"/>
      <c r="G2357" s="385"/>
      <c r="H2357" s="385"/>
      <c r="I2357" s="385"/>
      <c r="J2357" s="385"/>
      <c r="K2357" s="385"/>
    </row>
    <row r="2358" spans="1:11">
      <c r="A2358" s="393"/>
      <c r="B2358" s="438"/>
      <c r="F2358" s="385"/>
      <c r="G2358" s="385"/>
      <c r="H2358" s="385"/>
      <c r="I2358" s="385"/>
      <c r="J2358" s="385"/>
      <c r="K2358" s="385"/>
    </row>
    <row r="2359" spans="1:11">
      <c r="A2359" s="393"/>
      <c r="B2359" s="438"/>
      <c r="F2359" s="385"/>
      <c r="G2359" s="385"/>
      <c r="H2359" s="385"/>
      <c r="I2359" s="385"/>
      <c r="J2359" s="385"/>
      <c r="K2359" s="385"/>
    </row>
    <row r="2360" spans="1:11">
      <c r="A2360" s="393"/>
      <c r="B2360" s="438"/>
      <c r="F2360" s="385"/>
      <c r="G2360" s="385"/>
      <c r="H2360" s="385"/>
      <c r="I2360" s="385"/>
      <c r="J2360" s="385"/>
      <c r="K2360" s="385"/>
    </row>
    <row r="2361" spans="1:11">
      <c r="A2361" s="393"/>
      <c r="B2361" s="438"/>
      <c r="F2361" s="385"/>
      <c r="G2361" s="385"/>
      <c r="H2361" s="385"/>
      <c r="I2361" s="385"/>
      <c r="J2361" s="385"/>
      <c r="K2361" s="385"/>
    </row>
    <row r="2362" spans="1:11">
      <c r="A2362" s="393"/>
      <c r="B2362" s="438"/>
      <c r="F2362" s="385"/>
      <c r="G2362" s="385"/>
      <c r="H2362" s="385"/>
      <c r="I2362" s="385"/>
      <c r="J2362" s="385"/>
      <c r="K2362" s="385"/>
    </row>
    <row r="2363" spans="1:11">
      <c r="A2363" s="393"/>
      <c r="B2363" s="438"/>
      <c r="F2363" s="385"/>
      <c r="G2363" s="385"/>
      <c r="H2363" s="385"/>
      <c r="I2363" s="385"/>
      <c r="J2363" s="385"/>
      <c r="K2363" s="385"/>
    </row>
    <row r="2364" spans="1:11">
      <c r="A2364" s="393"/>
      <c r="B2364" s="438"/>
      <c r="F2364" s="385"/>
      <c r="G2364" s="385"/>
      <c r="H2364" s="385"/>
      <c r="I2364" s="385"/>
      <c r="J2364" s="385"/>
      <c r="K2364" s="385"/>
    </row>
    <row r="2365" spans="1:11">
      <c r="A2365" s="393"/>
      <c r="B2365" s="438"/>
      <c r="F2365" s="385"/>
      <c r="G2365" s="385"/>
      <c r="H2365" s="385"/>
      <c r="I2365" s="385"/>
      <c r="J2365" s="385"/>
      <c r="K2365" s="385"/>
    </row>
    <row r="2366" spans="1:11">
      <c r="A2366" s="393"/>
      <c r="B2366" s="438"/>
      <c r="F2366" s="385"/>
      <c r="G2366" s="385"/>
      <c r="H2366" s="385"/>
      <c r="I2366" s="385"/>
      <c r="J2366" s="385"/>
      <c r="K2366" s="385"/>
    </row>
    <row r="2367" spans="1:11">
      <c r="A2367" s="393"/>
      <c r="B2367" s="438"/>
      <c r="F2367" s="385"/>
      <c r="G2367" s="385"/>
      <c r="H2367" s="385"/>
      <c r="I2367" s="385"/>
      <c r="J2367" s="385"/>
      <c r="K2367" s="385"/>
    </row>
    <row r="2368" spans="1:11">
      <c r="A2368" s="393"/>
      <c r="B2368" s="438"/>
      <c r="F2368" s="385"/>
      <c r="G2368" s="385"/>
      <c r="H2368" s="385"/>
      <c r="I2368" s="385"/>
      <c r="J2368" s="385"/>
      <c r="K2368" s="385"/>
    </row>
    <row r="2369" spans="1:11">
      <c r="A2369" s="393"/>
      <c r="B2369" s="438"/>
      <c r="F2369" s="385"/>
      <c r="G2369" s="385"/>
      <c r="H2369" s="385"/>
      <c r="I2369" s="385"/>
      <c r="J2369" s="385"/>
      <c r="K2369" s="385"/>
    </row>
    <row r="2370" spans="1:11">
      <c r="A2370" s="393"/>
      <c r="B2370" s="438"/>
      <c r="F2370" s="385"/>
      <c r="G2370" s="385"/>
      <c r="H2370" s="385"/>
      <c r="I2370" s="385"/>
      <c r="J2370" s="385"/>
      <c r="K2370" s="385"/>
    </row>
    <row r="2371" spans="1:11">
      <c r="A2371" s="393"/>
      <c r="B2371" s="438"/>
      <c r="F2371" s="385"/>
      <c r="G2371" s="385"/>
      <c r="H2371" s="385"/>
      <c r="I2371" s="385"/>
      <c r="J2371" s="385"/>
      <c r="K2371" s="385"/>
    </row>
    <row r="2372" spans="1:11">
      <c r="A2372" s="393"/>
      <c r="B2372" s="438"/>
      <c r="F2372" s="385"/>
      <c r="G2372" s="385"/>
      <c r="H2372" s="385"/>
      <c r="I2372" s="385"/>
      <c r="J2372" s="385"/>
      <c r="K2372" s="385"/>
    </row>
    <row r="2373" spans="1:11">
      <c r="A2373" s="393"/>
      <c r="B2373" s="438"/>
      <c r="F2373" s="385"/>
      <c r="G2373" s="385"/>
      <c r="H2373" s="385"/>
      <c r="I2373" s="385"/>
      <c r="J2373" s="385"/>
      <c r="K2373" s="385"/>
    </row>
    <row r="2374" spans="1:11">
      <c r="A2374" s="393"/>
      <c r="B2374" s="438"/>
      <c r="F2374" s="385"/>
      <c r="G2374" s="385"/>
      <c r="H2374" s="385"/>
      <c r="I2374" s="385"/>
      <c r="J2374" s="385"/>
      <c r="K2374" s="385"/>
    </row>
    <row r="2375" spans="1:11">
      <c r="A2375" s="393"/>
      <c r="B2375" s="438"/>
      <c r="F2375" s="385"/>
      <c r="G2375" s="385"/>
      <c r="H2375" s="385"/>
      <c r="I2375" s="385"/>
      <c r="J2375" s="385"/>
      <c r="K2375" s="385"/>
    </row>
    <row r="2376" spans="1:11">
      <c r="A2376" s="393"/>
      <c r="B2376" s="438"/>
      <c r="F2376" s="385"/>
      <c r="G2376" s="385"/>
      <c r="H2376" s="385"/>
      <c r="I2376" s="385"/>
      <c r="J2376" s="385"/>
      <c r="K2376" s="385"/>
    </row>
    <row r="2377" spans="1:11">
      <c r="A2377" s="393"/>
      <c r="B2377" s="438"/>
      <c r="F2377" s="385"/>
      <c r="G2377" s="385"/>
      <c r="H2377" s="385"/>
      <c r="I2377" s="385"/>
      <c r="J2377" s="385"/>
      <c r="K2377" s="385"/>
    </row>
    <row r="2378" spans="1:11">
      <c r="A2378" s="393"/>
      <c r="B2378" s="438"/>
      <c r="F2378" s="385"/>
      <c r="G2378" s="385"/>
      <c r="H2378" s="385"/>
      <c r="I2378" s="385"/>
      <c r="J2378" s="385"/>
      <c r="K2378" s="385"/>
    </row>
    <row r="2379" spans="1:11">
      <c r="A2379" s="393"/>
      <c r="B2379" s="438"/>
      <c r="F2379" s="385"/>
      <c r="G2379" s="385"/>
      <c r="H2379" s="385"/>
      <c r="I2379" s="385"/>
      <c r="J2379" s="385"/>
      <c r="K2379" s="385"/>
    </row>
    <row r="2380" spans="1:11">
      <c r="A2380" s="393"/>
      <c r="B2380" s="438"/>
      <c r="F2380" s="385"/>
      <c r="G2380" s="385"/>
      <c r="H2380" s="385"/>
      <c r="I2380" s="385"/>
      <c r="J2380" s="385"/>
      <c r="K2380" s="385"/>
    </row>
    <row r="2381" spans="1:11">
      <c r="A2381" s="393"/>
      <c r="B2381" s="438"/>
      <c r="F2381" s="385"/>
      <c r="G2381" s="385"/>
      <c r="H2381" s="385"/>
      <c r="I2381" s="385"/>
      <c r="J2381" s="385"/>
      <c r="K2381" s="385"/>
    </row>
    <row r="2382" spans="1:11">
      <c r="A2382" s="393"/>
      <c r="B2382" s="438"/>
      <c r="F2382" s="385"/>
      <c r="G2382" s="385"/>
      <c r="H2382" s="385"/>
      <c r="I2382" s="385"/>
      <c r="J2382" s="385"/>
      <c r="K2382" s="385"/>
    </row>
    <row r="2383" spans="1:11">
      <c r="A2383" s="393"/>
      <c r="B2383" s="438"/>
      <c r="F2383" s="385"/>
      <c r="G2383" s="385"/>
      <c r="H2383" s="385"/>
      <c r="I2383" s="385"/>
      <c r="J2383" s="385"/>
      <c r="K2383" s="385"/>
    </row>
    <row r="2384" spans="1:11">
      <c r="A2384" s="393"/>
      <c r="B2384" s="438"/>
      <c r="F2384" s="385"/>
      <c r="G2384" s="385"/>
      <c r="H2384" s="385"/>
      <c r="I2384" s="385"/>
      <c r="J2384" s="385"/>
      <c r="K2384" s="385"/>
    </row>
    <row r="2385" spans="1:11">
      <c r="A2385" s="393"/>
      <c r="B2385" s="438"/>
      <c r="F2385" s="385"/>
      <c r="G2385" s="385"/>
      <c r="H2385" s="385"/>
      <c r="I2385" s="385"/>
      <c r="J2385" s="385"/>
      <c r="K2385" s="385"/>
    </row>
    <row r="2386" spans="1:11">
      <c r="A2386" s="393"/>
      <c r="B2386" s="438"/>
      <c r="F2386" s="385"/>
      <c r="G2386" s="385"/>
      <c r="H2386" s="385"/>
      <c r="I2386" s="385"/>
      <c r="J2386" s="385"/>
      <c r="K2386" s="385"/>
    </row>
    <row r="2387" spans="1:11">
      <c r="A2387" s="393"/>
      <c r="B2387" s="438"/>
      <c r="F2387" s="385"/>
      <c r="G2387" s="385"/>
      <c r="H2387" s="385"/>
      <c r="I2387" s="385"/>
      <c r="J2387" s="385"/>
      <c r="K2387" s="385"/>
    </row>
    <row r="2388" spans="1:11">
      <c r="A2388" s="393"/>
      <c r="B2388" s="438"/>
      <c r="F2388" s="385"/>
      <c r="G2388" s="385"/>
      <c r="H2388" s="385"/>
      <c r="I2388" s="385"/>
      <c r="J2388" s="385"/>
      <c r="K2388" s="385"/>
    </row>
    <row r="2389" spans="1:11">
      <c r="A2389" s="393"/>
      <c r="B2389" s="438"/>
      <c r="F2389" s="385"/>
      <c r="G2389" s="385"/>
      <c r="H2389" s="385"/>
      <c r="I2389" s="385"/>
      <c r="J2389" s="385"/>
      <c r="K2389" s="385"/>
    </row>
    <row r="2390" spans="1:11">
      <c r="A2390" s="393"/>
      <c r="B2390" s="438"/>
      <c r="F2390" s="385"/>
      <c r="G2390" s="385"/>
      <c r="H2390" s="385"/>
      <c r="I2390" s="385"/>
      <c r="J2390" s="385"/>
      <c r="K2390" s="385"/>
    </row>
    <row r="2391" spans="1:11">
      <c r="A2391" s="393"/>
      <c r="B2391" s="438"/>
      <c r="F2391" s="385"/>
      <c r="G2391" s="385"/>
      <c r="H2391" s="385"/>
      <c r="I2391" s="385"/>
      <c r="J2391" s="385"/>
      <c r="K2391" s="385"/>
    </row>
    <row r="2392" spans="1:11">
      <c r="A2392" s="393"/>
      <c r="B2392" s="438"/>
      <c r="F2392" s="385"/>
      <c r="G2392" s="385"/>
      <c r="H2392" s="385"/>
      <c r="I2392" s="385"/>
      <c r="J2392" s="385"/>
      <c r="K2392" s="385"/>
    </row>
    <row r="2393" spans="1:11">
      <c r="A2393" s="393"/>
      <c r="B2393" s="438"/>
      <c r="F2393" s="385"/>
      <c r="G2393" s="385"/>
      <c r="H2393" s="385"/>
      <c r="I2393" s="385"/>
      <c r="J2393" s="385"/>
      <c r="K2393" s="385"/>
    </row>
    <row r="2394" spans="1:11">
      <c r="A2394" s="393"/>
      <c r="B2394" s="438"/>
      <c r="F2394" s="385"/>
      <c r="G2394" s="385"/>
      <c r="H2394" s="385"/>
      <c r="I2394" s="385"/>
      <c r="J2394" s="385"/>
      <c r="K2394" s="385"/>
    </row>
    <row r="2395" spans="1:11">
      <c r="A2395" s="393"/>
      <c r="B2395" s="438"/>
      <c r="F2395" s="385"/>
      <c r="G2395" s="385"/>
      <c r="H2395" s="385"/>
      <c r="I2395" s="385"/>
      <c r="J2395" s="385"/>
      <c r="K2395" s="385"/>
    </row>
    <row r="2396" spans="1:11">
      <c r="A2396" s="393"/>
      <c r="B2396" s="438"/>
      <c r="F2396" s="385"/>
      <c r="G2396" s="385"/>
      <c r="H2396" s="385"/>
      <c r="I2396" s="385"/>
      <c r="J2396" s="385"/>
      <c r="K2396" s="385"/>
    </row>
    <row r="2397" spans="1:11">
      <c r="A2397" s="393"/>
      <c r="B2397" s="438"/>
      <c r="F2397" s="385"/>
      <c r="G2397" s="385"/>
      <c r="H2397" s="385"/>
      <c r="I2397" s="385"/>
      <c r="J2397" s="385"/>
      <c r="K2397" s="385"/>
    </row>
    <row r="2398" spans="1:11">
      <c r="A2398" s="393"/>
      <c r="B2398" s="438"/>
      <c r="F2398" s="385"/>
      <c r="G2398" s="385"/>
      <c r="H2398" s="385"/>
      <c r="I2398" s="385"/>
      <c r="J2398" s="385"/>
      <c r="K2398" s="385"/>
    </row>
    <row r="2399" spans="1:11">
      <c r="A2399" s="393"/>
      <c r="B2399" s="438"/>
      <c r="F2399" s="385"/>
      <c r="G2399" s="385"/>
      <c r="H2399" s="385"/>
      <c r="I2399" s="385"/>
      <c r="J2399" s="385"/>
      <c r="K2399" s="385"/>
    </row>
    <row r="2400" spans="1:11">
      <c r="A2400" s="393"/>
      <c r="B2400" s="438"/>
      <c r="F2400" s="385"/>
      <c r="G2400" s="385"/>
      <c r="H2400" s="385"/>
      <c r="I2400" s="385"/>
      <c r="J2400" s="385"/>
      <c r="K2400" s="385"/>
    </row>
    <row r="2401" spans="1:11">
      <c r="A2401" s="393"/>
      <c r="B2401" s="438"/>
      <c r="F2401" s="385"/>
      <c r="G2401" s="385"/>
      <c r="H2401" s="385"/>
      <c r="I2401" s="385"/>
      <c r="J2401" s="385"/>
      <c r="K2401" s="385"/>
    </row>
    <row r="2402" spans="1:11">
      <c r="A2402" s="393"/>
      <c r="B2402" s="438"/>
      <c r="F2402" s="385"/>
      <c r="G2402" s="385"/>
      <c r="H2402" s="385"/>
      <c r="I2402" s="385"/>
      <c r="J2402" s="385"/>
      <c r="K2402" s="385"/>
    </row>
    <row r="2403" spans="1:11">
      <c r="A2403" s="393"/>
      <c r="B2403" s="438"/>
      <c r="F2403" s="385"/>
      <c r="G2403" s="385"/>
      <c r="H2403" s="385"/>
      <c r="I2403" s="385"/>
      <c r="J2403" s="385"/>
      <c r="K2403" s="385"/>
    </row>
    <row r="2404" spans="1:11">
      <c r="A2404" s="393"/>
      <c r="B2404" s="438"/>
      <c r="F2404" s="385"/>
      <c r="G2404" s="385"/>
      <c r="H2404" s="385"/>
      <c r="I2404" s="385"/>
      <c r="J2404" s="385"/>
      <c r="K2404" s="385"/>
    </row>
    <row r="2405" spans="1:11">
      <c r="A2405" s="393"/>
      <c r="B2405" s="438"/>
      <c r="F2405" s="385"/>
      <c r="G2405" s="385"/>
      <c r="H2405" s="385"/>
      <c r="I2405" s="385"/>
      <c r="J2405" s="385"/>
      <c r="K2405" s="385"/>
    </row>
    <row r="2406" spans="1:11">
      <c r="A2406" s="393"/>
      <c r="B2406" s="438"/>
      <c r="F2406" s="385"/>
      <c r="G2406" s="385"/>
      <c r="H2406" s="385"/>
      <c r="I2406" s="385"/>
      <c r="J2406" s="385"/>
      <c r="K2406" s="385"/>
    </row>
    <row r="2407" spans="1:11">
      <c r="A2407" s="393"/>
      <c r="B2407" s="438"/>
      <c r="F2407" s="385"/>
      <c r="G2407" s="385"/>
      <c r="H2407" s="385"/>
      <c r="I2407" s="385"/>
      <c r="J2407" s="385"/>
      <c r="K2407" s="385"/>
    </row>
    <row r="2408" spans="1:11">
      <c r="A2408" s="393"/>
      <c r="B2408" s="438"/>
      <c r="F2408" s="385"/>
      <c r="G2408" s="385"/>
      <c r="H2408" s="385"/>
      <c r="I2408" s="385"/>
      <c r="J2408" s="385"/>
      <c r="K2408" s="385"/>
    </row>
    <row r="2409" spans="1:11">
      <c r="A2409" s="393"/>
      <c r="B2409" s="438"/>
      <c r="F2409" s="385"/>
      <c r="G2409" s="385"/>
      <c r="H2409" s="385"/>
      <c r="I2409" s="385"/>
      <c r="J2409" s="385"/>
      <c r="K2409" s="385"/>
    </row>
    <row r="2410" spans="1:11">
      <c r="A2410" s="393"/>
      <c r="B2410" s="438"/>
      <c r="F2410" s="385"/>
      <c r="G2410" s="385"/>
      <c r="H2410" s="385"/>
      <c r="I2410" s="385"/>
      <c r="J2410" s="385"/>
      <c r="K2410" s="385"/>
    </row>
    <row r="2411" spans="1:11">
      <c r="A2411" s="393"/>
      <c r="B2411" s="438"/>
      <c r="F2411" s="385"/>
      <c r="G2411" s="385"/>
      <c r="H2411" s="385"/>
      <c r="I2411" s="385"/>
      <c r="J2411" s="385"/>
      <c r="K2411" s="385"/>
    </row>
    <row r="2412" spans="1:11">
      <c r="A2412" s="393"/>
      <c r="B2412" s="438"/>
      <c r="F2412" s="385"/>
      <c r="G2412" s="385"/>
      <c r="H2412" s="385"/>
      <c r="I2412" s="385"/>
      <c r="J2412" s="385"/>
      <c r="K2412" s="385"/>
    </row>
    <row r="2413" spans="1:11">
      <c r="A2413" s="393"/>
      <c r="B2413" s="438"/>
      <c r="F2413" s="385"/>
      <c r="G2413" s="385"/>
      <c r="H2413" s="385"/>
      <c r="I2413" s="385"/>
      <c r="J2413" s="385"/>
      <c r="K2413" s="385"/>
    </row>
    <row r="2414" spans="1:11">
      <c r="A2414" s="393"/>
      <c r="B2414" s="438"/>
      <c r="F2414" s="385"/>
      <c r="G2414" s="385"/>
      <c r="H2414" s="385"/>
      <c r="I2414" s="385"/>
      <c r="J2414" s="385"/>
      <c r="K2414" s="385"/>
    </row>
    <row r="2415" spans="1:11">
      <c r="A2415" s="393"/>
      <c r="B2415" s="438"/>
      <c r="F2415" s="385"/>
      <c r="G2415" s="385"/>
      <c r="H2415" s="385"/>
      <c r="I2415" s="385"/>
      <c r="J2415" s="385"/>
      <c r="K2415" s="385"/>
    </row>
    <row r="2416" spans="1:11">
      <c r="A2416" s="393"/>
      <c r="B2416" s="438"/>
      <c r="F2416" s="385"/>
      <c r="G2416" s="385"/>
      <c r="H2416" s="385"/>
      <c r="I2416" s="385"/>
      <c r="J2416" s="385"/>
      <c r="K2416" s="385"/>
    </row>
    <row r="2417" spans="1:11">
      <c r="A2417" s="393"/>
      <c r="B2417" s="438"/>
      <c r="F2417" s="385"/>
      <c r="G2417" s="385"/>
      <c r="H2417" s="385"/>
      <c r="I2417" s="385"/>
      <c r="J2417" s="385"/>
      <c r="K2417" s="385"/>
    </row>
    <row r="2418" spans="1:11">
      <c r="A2418" s="393"/>
      <c r="B2418" s="438"/>
      <c r="F2418" s="385"/>
      <c r="G2418" s="385"/>
      <c r="H2418" s="385"/>
      <c r="I2418" s="385"/>
      <c r="J2418" s="385"/>
      <c r="K2418" s="385"/>
    </row>
    <row r="2419" spans="1:11">
      <c r="A2419" s="393"/>
      <c r="B2419" s="438"/>
      <c r="F2419" s="385"/>
      <c r="G2419" s="385"/>
      <c r="H2419" s="385"/>
      <c r="I2419" s="385"/>
      <c r="J2419" s="385"/>
      <c r="K2419" s="385"/>
    </row>
    <row r="2420" spans="1:11">
      <c r="A2420" s="393"/>
      <c r="B2420" s="438"/>
      <c r="F2420" s="385"/>
      <c r="G2420" s="385"/>
      <c r="H2420" s="385"/>
      <c r="I2420" s="385"/>
      <c r="J2420" s="385"/>
      <c r="K2420" s="385"/>
    </row>
    <row r="2421" spans="1:11">
      <c r="A2421" s="393"/>
      <c r="B2421" s="438"/>
      <c r="F2421" s="385"/>
      <c r="G2421" s="385"/>
      <c r="H2421" s="385"/>
      <c r="I2421" s="385"/>
      <c r="J2421" s="385"/>
      <c r="K2421" s="385"/>
    </row>
    <row r="2422" spans="1:11">
      <c r="A2422" s="393"/>
      <c r="B2422" s="438"/>
      <c r="F2422" s="385"/>
      <c r="G2422" s="385"/>
      <c r="H2422" s="385"/>
      <c r="I2422" s="385"/>
      <c r="J2422" s="385"/>
      <c r="K2422" s="385"/>
    </row>
    <row r="2423" spans="1:11">
      <c r="A2423" s="393"/>
      <c r="B2423" s="438"/>
      <c r="F2423" s="385"/>
      <c r="G2423" s="385"/>
      <c r="H2423" s="385"/>
      <c r="I2423" s="385"/>
      <c r="J2423" s="385"/>
      <c r="K2423" s="385"/>
    </row>
    <row r="2424" spans="1:11">
      <c r="A2424" s="393"/>
      <c r="B2424" s="438"/>
      <c r="F2424" s="385"/>
      <c r="G2424" s="385"/>
      <c r="H2424" s="385"/>
      <c r="I2424" s="385"/>
      <c r="J2424" s="385"/>
      <c r="K2424" s="385"/>
    </row>
    <row r="2425" spans="1:11">
      <c r="A2425" s="393"/>
      <c r="B2425" s="438"/>
      <c r="F2425" s="385"/>
      <c r="G2425" s="385"/>
      <c r="H2425" s="385"/>
      <c r="I2425" s="385"/>
      <c r="J2425" s="385"/>
      <c r="K2425" s="385"/>
    </row>
    <row r="2426" spans="1:11">
      <c r="A2426" s="393"/>
      <c r="B2426" s="438"/>
      <c r="F2426" s="385"/>
      <c r="G2426" s="385"/>
      <c r="H2426" s="385"/>
      <c r="I2426" s="385"/>
      <c r="J2426" s="385"/>
      <c r="K2426" s="385"/>
    </row>
    <row r="2427" spans="1:11">
      <c r="A2427" s="393"/>
      <c r="B2427" s="438"/>
      <c r="F2427" s="385"/>
      <c r="G2427" s="385"/>
      <c r="H2427" s="385"/>
      <c r="I2427" s="385"/>
      <c r="J2427" s="385"/>
      <c r="K2427" s="385"/>
    </row>
    <row r="2428" spans="1:11">
      <c r="A2428" s="393"/>
      <c r="B2428" s="438"/>
      <c r="F2428" s="385"/>
      <c r="G2428" s="385"/>
      <c r="H2428" s="385"/>
      <c r="I2428" s="385"/>
      <c r="J2428" s="385"/>
      <c r="K2428" s="385"/>
    </row>
    <row r="2429" spans="1:11">
      <c r="A2429" s="393"/>
      <c r="B2429" s="438"/>
      <c r="F2429" s="385"/>
      <c r="G2429" s="385"/>
      <c r="H2429" s="385"/>
      <c r="I2429" s="385"/>
      <c r="J2429" s="385"/>
      <c r="K2429" s="385"/>
    </row>
    <row r="2430" spans="1:11">
      <c r="A2430" s="393"/>
      <c r="B2430" s="438"/>
      <c r="F2430" s="385"/>
      <c r="G2430" s="385"/>
      <c r="H2430" s="385"/>
      <c r="I2430" s="385"/>
      <c r="J2430" s="385"/>
      <c r="K2430" s="385"/>
    </row>
    <row r="2431" spans="1:11">
      <c r="A2431" s="393"/>
      <c r="B2431" s="438"/>
      <c r="F2431" s="385"/>
      <c r="G2431" s="385"/>
      <c r="H2431" s="385"/>
      <c r="I2431" s="385"/>
      <c r="J2431" s="385"/>
      <c r="K2431" s="385"/>
    </row>
    <row r="2432" spans="1:11">
      <c r="A2432" s="393"/>
      <c r="B2432" s="438"/>
      <c r="F2432" s="385"/>
      <c r="G2432" s="385"/>
      <c r="H2432" s="385"/>
      <c r="I2432" s="385"/>
      <c r="J2432" s="385"/>
      <c r="K2432" s="385"/>
    </row>
    <row r="2433" spans="1:11">
      <c r="A2433" s="393"/>
      <c r="B2433" s="438"/>
      <c r="F2433" s="385"/>
      <c r="G2433" s="385"/>
      <c r="H2433" s="385"/>
      <c r="I2433" s="385"/>
      <c r="J2433" s="385"/>
      <c r="K2433" s="385"/>
    </row>
    <row r="2434" spans="1:11">
      <c r="A2434" s="393"/>
      <c r="B2434" s="438"/>
      <c r="F2434" s="385"/>
      <c r="G2434" s="385"/>
      <c r="H2434" s="385"/>
      <c r="I2434" s="385"/>
      <c r="J2434" s="385"/>
      <c r="K2434" s="385"/>
    </row>
    <row r="2435" spans="1:11">
      <c r="A2435" s="393"/>
      <c r="B2435" s="438"/>
      <c r="F2435" s="385"/>
      <c r="G2435" s="385"/>
      <c r="H2435" s="385"/>
      <c r="I2435" s="385"/>
      <c r="J2435" s="385"/>
      <c r="K2435" s="385"/>
    </row>
    <row r="2436" spans="1:11">
      <c r="A2436" s="393"/>
      <c r="B2436" s="438"/>
      <c r="F2436" s="385"/>
      <c r="G2436" s="385"/>
      <c r="H2436" s="385"/>
      <c r="I2436" s="385"/>
      <c r="J2436" s="385"/>
      <c r="K2436" s="385"/>
    </row>
    <row r="2437" spans="1:11">
      <c r="A2437" s="393"/>
      <c r="B2437" s="438"/>
      <c r="F2437" s="385"/>
      <c r="G2437" s="385"/>
      <c r="H2437" s="385"/>
      <c r="I2437" s="385"/>
      <c r="J2437" s="385"/>
      <c r="K2437" s="385"/>
    </row>
    <row r="2438" spans="1:11">
      <c r="A2438" s="393"/>
      <c r="B2438" s="438"/>
      <c r="F2438" s="385"/>
      <c r="G2438" s="385"/>
      <c r="H2438" s="385"/>
      <c r="I2438" s="385"/>
      <c r="J2438" s="385"/>
      <c r="K2438" s="385"/>
    </row>
    <row r="2439" spans="1:11">
      <c r="A2439" s="393"/>
      <c r="B2439" s="438"/>
      <c r="F2439" s="385"/>
      <c r="G2439" s="385"/>
      <c r="H2439" s="385"/>
      <c r="I2439" s="385"/>
      <c r="J2439" s="385"/>
      <c r="K2439" s="385"/>
    </row>
    <row r="2440" spans="1:11">
      <c r="A2440" s="393"/>
      <c r="B2440" s="438"/>
      <c r="F2440" s="385"/>
      <c r="G2440" s="385"/>
      <c r="H2440" s="385"/>
      <c r="I2440" s="385"/>
      <c r="J2440" s="385"/>
      <c r="K2440" s="385"/>
    </row>
    <row r="2441" spans="1:11">
      <c r="A2441" s="393"/>
      <c r="B2441" s="438"/>
      <c r="F2441" s="385"/>
      <c r="G2441" s="385"/>
      <c r="H2441" s="385"/>
      <c r="I2441" s="385"/>
      <c r="J2441" s="385"/>
      <c r="K2441" s="385"/>
    </row>
    <row r="2442" spans="1:11">
      <c r="A2442" s="393"/>
      <c r="B2442" s="438"/>
      <c r="F2442" s="385"/>
      <c r="G2442" s="385"/>
      <c r="H2442" s="385"/>
      <c r="I2442" s="385"/>
      <c r="J2442" s="385"/>
      <c r="K2442" s="385"/>
    </row>
    <row r="2443" spans="1:11">
      <c r="A2443" s="393"/>
      <c r="B2443" s="438"/>
      <c r="F2443" s="385"/>
      <c r="G2443" s="385"/>
      <c r="H2443" s="385"/>
      <c r="I2443" s="385"/>
      <c r="J2443" s="385"/>
      <c r="K2443" s="385"/>
    </row>
    <row r="2444" spans="1:11">
      <c r="A2444" s="393"/>
      <c r="B2444" s="438"/>
      <c r="F2444" s="385"/>
      <c r="G2444" s="385"/>
      <c r="H2444" s="385"/>
      <c r="I2444" s="385"/>
      <c r="J2444" s="385"/>
      <c r="K2444" s="385"/>
    </row>
    <row r="2445" spans="1:11">
      <c r="A2445" s="393"/>
      <c r="B2445" s="438"/>
      <c r="F2445" s="385"/>
      <c r="G2445" s="385"/>
      <c r="H2445" s="385"/>
      <c r="I2445" s="385"/>
      <c r="J2445" s="385"/>
      <c r="K2445" s="385"/>
    </row>
    <row r="2446" spans="1:11">
      <c r="A2446" s="393"/>
      <c r="B2446" s="438"/>
      <c r="F2446" s="385"/>
      <c r="G2446" s="385"/>
      <c r="H2446" s="385"/>
      <c r="I2446" s="385"/>
      <c r="J2446" s="385"/>
      <c r="K2446" s="385"/>
    </row>
    <row r="2447" spans="1:11">
      <c r="A2447" s="393"/>
      <c r="B2447" s="438"/>
      <c r="F2447" s="385"/>
      <c r="G2447" s="385"/>
      <c r="H2447" s="385"/>
      <c r="I2447" s="385"/>
      <c r="J2447" s="385"/>
      <c r="K2447" s="385"/>
    </row>
    <row r="2448" spans="1:11">
      <c r="A2448" s="393"/>
      <c r="B2448" s="438"/>
      <c r="F2448" s="385"/>
      <c r="G2448" s="385"/>
      <c r="H2448" s="385"/>
      <c r="I2448" s="385"/>
      <c r="J2448" s="385"/>
      <c r="K2448" s="385"/>
    </row>
    <row r="2449" spans="1:11">
      <c r="A2449" s="393"/>
      <c r="B2449" s="438"/>
      <c r="F2449" s="385"/>
      <c r="G2449" s="385"/>
      <c r="H2449" s="385"/>
      <c r="I2449" s="385"/>
      <c r="J2449" s="385"/>
      <c r="K2449" s="385"/>
    </row>
    <row r="2450" spans="1:11">
      <c r="A2450" s="393"/>
      <c r="B2450" s="438"/>
      <c r="F2450" s="385"/>
      <c r="G2450" s="385"/>
      <c r="H2450" s="385"/>
      <c r="I2450" s="385"/>
      <c r="J2450" s="385"/>
      <c r="K2450" s="385"/>
    </row>
    <row r="2451" spans="1:11">
      <c r="A2451" s="393"/>
      <c r="B2451" s="438"/>
      <c r="F2451" s="385"/>
      <c r="G2451" s="385"/>
      <c r="H2451" s="385"/>
      <c r="I2451" s="385"/>
      <c r="J2451" s="385"/>
      <c r="K2451" s="385"/>
    </row>
    <row r="2452" spans="1:11">
      <c r="A2452" s="393"/>
      <c r="B2452" s="438"/>
      <c r="F2452" s="385"/>
      <c r="G2452" s="385"/>
      <c r="H2452" s="385"/>
      <c r="I2452" s="385"/>
      <c r="J2452" s="385"/>
      <c r="K2452" s="385"/>
    </row>
    <row r="2453" spans="1:11">
      <c r="A2453" s="393"/>
      <c r="B2453" s="438"/>
      <c r="F2453" s="385"/>
      <c r="G2453" s="385"/>
      <c r="H2453" s="385"/>
      <c r="I2453" s="385"/>
      <c r="J2453" s="385"/>
      <c r="K2453" s="385"/>
    </row>
    <row r="2454" spans="1:11">
      <c r="A2454" s="393"/>
      <c r="B2454" s="438"/>
      <c r="F2454" s="385"/>
      <c r="G2454" s="385"/>
      <c r="H2454" s="385"/>
      <c r="I2454" s="385"/>
      <c r="J2454" s="385"/>
      <c r="K2454" s="385"/>
    </row>
    <row r="2455" spans="1:11">
      <c r="A2455" s="393"/>
      <c r="B2455" s="438"/>
      <c r="F2455" s="385"/>
      <c r="G2455" s="385"/>
      <c r="H2455" s="385"/>
      <c r="I2455" s="385"/>
      <c r="J2455" s="385"/>
      <c r="K2455" s="385"/>
    </row>
    <row r="2456" spans="1:11">
      <c r="A2456" s="393"/>
      <c r="B2456" s="438"/>
      <c r="F2456" s="385"/>
      <c r="G2456" s="385"/>
      <c r="H2456" s="385"/>
      <c r="I2456" s="385"/>
      <c r="J2456" s="385"/>
      <c r="K2456" s="385"/>
    </row>
    <row r="2457" spans="1:11">
      <c r="A2457" s="393"/>
      <c r="B2457" s="438"/>
      <c r="F2457" s="385"/>
      <c r="G2457" s="385"/>
      <c r="H2457" s="385"/>
      <c r="I2457" s="385"/>
      <c r="J2457" s="385"/>
      <c r="K2457" s="385"/>
    </row>
    <row r="2458" spans="1:11">
      <c r="A2458" s="393"/>
      <c r="B2458" s="438"/>
      <c r="F2458" s="385"/>
      <c r="G2458" s="385"/>
      <c r="H2458" s="385"/>
      <c r="I2458" s="385"/>
      <c r="J2458" s="385"/>
      <c r="K2458" s="385"/>
    </row>
    <row r="2459" spans="1:11">
      <c r="A2459" s="393"/>
      <c r="B2459" s="438"/>
      <c r="F2459" s="385"/>
      <c r="G2459" s="385"/>
      <c r="H2459" s="385"/>
      <c r="I2459" s="385"/>
      <c r="J2459" s="385"/>
      <c r="K2459" s="385"/>
    </row>
    <row r="2460" spans="1:11">
      <c r="A2460" s="393"/>
      <c r="B2460" s="438"/>
      <c r="F2460" s="385"/>
      <c r="G2460" s="385"/>
      <c r="H2460" s="385"/>
      <c r="I2460" s="385"/>
      <c r="J2460" s="385"/>
      <c r="K2460" s="385"/>
    </row>
    <row r="2461" spans="1:11">
      <c r="A2461" s="393"/>
      <c r="B2461" s="438"/>
      <c r="F2461" s="385"/>
      <c r="G2461" s="385"/>
      <c r="H2461" s="385"/>
      <c r="I2461" s="385"/>
      <c r="J2461" s="385"/>
      <c r="K2461" s="385"/>
    </row>
    <row r="2462" spans="1:11">
      <c r="A2462" s="393"/>
      <c r="B2462" s="438"/>
      <c r="F2462" s="385"/>
      <c r="G2462" s="385"/>
      <c r="H2462" s="385"/>
      <c r="I2462" s="385"/>
      <c r="J2462" s="385"/>
      <c r="K2462" s="385"/>
    </row>
    <row r="2463" spans="1:11">
      <c r="A2463" s="393"/>
      <c r="B2463" s="438"/>
      <c r="F2463" s="385"/>
      <c r="G2463" s="385"/>
      <c r="H2463" s="385"/>
      <c r="I2463" s="385"/>
      <c r="J2463" s="385"/>
      <c r="K2463" s="385"/>
    </row>
    <row r="2464" spans="1:11">
      <c r="A2464" s="393"/>
      <c r="B2464" s="438"/>
      <c r="F2464" s="385"/>
      <c r="G2464" s="385"/>
      <c r="H2464" s="385"/>
      <c r="I2464" s="385"/>
      <c r="J2464" s="385"/>
      <c r="K2464" s="385"/>
    </row>
    <row r="2465" spans="1:11">
      <c r="A2465" s="393"/>
      <c r="B2465" s="438"/>
      <c r="F2465" s="385"/>
      <c r="G2465" s="385"/>
      <c r="H2465" s="385"/>
      <c r="I2465" s="385"/>
      <c r="J2465" s="385"/>
      <c r="K2465" s="385"/>
    </row>
    <row r="2466" spans="1:11">
      <c r="A2466" s="393"/>
      <c r="B2466" s="438"/>
      <c r="F2466" s="385"/>
      <c r="G2466" s="385"/>
      <c r="H2466" s="385"/>
      <c r="I2466" s="385"/>
      <c r="J2466" s="385"/>
      <c r="K2466" s="385"/>
    </row>
    <row r="2467" spans="1:11">
      <c r="A2467" s="393"/>
      <c r="B2467" s="438"/>
      <c r="F2467" s="385"/>
      <c r="G2467" s="385"/>
      <c r="H2467" s="385"/>
      <c r="I2467" s="385"/>
      <c r="J2467" s="385"/>
      <c r="K2467" s="385"/>
    </row>
    <row r="2468" spans="1:11">
      <c r="A2468" s="393"/>
      <c r="B2468" s="438"/>
      <c r="F2468" s="385"/>
      <c r="G2468" s="385"/>
      <c r="H2468" s="385"/>
      <c r="I2468" s="385"/>
      <c r="J2468" s="385"/>
      <c r="K2468" s="385"/>
    </row>
    <row r="2469" spans="1:11">
      <c r="A2469" s="393"/>
      <c r="B2469" s="438"/>
      <c r="F2469" s="385"/>
      <c r="G2469" s="385"/>
      <c r="H2469" s="385"/>
      <c r="I2469" s="385"/>
      <c r="J2469" s="385"/>
      <c r="K2469" s="385"/>
    </row>
    <row r="2470" spans="1:11">
      <c r="A2470" s="393"/>
      <c r="B2470" s="438"/>
      <c r="F2470" s="385"/>
      <c r="G2470" s="385"/>
      <c r="H2470" s="385"/>
      <c r="I2470" s="385"/>
      <c r="J2470" s="385"/>
      <c r="K2470" s="385"/>
    </row>
    <row r="2471" spans="1:11">
      <c r="A2471" s="393"/>
      <c r="B2471" s="438"/>
      <c r="F2471" s="385"/>
      <c r="G2471" s="385"/>
      <c r="H2471" s="385"/>
      <c r="I2471" s="385"/>
      <c r="J2471" s="385"/>
      <c r="K2471" s="385"/>
    </row>
    <row r="2472" spans="1:11">
      <c r="A2472" s="393"/>
      <c r="B2472" s="438"/>
      <c r="F2472" s="385"/>
      <c r="G2472" s="385"/>
      <c r="H2472" s="385"/>
      <c r="I2472" s="385"/>
      <c r="J2472" s="385"/>
      <c r="K2472" s="385"/>
    </row>
    <row r="2473" spans="1:11">
      <c r="A2473" s="393"/>
      <c r="B2473" s="438"/>
      <c r="F2473" s="385"/>
      <c r="G2473" s="385"/>
      <c r="H2473" s="385"/>
      <c r="I2473" s="385"/>
      <c r="J2473" s="385"/>
      <c r="K2473" s="385"/>
    </row>
    <row r="2474" spans="1:11">
      <c r="A2474" s="393"/>
      <c r="B2474" s="438"/>
      <c r="F2474" s="385"/>
      <c r="G2474" s="385"/>
      <c r="H2474" s="385"/>
      <c r="I2474" s="385"/>
      <c r="J2474" s="385"/>
      <c r="K2474" s="385"/>
    </row>
    <row r="2475" spans="1:11">
      <c r="A2475" s="393"/>
      <c r="B2475" s="438"/>
      <c r="F2475" s="385"/>
      <c r="G2475" s="385"/>
      <c r="H2475" s="385"/>
      <c r="I2475" s="385"/>
      <c r="J2475" s="385"/>
      <c r="K2475" s="385"/>
    </row>
    <row r="2476" spans="1:11">
      <c r="A2476" s="393"/>
      <c r="B2476" s="438"/>
      <c r="F2476" s="385"/>
      <c r="G2476" s="385"/>
      <c r="H2476" s="385"/>
      <c r="I2476" s="385"/>
      <c r="J2476" s="385"/>
      <c r="K2476" s="385"/>
    </row>
    <row r="2477" spans="1:11">
      <c r="A2477" s="393"/>
      <c r="B2477" s="438"/>
      <c r="F2477" s="385"/>
      <c r="G2477" s="385"/>
      <c r="H2477" s="385"/>
      <c r="I2477" s="385"/>
      <c r="J2477" s="385"/>
      <c r="K2477" s="385"/>
    </row>
    <row r="2478" spans="1:11">
      <c r="A2478" s="393"/>
      <c r="B2478" s="438"/>
      <c r="F2478" s="385"/>
      <c r="G2478" s="385"/>
      <c r="H2478" s="385"/>
      <c r="I2478" s="385"/>
      <c r="J2478" s="385"/>
      <c r="K2478" s="385"/>
    </row>
    <row r="2479" spans="1:11">
      <c r="A2479" s="393"/>
      <c r="B2479" s="438"/>
      <c r="F2479" s="385"/>
      <c r="G2479" s="385"/>
      <c r="H2479" s="385"/>
      <c r="I2479" s="385"/>
      <c r="J2479" s="385"/>
      <c r="K2479" s="385"/>
    </row>
    <row r="2480" spans="1:11">
      <c r="A2480" s="393"/>
      <c r="B2480" s="438"/>
      <c r="F2480" s="385"/>
      <c r="G2480" s="385"/>
      <c r="H2480" s="385"/>
      <c r="I2480" s="385"/>
      <c r="J2480" s="385"/>
      <c r="K2480" s="385"/>
    </row>
    <row r="2481" spans="1:11">
      <c r="A2481" s="393"/>
      <c r="B2481" s="438"/>
      <c r="F2481" s="385"/>
      <c r="G2481" s="385"/>
      <c r="H2481" s="385"/>
      <c r="I2481" s="385"/>
      <c r="J2481" s="385"/>
      <c r="K2481" s="385"/>
    </row>
    <row r="2482" spans="1:11">
      <c r="A2482" s="393"/>
      <c r="B2482" s="438"/>
      <c r="F2482" s="385"/>
      <c r="G2482" s="385"/>
      <c r="H2482" s="385"/>
      <c r="I2482" s="385"/>
      <c r="J2482" s="385"/>
      <c r="K2482" s="385"/>
    </row>
    <row r="2483" spans="1:11">
      <c r="A2483" s="393"/>
      <c r="B2483" s="438"/>
      <c r="F2483" s="385"/>
      <c r="G2483" s="385"/>
      <c r="H2483" s="385"/>
      <c r="I2483" s="385"/>
      <c r="J2483" s="385"/>
      <c r="K2483" s="385"/>
    </row>
    <row r="2484" spans="1:11">
      <c r="A2484" s="393"/>
      <c r="B2484" s="438"/>
      <c r="F2484" s="385"/>
      <c r="G2484" s="385"/>
      <c r="H2484" s="385"/>
      <c r="I2484" s="385"/>
      <c r="J2484" s="385"/>
      <c r="K2484" s="385"/>
    </row>
    <row r="2485" spans="1:11">
      <c r="A2485" s="393"/>
      <c r="B2485" s="438"/>
      <c r="F2485" s="385"/>
      <c r="G2485" s="385"/>
      <c r="H2485" s="385"/>
      <c r="I2485" s="385"/>
      <c r="J2485" s="385"/>
      <c r="K2485" s="385"/>
    </row>
    <row r="2486" spans="1:11">
      <c r="A2486" s="393"/>
      <c r="B2486" s="438"/>
      <c r="F2486" s="385"/>
      <c r="G2486" s="385"/>
      <c r="H2486" s="385"/>
      <c r="I2486" s="385"/>
      <c r="J2486" s="385"/>
      <c r="K2486" s="385"/>
    </row>
    <row r="2487" spans="1:11">
      <c r="A2487" s="393"/>
      <c r="B2487" s="438"/>
      <c r="F2487" s="385"/>
      <c r="G2487" s="385"/>
      <c r="H2487" s="385"/>
      <c r="I2487" s="385"/>
      <c r="J2487" s="385"/>
      <c r="K2487" s="385"/>
    </row>
    <row r="2488" spans="1:11">
      <c r="A2488" s="393"/>
      <c r="B2488" s="438"/>
      <c r="F2488" s="385"/>
      <c r="G2488" s="385"/>
      <c r="H2488" s="385"/>
      <c r="I2488" s="385"/>
      <c r="J2488" s="385"/>
      <c r="K2488" s="385"/>
    </row>
    <row r="2489" spans="1:11">
      <c r="A2489" s="393"/>
      <c r="B2489" s="438"/>
      <c r="F2489" s="385"/>
      <c r="G2489" s="385"/>
      <c r="H2489" s="385"/>
      <c r="I2489" s="385"/>
      <c r="J2489" s="385"/>
      <c r="K2489" s="385"/>
    </row>
    <row r="2490" spans="1:11">
      <c r="A2490" s="393"/>
      <c r="B2490" s="438"/>
      <c r="F2490" s="385"/>
      <c r="G2490" s="385"/>
      <c r="H2490" s="385"/>
      <c r="I2490" s="385"/>
      <c r="J2490" s="385"/>
      <c r="K2490" s="385"/>
    </row>
    <row r="2491" spans="1:11">
      <c r="A2491" s="393"/>
      <c r="B2491" s="438"/>
      <c r="F2491" s="385"/>
      <c r="G2491" s="385"/>
      <c r="H2491" s="385"/>
      <c r="I2491" s="385"/>
      <c r="J2491" s="385"/>
      <c r="K2491" s="385"/>
    </row>
    <row r="2492" spans="1:11">
      <c r="A2492" s="393"/>
      <c r="B2492" s="438"/>
      <c r="F2492" s="385"/>
      <c r="G2492" s="385"/>
      <c r="H2492" s="385"/>
      <c r="I2492" s="385"/>
      <c r="J2492" s="385"/>
      <c r="K2492" s="385"/>
    </row>
    <row r="2493" spans="1:11">
      <c r="A2493" s="393"/>
      <c r="B2493" s="438"/>
      <c r="F2493" s="385"/>
      <c r="G2493" s="385"/>
      <c r="H2493" s="385"/>
      <c r="I2493" s="385"/>
      <c r="J2493" s="385"/>
      <c r="K2493" s="385"/>
    </row>
    <row r="2494" spans="1:11">
      <c r="A2494" s="393"/>
      <c r="B2494" s="438"/>
      <c r="F2494" s="385"/>
      <c r="G2494" s="385"/>
      <c r="H2494" s="385"/>
      <c r="I2494" s="385"/>
      <c r="J2494" s="385"/>
      <c r="K2494" s="385"/>
    </row>
    <row r="2495" spans="1:11">
      <c r="A2495" s="393"/>
      <c r="B2495" s="438"/>
      <c r="F2495" s="385"/>
      <c r="G2495" s="385"/>
      <c r="H2495" s="385"/>
      <c r="I2495" s="385"/>
      <c r="J2495" s="385"/>
      <c r="K2495" s="385"/>
    </row>
    <row r="2496" spans="1:11">
      <c r="A2496" s="393"/>
      <c r="B2496" s="438"/>
      <c r="F2496" s="385"/>
      <c r="G2496" s="385"/>
      <c r="H2496" s="385"/>
      <c r="I2496" s="385"/>
      <c r="J2496" s="385"/>
      <c r="K2496" s="385"/>
    </row>
    <row r="2497" spans="1:11">
      <c r="A2497" s="393"/>
      <c r="B2497" s="438"/>
      <c r="F2497" s="385"/>
      <c r="G2497" s="385"/>
      <c r="H2497" s="385"/>
      <c r="I2497" s="385"/>
      <c r="J2497" s="385"/>
      <c r="K2497" s="385"/>
    </row>
    <row r="2498" spans="1:11">
      <c r="A2498" s="393"/>
      <c r="B2498" s="438"/>
      <c r="F2498" s="385"/>
      <c r="G2498" s="385"/>
      <c r="H2498" s="385"/>
      <c r="I2498" s="385"/>
      <c r="J2498" s="385"/>
      <c r="K2498" s="385"/>
    </row>
    <row r="2499" spans="1:11">
      <c r="A2499" s="393"/>
      <c r="B2499" s="438"/>
      <c r="F2499" s="385"/>
      <c r="G2499" s="385"/>
      <c r="H2499" s="385"/>
      <c r="I2499" s="385"/>
      <c r="J2499" s="385"/>
      <c r="K2499" s="385"/>
    </row>
    <row r="2500" spans="1:11">
      <c r="A2500" s="393"/>
      <c r="B2500" s="438"/>
      <c r="F2500" s="385"/>
      <c r="G2500" s="385"/>
      <c r="H2500" s="385"/>
      <c r="I2500" s="385"/>
      <c r="J2500" s="385"/>
      <c r="K2500" s="385"/>
    </row>
    <row r="2501" spans="1:11">
      <c r="A2501" s="393"/>
      <c r="B2501" s="438"/>
      <c r="F2501" s="385"/>
      <c r="G2501" s="385"/>
      <c r="H2501" s="385"/>
      <c r="I2501" s="385"/>
      <c r="J2501" s="385"/>
      <c r="K2501" s="385"/>
    </row>
    <row r="2502" spans="1:11">
      <c r="A2502" s="393"/>
      <c r="B2502" s="438"/>
      <c r="F2502" s="385"/>
      <c r="G2502" s="385"/>
      <c r="H2502" s="385"/>
      <c r="I2502" s="385"/>
      <c r="J2502" s="385"/>
      <c r="K2502" s="385"/>
    </row>
    <row r="2503" spans="1:11">
      <c r="A2503" s="393"/>
      <c r="B2503" s="438"/>
      <c r="F2503" s="385"/>
      <c r="G2503" s="385"/>
      <c r="H2503" s="385"/>
      <c r="I2503" s="385"/>
      <c r="J2503" s="385"/>
      <c r="K2503" s="385"/>
    </row>
    <row r="2504" spans="1:11">
      <c r="A2504" s="393"/>
      <c r="B2504" s="438"/>
      <c r="F2504" s="385"/>
      <c r="G2504" s="385"/>
      <c r="H2504" s="385"/>
      <c r="I2504" s="385"/>
      <c r="J2504" s="385"/>
      <c r="K2504" s="385"/>
    </row>
    <row r="2505" spans="1:11">
      <c r="A2505" s="393"/>
      <c r="B2505" s="438"/>
      <c r="F2505" s="385"/>
      <c r="G2505" s="385"/>
      <c r="H2505" s="385"/>
      <c r="I2505" s="385"/>
      <c r="J2505" s="385"/>
      <c r="K2505" s="385"/>
    </row>
    <row r="2506" spans="1:11">
      <c r="A2506" s="393"/>
      <c r="B2506" s="438"/>
      <c r="F2506" s="385"/>
      <c r="G2506" s="385"/>
      <c r="H2506" s="385"/>
      <c r="I2506" s="385"/>
      <c r="J2506" s="385"/>
      <c r="K2506" s="385"/>
    </row>
    <row r="2507" spans="1:11">
      <c r="A2507" s="393"/>
      <c r="B2507" s="438"/>
      <c r="F2507" s="385"/>
      <c r="G2507" s="385"/>
      <c r="H2507" s="385"/>
      <c r="I2507" s="385"/>
      <c r="J2507" s="385"/>
      <c r="K2507" s="385"/>
    </row>
    <row r="2508" spans="1:11">
      <c r="A2508" s="393"/>
      <c r="B2508" s="438"/>
      <c r="F2508" s="385"/>
      <c r="G2508" s="385"/>
      <c r="H2508" s="385"/>
      <c r="I2508" s="385"/>
      <c r="J2508" s="385"/>
      <c r="K2508" s="385"/>
    </row>
    <row r="2509" spans="1:11">
      <c r="A2509" s="393"/>
      <c r="B2509" s="438"/>
      <c r="F2509" s="385"/>
      <c r="G2509" s="385"/>
      <c r="H2509" s="385"/>
      <c r="I2509" s="385"/>
      <c r="J2509" s="385"/>
      <c r="K2509" s="385"/>
    </row>
    <row r="2510" spans="1:11">
      <c r="A2510" s="393"/>
      <c r="B2510" s="438"/>
      <c r="F2510" s="385"/>
      <c r="G2510" s="385"/>
      <c r="H2510" s="385"/>
      <c r="I2510" s="385"/>
      <c r="J2510" s="385"/>
      <c r="K2510" s="385"/>
    </row>
    <row r="2511" spans="1:11">
      <c r="A2511" s="393"/>
      <c r="B2511" s="438"/>
      <c r="F2511" s="385"/>
      <c r="G2511" s="385"/>
      <c r="H2511" s="385"/>
      <c r="I2511" s="385"/>
      <c r="J2511" s="385"/>
      <c r="K2511" s="385"/>
    </row>
    <row r="2512" spans="1:11">
      <c r="A2512" s="393"/>
      <c r="B2512" s="438"/>
      <c r="F2512" s="385"/>
      <c r="G2512" s="385"/>
      <c r="H2512" s="385"/>
      <c r="I2512" s="385"/>
      <c r="J2512" s="385"/>
      <c r="K2512" s="385"/>
    </row>
    <row r="2513" spans="1:11">
      <c r="A2513" s="393"/>
      <c r="B2513" s="438"/>
      <c r="F2513" s="385"/>
      <c r="G2513" s="385"/>
      <c r="H2513" s="385"/>
      <c r="I2513" s="385"/>
      <c r="J2513" s="385"/>
      <c r="K2513" s="385"/>
    </row>
    <row r="2514" spans="1:11">
      <c r="A2514" s="393"/>
      <c r="B2514" s="438"/>
      <c r="F2514" s="385"/>
      <c r="G2514" s="385"/>
      <c r="H2514" s="385"/>
      <c r="I2514" s="385"/>
      <c r="J2514" s="385"/>
      <c r="K2514" s="385"/>
    </row>
    <row r="2515" spans="1:11">
      <c r="A2515" s="393"/>
      <c r="B2515" s="438"/>
      <c r="F2515" s="385"/>
      <c r="G2515" s="385"/>
      <c r="H2515" s="385"/>
      <c r="I2515" s="385"/>
      <c r="J2515" s="385"/>
      <c r="K2515" s="385"/>
    </row>
    <row r="2516" spans="1:11">
      <c r="A2516" s="393"/>
      <c r="B2516" s="438"/>
      <c r="F2516" s="385"/>
      <c r="G2516" s="385"/>
      <c r="H2516" s="385"/>
      <c r="I2516" s="385"/>
      <c r="J2516" s="385"/>
      <c r="K2516" s="385"/>
    </row>
    <row r="2517" spans="1:11">
      <c r="A2517" s="393"/>
      <c r="B2517" s="438"/>
      <c r="F2517" s="385"/>
      <c r="G2517" s="385"/>
      <c r="H2517" s="385"/>
      <c r="I2517" s="385"/>
      <c r="J2517" s="385"/>
      <c r="K2517" s="385"/>
    </row>
    <row r="2518" spans="1:11">
      <c r="A2518" s="393"/>
      <c r="B2518" s="438"/>
      <c r="F2518" s="385"/>
      <c r="G2518" s="385"/>
      <c r="H2518" s="385"/>
      <c r="I2518" s="385"/>
      <c r="J2518" s="385"/>
      <c r="K2518" s="385"/>
    </row>
    <row r="2519" spans="1:11">
      <c r="A2519" s="393"/>
      <c r="B2519" s="438"/>
      <c r="F2519" s="385"/>
      <c r="G2519" s="385"/>
      <c r="H2519" s="385"/>
      <c r="I2519" s="385"/>
      <c r="J2519" s="385"/>
      <c r="K2519" s="385"/>
    </row>
    <row r="2520" spans="1:11">
      <c r="A2520" s="393"/>
      <c r="B2520" s="438"/>
      <c r="F2520" s="385"/>
      <c r="G2520" s="385"/>
      <c r="H2520" s="385"/>
      <c r="I2520" s="385"/>
      <c r="J2520" s="385"/>
      <c r="K2520" s="385"/>
    </row>
    <row r="2521" spans="1:11">
      <c r="A2521" s="393"/>
      <c r="B2521" s="438"/>
      <c r="F2521" s="385"/>
      <c r="G2521" s="385"/>
      <c r="H2521" s="385"/>
      <c r="I2521" s="385"/>
      <c r="J2521" s="385"/>
      <c r="K2521" s="385"/>
    </row>
    <row r="2522" spans="1:11">
      <c r="A2522" s="393"/>
      <c r="B2522" s="438"/>
      <c r="F2522" s="385"/>
      <c r="G2522" s="385"/>
      <c r="H2522" s="385"/>
      <c r="I2522" s="385"/>
      <c r="J2522" s="385"/>
      <c r="K2522" s="385"/>
    </row>
    <row r="2523" spans="1:11">
      <c r="A2523" s="393"/>
      <c r="B2523" s="438"/>
      <c r="F2523" s="385"/>
      <c r="G2523" s="385"/>
      <c r="H2523" s="385"/>
      <c r="I2523" s="385"/>
      <c r="J2523" s="385"/>
      <c r="K2523" s="385"/>
    </row>
    <row r="2524" spans="1:11">
      <c r="A2524" s="393"/>
      <c r="B2524" s="438"/>
      <c r="F2524" s="385"/>
      <c r="G2524" s="385"/>
      <c r="H2524" s="385"/>
      <c r="I2524" s="385"/>
      <c r="J2524" s="385"/>
      <c r="K2524" s="385"/>
    </row>
    <row r="2525" spans="1:11">
      <c r="A2525" s="393"/>
      <c r="B2525" s="438"/>
      <c r="F2525" s="385"/>
      <c r="G2525" s="385"/>
      <c r="H2525" s="385"/>
      <c r="I2525" s="385"/>
      <c r="J2525" s="385"/>
      <c r="K2525" s="385"/>
    </row>
    <row r="2526" spans="1:11">
      <c r="A2526" s="393"/>
      <c r="B2526" s="438"/>
      <c r="F2526" s="385"/>
      <c r="G2526" s="385"/>
      <c r="H2526" s="385"/>
      <c r="I2526" s="385"/>
      <c r="J2526" s="385"/>
      <c r="K2526" s="385"/>
    </row>
    <row r="2527" spans="1:11">
      <c r="A2527" s="393"/>
      <c r="B2527" s="438"/>
      <c r="F2527" s="385"/>
      <c r="G2527" s="385"/>
      <c r="H2527" s="385"/>
      <c r="I2527" s="385"/>
      <c r="J2527" s="385"/>
      <c r="K2527" s="385"/>
    </row>
    <row r="2528" spans="1:11">
      <c r="A2528" s="393"/>
      <c r="B2528" s="438"/>
      <c r="F2528" s="385"/>
      <c r="G2528" s="385"/>
      <c r="H2528" s="385"/>
      <c r="I2528" s="385"/>
      <c r="J2528" s="385"/>
      <c r="K2528" s="385"/>
    </row>
    <row r="2529" spans="1:11">
      <c r="A2529" s="393"/>
      <c r="B2529" s="438"/>
      <c r="F2529" s="385"/>
      <c r="G2529" s="385"/>
      <c r="H2529" s="385"/>
      <c r="I2529" s="385"/>
      <c r="J2529" s="385"/>
      <c r="K2529" s="385"/>
    </row>
    <row r="2530" spans="1:11">
      <c r="A2530" s="393"/>
      <c r="B2530" s="438"/>
      <c r="F2530" s="385"/>
      <c r="G2530" s="385"/>
      <c r="H2530" s="385"/>
      <c r="I2530" s="385"/>
      <c r="J2530" s="385"/>
      <c r="K2530" s="385"/>
    </row>
    <row r="2531" spans="1:11">
      <c r="A2531" s="393"/>
      <c r="B2531" s="438"/>
      <c r="F2531" s="385"/>
      <c r="G2531" s="385"/>
      <c r="H2531" s="385"/>
      <c r="I2531" s="385"/>
      <c r="J2531" s="385"/>
      <c r="K2531" s="385"/>
    </row>
    <row r="2532" spans="1:11">
      <c r="A2532" s="393"/>
      <c r="B2532" s="438"/>
      <c r="F2532" s="385"/>
      <c r="G2532" s="385"/>
      <c r="H2532" s="385"/>
      <c r="I2532" s="385"/>
      <c r="J2532" s="385"/>
      <c r="K2532" s="385"/>
    </row>
    <row r="2533" spans="1:11">
      <c r="A2533" s="393"/>
      <c r="B2533" s="438"/>
      <c r="F2533" s="385"/>
      <c r="G2533" s="385"/>
      <c r="H2533" s="385"/>
      <c r="I2533" s="385"/>
      <c r="J2533" s="385"/>
      <c r="K2533" s="385"/>
    </row>
    <row r="2534" spans="1:11">
      <c r="A2534" s="393"/>
      <c r="B2534" s="438"/>
      <c r="F2534" s="385"/>
      <c r="G2534" s="385"/>
      <c r="H2534" s="385"/>
      <c r="I2534" s="385"/>
      <c r="J2534" s="385"/>
      <c r="K2534" s="385"/>
    </row>
    <row r="2535" spans="1:11">
      <c r="A2535" s="393"/>
      <c r="B2535" s="438"/>
      <c r="F2535" s="385"/>
      <c r="G2535" s="385"/>
      <c r="H2535" s="385"/>
      <c r="I2535" s="385"/>
      <c r="J2535" s="385"/>
      <c r="K2535" s="385"/>
    </row>
    <row r="2536" spans="1:11">
      <c r="A2536" s="393"/>
      <c r="B2536" s="438"/>
      <c r="F2536" s="385"/>
      <c r="G2536" s="385"/>
      <c r="H2536" s="385"/>
      <c r="I2536" s="385"/>
      <c r="J2536" s="385"/>
      <c r="K2536" s="385"/>
    </row>
    <row r="2537" spans="1:11">
      <c r="A2537" s="393"/>
      <c r="B2537" s="438"/>
      <c r="F2537" s="385"/>
      <c r="G2537" s="385"/>
      <c r="H2537" s="385"/>
      <c r="I2537" s="385"/>
      <c r="J2537" s="385"/>
      <c r="K2537" s="385"/>
    </row>
    <row r="2538" spans="1:11">
      <c r="A2538" s="393"/>
      <c r="B2538" s="438"/>
      <c r="F2538" s="385"/>
      <c r="G2538" s="385"/>
      <c r="H2538" s="385"/>
      <c r="I2538" s="385"/>
      <c r="J2538" s="385"/>
      <c r="K2538" s="385"/>
    </row>
    <row r="2539" spans="1:11">
      <c r="A2539" s="393"/>
      <c r="B2539" s="438"/>
      <c r="F2539" s="385"/>
      <c r="G2539" s="385"/>
      <c r="H2539" s="385"/>
      <c r="I2539" s="385"/>
      <c r="J2539" s="385"/>
      <c r="K2539" s="385"/>
    </row>
    <row r="2540" spans="1:11">
      <c r="A2540" s="393"/>
      <c r="B2540" s="438"/>
      <c r="F2540" s="385"/>
      <c r="G2540" s="385"/>
      <c r="H2540" s="385"/>
      <c r="I2540" s="385"/>
      <c r="J2540" s="385"/>
      <c r="K2540" s="385"/>
    </row>
    <row r="2541" spans="1:11">
      <c r="A2541" s="393"/>
      <c r="B2541" s="438"/>
      <c r="F2541" s="385"/>
      <c r="G2541" s="385"/>
      <c r="H2541" s="385"/>
      <c r="I2541" s="385"/>
      <c r="J2541" s="385"/>
      <c r="K2541" s="385"/>
    </row>
    <row r="2542" spans="1:11">
      <c r="A2542" s="393"/>
      <c r="B2542" s="438"/>
      <c r="F2542" s="385"/>
      <c r="G2542" s="385"/>
      <c r="H2542" s="385"/>
      <c r="I2542" s="385"/>
      <c r="J2542" s="385"/>
      <c r="K2542" s="385"/>
    </row>
    <row r="2543" spans="1:11">
      <c r="A2543" s="393"/>
      <c r="B2543" s="438"/>
      <c r="F2543" s="385"/>
      <c r="G2543" s="385"/>
      <c r="H2543" s="385"/>
      <c r="I2543" s="385"/>
      <c r="J2543" s="385"/>
      <c r="K2543" s="385"/>
    </row>
    <row r="2544" spans="1:11">
      <c r="A2544" s="393"/>
      <c r="B2544" s="438"/>
      <c r="F2544" s="385"/>
      <c r="G2544" s="385"/>
      <c r="H2544" s="385"/>
      <c r="I2544" s="385"/>
      <c r="J2544" s="385"/>
      <c r="K2544" s="385"/>
    </row>
    <row r="2545" spans="1:11">
      <c r="A2545" s="393"/>
      <c r="B2545" s="438"/>
      <c r="F2545" s="385"/>
      <c r="G2545" s="385"/>
      <c r="H2545" s="385"/>
      <c r="I2545" s="385"/>
      <c r="J2545" s="385"/>
      <c r="K2545" s="385"/>
    </row>
    <row r="2546" spans="1:11">
      <c r="A2546" s="393"/>
      <c r="B2546" s="438"/>
      <c r="F2546" s="385"/>
      <c r="G2546" s="385"/>
      <c r="H2546" s="385"/>
      <c r="I2546" s="385"/>
      <c r="J2546" s="385"/>
      <c r="K2546" s="385"/>
    </row>
    <row r="2547" spans="1:11">
      <c r="A2547" s="393"/>
      <c r="B2547" s="438"/>
      <c r="F2547" s="385"/>
      <c r="G2547" s="385"/>
      <c r="H2547" s="385"/>
      <c r="I2547" s="385"/>
      <c r="J2547" s="385"/>
      <c r="K2547" s="385"/>
    </row>
    <row r="2548" spans="1:11">
      <c r="A2548" s="393"/>
      <c r="B2548" s="438"/>
      <c r="F2548" s="385"/>
      <c r="G2548" s="385"/>
      <c r="H2548" s="385"/>
      <c r="I2548" s="385"/>
      <c r="J2548" s="385"/>
      <c r="K2548" s="385"/>
    </row>
    <row r="2549" spans="1:11">
      <c r="A2549" s="393"/>
      <c r="B2549" s="438"/>
      <c r="F2549" s="385"/>
      <c r="G2549" s="385"/>
      <c r="H2549" s="385"/>
      <c r="I2549" s="385"/>
      <c r="J2549" s="385"/>
      <c r="K2549" s="385"/>
    </row>
    <row r="2550" spans="1:11">
      <c r="A2550" s="393"/>
      <c r="B2550" s="438"/>
      <c r="F2550" s="385"/>
      <c r="G2550" s="385"/>
      <c r="H2550" s="385"/>
      <c r="I2550" s="385"/>
      <c r="J2550" s="385"/>
      <c r="K2550" s="385"/>
    </row>
    <row r="2551" spans="1:11">
      <c r="A2551" s="393"/>
      <c r="B2551" s="438"/>
      <c r="F2551" s="385"/>
      <c r="G2551" s="385"/>
      <c r="H2551" s="385"/>
      <c r="I2551" s="385"/>
      <c r="J2551" s="385"/>
      <c r="K2551" s="385"/>
    </row>
    <row r="2552" spans="1:11">
      <c r="A2552" s="393"/>
      <c r="B2552" s="438"/>
      <c r="F2552" s="385"/>
      <c r="G2552" s="385"/>
      <c r="H2552" s="385"/>
      <c r="I2552" s="385"/>
      <c r="J2552" s="385"/>
      <c r="K2552" s="385"/>
    </row>
    <row r="2553" spans="1:11">
      <c r="A2553" s="393"/>
      <c r="B2553" s="438"/>
      <c r="F2553" s="385"/>
      <c r="G2553" s="385"/>
      <c r="H2553" s="385"/>
      <c r="I2553" s="385"/>
      <c r="J2553" s="385"/>
      <c r="K2553" s="385"/>
    </row>
    <row r="2554" spans="1:11">
      <c r="A2554" s="393"/>
      <c r="B2554" s="438"/>
      <c r="F2554" s="385"/>
      <c r="G2554" s="385"/>
      <c r="H2554" s="385"/>
      <c r="I2554" s="385"/>
      <c r="J2554" s="385"/>
      <c r="K2554" s="385"/>
    </row>
    <row r="2555" spans="1:11">
      <c r="A2555" s="393"/>
      <c r="B2555" s="438"/>
      <c r="F2555" s="385"/>
      <c r="G2555" s="385"/>
      <c r="H2555" s="385"/>
      <c r="I2555" s="385"/>
      <c r="J2555" s="385"/>
      <c r="K2555" s="385"/>
    </row>
    <row r="2556" spans="1:11">
      <c r="A2556" s="393"/>
      <c r="B2556" s="438"/>
      <c r="F2556" s="385"/>
      <c r="G2556" s="385"/>
      <c r="H2556" s="385"/>
      <c r="I2556" s="385"/>
      <c r="J2556" s="385"/>
      <c r="K2556" s="385"/>
    </row>
    <row r="2557" spans="1:11">
      <c r="A2557" s="393"/>
      <c r="B2557" s="438"/>
      <c r="F2557" s="385"/>
      <c r="G2557" s="385"/>
      <c r="H2557" s="385"/>
      <c r="I2557" s="385"/>
      <c r="J2557" s="385"/>
      <c r="K2557" s="385"/>
    </row>
    <row r="2558" spans="1:11">
      <c r="A2558" s="393"/>
      <c r="B2558" s="438"/>
      <c r="F2558" s="385"/>
      <c r="G2558" s="385"/>
      <c r="H2558" s="385"/>
      <c r="I2558" s="385"/>
      <c r="J2558" s="385"/>
      <c r="K2558" s="385"/>
    </row>
    <row r="2559" spans="1:11">
      <c r="A2559" s="393"/>
      <c r="B2559" s="438"/>
      <c r="F2559" s="385"/>
      <c r="G2559" s="385"/>
      <c r="H2559" s="385"/>
      <c r="I2559" s="385"/>
      <c r="J2559" s="385"/>
      <c r="K2559" s="385"/>
    </row>
    <row r="2560" spans="1:11">
      <c r="A2560" s="393"/>
      <c r="B2560" s="438"/>
      <c r="F2560" s="385"/>
      <c r="G2560" s="385"/>
      <c r="H2560" s="385"/>
      <c r="I2560" s="385"/>
      <c r="J2560" s="385"/>
      <c r="K2560" s="385"/>
    </row>
    <row r="2561" spans="1:11">
      <c r="A2561" s="393"/>
      <c r="B2561" s="438"/>
      <c r="F2561" s="385"/>
      <c r="G2561" s="385"/>
      <c r="H2561" s="385"/>
      <c r="I2561" s="385"/>
      <c r="J2561" s="385"/>
      <c r="K2561" s="385"/>
    </row>
    <row r="2562" spans="1:11">
      <c r="A2562" s="393"/>
      <c r="B2562" s="438"/>
      <c r="F2562" s="385"/>
      <c r="G2562" s="385"/>
      <c r="H2562" s="385"/>
      <c r="I2562" s="385"/>
      <c r="J2562" s="385"/>
      <c r="K2562" s="385"/>
    </row>
    <row r="2563" spans="1:11">
      <c r="A2563" s="393"/>
      <c r="B2563" s="438"/>
      <c r="F2563" s="385"/>
      <c r="G2563" s="385"/>
      <c r="H2563" s="385"/>
      <c r="I2563" s="385"/>
      <c r="J2563" s="385"/>
      <c r="K2563" s="385"/>
    </row>
    <row r="2564" spans="1:11">
      <c r="A2564" s="393"/>
      <c r="B2564" s="438"/>
      <c r="F2564" s="385"/>
      <c r="G2564" s="385"/>
      <c r="H2564" s="385"/>
      <c r="I2564" s="385"/>
      <c r="J2564" s="385"/>
      <c r="K2564" s="385"/>
    </row>
    <row r="2565" spans="1:11">
      <c r="A2565" s="393"/>
      <c r="B2565" s="438"/>
      <c r="F2565" s="385"/>
      <c r="G2565" s="385"/>
      <c r="H2565" s="385"/>
      <c r="I2565" s="385"/>
      <c r="J2565" s="385"/>
      <c r="K2565" s="385"/>
    </row>
    <row r="2566" spans="1:11">
      <c r="A2566" s="393"/>
      <c r="B2566" s="438"/>
      <c r="F2566" s="385"/>
      <c r="G2566" s="385"/>
      <c r="H2566" s="385"/>
      <c r="I2566" s="385"/>
      <c r="J2566" s="385"/>
      <c r="K2566" s="385"/>
    </row>
    <row r="2567" spans="1:11">
      <c r="A2567" s="393"/>
      <c r="B2567" s="438"/>
      <c r="F2567" s="385"/>
      <c r="G2567" s="385"/>
      <c r="H2567" s="385"/>
      <c r="I2567" s="385"/>
      <c r="J2567" s="385"/>
      <c r="K2567" s="385"/>
    </row>
    <row r="2568" spans="1:11">
      <c r="A2568" s="393"/>
      <c r="B2568" s="438"/>
      <c r="F2568" s="385"/>
      <c r="G2568" s="385"/>
      <c r="H2568" s="385"/>
      <c r="I2568" s="385"/>
      <c r="J2568" s="385"/>
      <c r="K2568" s="385"/>
    </row>
    <row r="2569" spans="1:11">
      <c r="A2569" s="393"/>
      <c r="B2569" s="438"/>
      <c r="F2569" s="385"/>
      <c r="G2569" s="385"/>
      <c r="H2569" s="385"/>
      <c r="I2569" s="385"/>
      <c r="J2569" s="385"/>
      <c r="K2569" s="385"/>
    </row>
    <row r="2570" spans="1:11">
      <c r="A2570" s="393"/>
      <c r="B2570" s="438"/>
      <c r="F2570" s="385"/>
      <c r="G2570" s="385"/>
      <c r="H2570" s="385"/>
      <c r="I2570" s="385"/>
      <c r="J2570" s="385"/>
      <c r="K2570" s="385"/>
    </row>
    <row r="2571" spans="1:11">
      <c r="A2571" s="393"/>
      <c r="B2571" s="438"/>
      <c r="F2571" s="385"/>
      <c r="G2571" s="385"/>
      <c r="H2571" s="385"/>
      <c r="I2571" s="385"/>
      <c r="J2571" s="385"/>
      <c r="K2571" s="385"/>
    </row>
    <row r="2572" spans="1:11">
      <c r="A2572" s="393"/>
      <c r="B2572" s="438"/>
      <c r="F2572" s="385"/>
      <c r="G2572" s="385"/>
      <c r="H2572" s="385"/>
      <c r="I2572" s="385"/>
      <c r="J2572" s="385"/>
      <c r="K2572" s="385"/>
    </row>
    <row r="2573" spans="1:11">
      <c r="A2573" s="393"/>
      <c r="B2573" s="438"/>
      <c r="F2573" s="385"/>
      <c r="G2573" s="385"/>
      <c r="H2573" s="385"/>
      <c r="I2573" s="385"/>
      <c r="J2573" s="385"/>
      <c r="K2573" s="385"/>
    </row>
    <row r="2574" spans="1:11">
      <c r="A2574" s="393"/>
      <c r="B2574" s="438"/>
      <c r="F2574" s="385"/>
      <c r="G2574" s="385"/>
      <c r="H2574" s="385"/>
      <c r="I2574" s="385"/>
      <c r="J2574" s="385"/>
      <c r="K2574" s="385"/>
    </row>
    <row r="2575" spans="1:11">
      <c r="A2575" s="393"/>
      <c r="B2575" s="438"/>
      <c r="F2575" s="385"/>
      <c r="G2575" s="385"/>
      <c r="H2575" s="385"/>
      <c r="I2575" s="385"/>
      <c r="J2575" s="385"/>
      <c r="K2575" s="385"/>
    </row>
    <row r="2576" spans="1:11">
      <c r="A2576" s="393"/>
      <c r="B2576" s="438"/>
      <c r="F2576" s="385"/>
      <c r="G2576" s="385"/>
      <c r="H2576" s="385"/>
      <c r="I2576" s="385"/>
      <c r="J2576" s="385"/>
      <c r="K2576" s="385"/>
    </row>
    <row r="2577" spans="1:11">
      <c r="A2577" s="393"/>
      <c r="B2577" s="438"/>
      <c r="F2577" s="385"/>
      <c r="G2577" s="385"/>
      <c r="H2577" s="385"/>
      <c r="I2577" s="385"/>
      <c r="J2577" s="385"/>
      <c r="K2577" s="385"/>
    </row>
    <row r="2578" spans="1:11">
      <c r="A2578" s="393"/>
      <c r="B2578" s="438"/>
      <c r="F2578" s="385"/>
      <c r="G2578" s="385"/>
      <c r="H2578" s="385"/>
      <c r="I2578" s="385"/>
      <c r="J2578" s="385"/>
      <c r="K2578" s="385"/>
    </row>
    <row r="2579" spans="1:11">
      <c r="A2579" s="393"/>
      <c r="B2579" s="438"/>
      <c r="F2579" s="385"/>
      <c r="G2579" s="385"/>
      <c r="H2579" s="385"/>
      <c r="I2579" s="385"/>
      <c r="J2579" s="385"/>
      <c r="K2579" s="385"/>
    </row>
    <row r="2580" spans="1:11">
      <c r="A2580" s="393"/>
      <c r="B2580" s="438"/>
      <c r="F2580" s="385"/>
      <c r="G2580" s="385"/>
      <c r="H2580" s="385"/>
      <c r="I2580" s="385"/>
      <c r="J2580" s="385"/>
      <c r="K2580" s="385"/>
    </row>
    <row r="2581" spans="1:11">
      <c r="A2581" s="393"/>
      <c r="B2581" s="438"/>
      <c r="F2581" s="385"/>
      <c r="G2581" s="385"/>
      <c r="H2581" s="385"/>
      <c r="I2581" s="385"/>
      <c r="J2581" s="385"/>
      <c r="K2581" s="385"/>
    </row>
    <row r="2582" spans="1:11">
      <c r="A2582" s="393"/>
      <c r="B2582" s="438"/>
      <c r="F2582" s="385"/>
      <c r="G2582" s="385"/>
      <c r="H2582" s="385"/>
      <c r="I2582" s="385"/>
      <c r="J2582" s="385"/>
      <c r="K2582" s="385"/>
    </row>
    <row r="2583" spans="1:11">
      <c r="A2583" s="393"/>
      <c r="B2583" s="438"/>
      <c r="F2583" s="385"/>
      <c r="G2583" s="385"/>
      <c r="H2583" s="385"/>
      <c r="I2583" s="385"/>
      <c r="J2583" s="385"/>
      <c r="K2583" s="385"/>
    </row>
    <row r="2584" spans="1:11">
      <c r="A2584" s="393"/>
      <c r="B2584" s="438"/>
      <c r="F2584" s="385"/>
      <c r="G2584" s="385"/>
      <c r="H2584" s="385"/>
      <c r="I2584" s="385"/>
      <c r="J2584" s="385"/>
      <c r="K2584" s="385"/>
    </row>
    <row r="2585" spans="1:11">
      <c r="A2585" s="393"/>
      <c r="B2585" s="438"/>
      <c r="F2585" s="385"/>
      <c r="G2585" s="385"/>
      <c r="H2585" s="385"/>
      <c r="I2585" s="385"/>
      <c r="J2585" s="385"/>
      <c r="K2585" s="385"/>
    </row>
    <row r="2586" spans="1:11">
      <c r="A2586" s="393"/>
      <c r="B2586" s="438"/>
      <c r="F2586" s="385"/>
      <c r="G2586" s="385"/>
      <c r="H2586" s="385"/>
      <c r="I2586" s="385"/>
      <c r="J2586" s="385"/>
      <c r="K2586" s="385"/>
    </row>
    <row r="2587" spans="1:11">
      <c r="A2587" s="393"/>
      <c r="B2587" s="438"/>
      <c r="F2587" s="385"/>
      <c r="G2587" s="385"/>
      <c r="H2587" s="385"/>
      <c r="I2587" s="385"/>
      <c r="J2587" s="385"/>
      <c r="K2587" s="385"/>
    </row>
    <row r="2588" spans="1:11">
      <c r="A2588" s="393"/>
      <c r="B2588" s="438"/>
      <c r="F2588" s="385"/>
      <c r="G2588" s="385"/>
      <c r="H2588" s="385"/>
      <c r="I2588" s="385"/>
      <c r="J2588" s="385"/>
      <c r="K2588" s="385"/>
    </row>
    <row r="2589" spans="1:11">
      <c r="A2589" s="393"/>
      <c r="B2589" s="438"/>
      <c r="F2589" s="385"/>
      <c r="G2589" s="385"/>
      <c r="H2589" s="385"/>
      <c r="I2589" s="385"/>
      <c r="J2589" s="385"/>
      <c r="K2589" s="385"/>
    </row>
    <row r="2590" spans="1:11">
      <c r="A2590" s="393"/>
      <c r="B2590" s="438"/>
      <c r="F2590" s="385"/>
      <c r="G2590" s="385"/>
      <c r="H2590" s="385"/>
      <c r="I2590" s="385"/>
      <c r="J2590" s="385"/>
      <c r="K2590" s="385"/>
    </row>
    <row r="2591" spans="1:11">
      <c r="A2591" s="393"/>
      <c r="B2591" s="438"/>
      <c r="F2591" s="385"/>
      <c r="G2591" s="385"/>
      <c r="H2591" s="385"/>
      <c r="I2591" s="385"/>
      <c r="J2591" s="385"/>
      <c r="K2591" s="385"/>
    </row>
    <row r="2592" spans="1:11">
      <c r="A2592" s="393"/>
      <c r="B2592" s="438"/>
      <c r="F2592" s="385"/>
      <c r="G2592" s="385"/>
      <c r="H2592" s="385"/>
      <c r="I2592" s="385"/>
      <c r="J2592" s="385"/>
      <c r="K2592" s="385"/>
    </row>
    <row r="2593" spans="1:11">
      <c r="A2593" s="393"/>
      <c r="B2593" s="438"/>
      <c r="F2593" s="385"/>
      <c r="G2593" s="385"/>
      <c r="H2593" s="385"/>
      <c r="I2593" s="385"/>
      <c r="J2593" s="385"/>
      <c r="K2593" s="385"/>
    </row>
    <row r="2594" spans="1:11">
      <c r="A2594" s="393"/>
      <c r="B2594" s="438"/>
      <c r="F2594" s="385"/>
      <c r="G2594" s="385"/>
      <c r="H2594" s="385"/>
      <c r="I2594" s="385"/>
      <c r="J2594" s="385"/>
      <c r="K2594" s="385"/>
    </row>
    <row r="2595" spans="1:11">
      <c r="A2595" s="393"/>
      <c r="B2595" s="438"/>
      <c r="F2595" s="385"/>
      <c r="G2595" s="385"/>
      <c r="H2595" s="385"/>
      <c r="I2595" s="385"/>
      <c r="J2595" s="385"/>
      <c r="K2595" s="385"/>
    </row>
    <row r="2596" spans="1:11">
      <c r="A2596" s="393"/>
      <c r="B2596" s="438"/>
      <c r="F2596" s="385"/>
      <c r="G2596" s="385"/>
      <c r="H2596" s="385"/>
      <c r="I2596" s="385"/>
      <c r="J2596" s="385"/>
      <c r="K2596" s="385"/>
    </row>
    <row r="2597" spans="1:11">
      <c r="A2597" s="393"/>
      <c r="B2597" s="438"/>
      <c r="F2597" s="385"/>
      <c r="G2597" s="385"/>
      <c r="H2597" s="385"/>
      <c r="I2597" s="385"/>
      <c r="J2597" s="385"/>
      <c r="K2597" s="385"/>
    </row>
    <row r="2598" spans="1:11">
      <c r="A2598" s="393"/>
      <c r="B2598" s="438"/>
      <c r="F2598" s="385"/>
      <c r="G2598" s="385"/>
      <c r="H2598" s="385"/>
      <c r="I2598" s="385"/>
      <c r="J2598" s="385"/>
      <c r="K2598" s="385"/>
    </row>
    <row r="2599" spans="1:11">
      <c r="A2599" s="393"/>
      <c r="B2599" s="438"/>
      <c r="F2599" s="385"/>
      <c r="G2599" s="385"/>
      <c r="H2599" s="385"/>
      <c r="I2599" s="385"/>
      <c r="J2599" s="385"/>
      <c r="K2599" s="385"/>
    </row>
    <row r="2600" spans="1:11">
      <c r="A2600" s="393"/>
      <c r="B2600" s="438"/>
      <c r="F2600" s="385"/>
      <c r="G2600" s="385"/>
      <c r="H2600" s="385"/>
      <c r="I2600" s="385"/>
      <c r="J2600" s="385"/>
      <c r="K2600" s="385"/>
    </row>
    <row r="2601" spans="1:11">
      <c r="A2601" s="393"/>
      <c r="B2601" s="438"/>
      <c r="F2601" s="385"/>
      <c r="G2601" s="385"/>
      <c r="H2601" s="385"/>
      <c r="I2601" s="385"/>
      <c r="J2601" s="385"/>
      <c r="K2601" s="385"/>
    </row>
    <row r="2602" spans="1:11">
      <c r="A2602" s="393"/>
      <c r="B2602" s="438"/>
      <c r="F2602" s="385"/>
      <c r="G2602" s="385"/>
      <c r="H2602" s="385"/>
      <c r="I2602" s="385"/>
      <c r="J2602" s="385"/>
      <c r="K2602" s="385"/>
    </row>
    <row r="2603" spans="1:11">
      <c r="A2603" s="393"/>
      <c r="B2603" s="438"/>
      <c r="F2603" s="385"/>
      <c r="G2603" s="385"/>
      <c r="H2603" s="385"/>
      <c r="I2603" s="385"/>
      <c r="J2603" s="385"/>
      <c r="K2603" s="385"/>
    </row>
    <row r="2604" spans="1:11">
      <c r="A2604" s="393"/>
      <c r="B2604" s="438"/>
      <c r="F2604" s="385"/>
      <c r="G2604" s="385"/>
      <c r="H2604" s="385"/>
      <c r="I2604" s="385"/>
      <c r="J2604" s="385"/>
      <c r="K2604" s="385"/>
    </row>
    <row r="2605" spans="1:11">
      <c r="A2605" s="393"/>
      <c r="B2605" s="438"/>
      <c r="F2605" s="385"/>
      <c r="G2605" s="385"/>
      <c r="H2605" s="385"/>
      <c r="I2605" s="385"/>
      <c r="J2605" s="385"/>
      <c r="K2605" s="385"/>
    </row>
    <row r="2606" spans="1:11">
      <c r="A2606" s="393"/>
      <c r="B2606" s="438"/>
      <c r="F2606" s="385"/>
      <c r="G2606" s="385"/>
      <c r="H2606" s="385"/>
      <c r="I2606" s="385"/>
      <c r="J2606" s="385"/>
      <c r="K2606" s="385"/>
    </row>
    <row r="2607" spans="1:11">
      <c r="A2607" s="393"/>
      <c r="B2607" s="438"/>
      <c r="F2607" s="385"/>
      <c r="G2607" s="385"/>
      <c r="H2607" s="385"/>
      <c r="I2607" s="385"/>
      <c r="J2607" s="385"/>
      <c r="K2607" s="385"/>
    </row>
    <row r="2608" spans="1:11">
      <c r="A2608" s="393"/>
      <c r="B2608" s="438"/>
      <c r="F2608" s="385"/>
      <c r="G2608" s="385"/>
      <c r="H2608" s="385"/>
      <c r="I2608" s="385"/>
      <c r="J2608" s="385"/>
      <c r="K2608" s="385"/>
    </row>
    <row r="2609" spans="1:11">
      <c r="A2609" s="393"/>
      <c r="B2609" s="438"/>
      <c r="F2609" s="385"/>
      <c r="G2609" s="385"/>
      <c r="H2609" s="385"/>
      <c r="I2609" s="385"/>
      <c r="J2609" s="385"/>
      <c r="K2609" s="385"/>
    </row>
    <row r="2610" spans="1:11">
      <c r="A2610" s="393"/>
      <c r="B2610" s="438"/>
      <c r="F2610" s="385"/>
      <c r="G2610" s="385"/>
      <c r="H2610" s="385"/>
      <c r="I2610" s="385"/>
      <c r="J2610" s="385"/>
      <c r="K2610" s="385"/>
    </row>
    <row r="2611" spans="1:11">
      <c r="A2611" s="393"/>
      <c r="B2611" s="438"/>
      <c r="F2611" s="385"/>
      <c r="G2611" s="385"/>
      <c r="H2611" s="385"/>
      <c r="I2611" s="385"/>
      <c r="J2611" s="385"/>
      <c r="K2611" s="385"/>
    </row>
    <row r="2612" spans="1:11">
      <c r="A2612" s="393"/>
      <c r="B2612" s="438"/>
      <c r="F2612" s="385"/>
      <c r="G2612" s="385"/>
      <c r="H2612" s="385"/>
      <c r="I2612" s="385"/>
      <c r="J2612" s="385"/>
      <c r="K2612" s="385"/>
    </row>
    <row r="2613" spans="1:11">
      <c r="A2613" s="393"/>
      <c r="B2613" s="438"/>
      <c r="F2613" s="385"/>
      <c r="G2613" s="385"/>
      <c r="H2613" s="385"/>
      <c r="I2613" s="385"/>
      <c r="J2613" s="385"/>
      <c r="K2613" s="385"/>
    </row>
    <row r="2614" spans="1:11">
      <c r="A2614" s="393"/>
      <c r="B2614" s="438"/>
      <c r="F2614" s="385"/>
      <c r="G2614" s="385"/>
      <c r="H2614" s="385"/>
      <c r="I2614" s="385"/>
      <c r="J2614" s="385"/>
      <c r="K2614" s="385"/>
    </row>
    <row r="2615" spans="1:11">
      <c r="A2615" s="393"/>
      <c r="B2615" s="438"/>
      <c r="F2615" s="385"/>
      <c r="G2615" s="385"/>
      <c r="H2615" s="385"/>
      <c r="I2615" s="385"/>
      <c r="J2615" s="385"/>
      <c r="K2615" s="385"/>
    </row>
    <row r="2616" spans="1:11">
      <c r="A2616" s="393"/>
      <c r="B2616" s="438"/>
      <c r="F2616" s="385"/>
      <c r="G2616" s="385"/>
      <c r="H2616" s="385"/>
      <c r="I2616" s="385"/>
      <c r="J2616" s="385"/>
      <c r="K2616" s="385"/>
    </row>
    <row r="2617" spans="1:11">
      <c r="A2617" s="393"/>
      <c r="B2617" s="438"/>
      <c r="F2617" s="385"/>
      <c r="G2617" s="385"/>
      <c r="H2617" s="385"/>
      <c r="I2617" s="385"/>
      <c r="J2617" s="385"/>
      <c r="K2617" s="385"/>
    </row>
    <row r="2618" spans="1:11">
      <c r="A2618" s="393"/>
      <c r="B2618" s="438"/>
      <c r="F2618" s="385"/>
      <c r="G2618" s="385"/>
      <c r="H2618" s="385"/>
      <c r="I2618" s="385"/>
      <c r="J2618" s="385"/>
      <c r="K2618" s="385"/>
    </row>
    <row r="2619" spans="1:11">
      <c r="A2619" s="393"/>
      <c r="B2619" s="438"/>
      <c r="F2619" s="385"/>
      <c r="G2619" s="385"/>
      <c r="H2619" s="385"/>
      <c r="I2619" s="385"/>
      <c r="J2619" s="385"/>
      <c r="K2619" s="385"/>
    </row>
    <row r="2620" spans="1:11">
      <c r="A2620" s="393"/>
      <c r="B2620" s="438"/>
      <c r="F2620" s="385"/>
      <c r="G2620" s="385"/>
      <c r="H2620" s="385"/>
      <c r="I2620" s="385"/>
      <c r="J2620" s="385"/>
      <c r="K2620" s="385"/>
    </row>
    <row r="2621" spans="1:11">
      <c r="A2621" s="393"/>
      <c r="B2621" s="438"/>
      <c r="F2621" s="385"/>
      <c r="G2621" s="385"/>
      <c r="H2621" s="385"/>
      <c r="I2621" s="385"/>
      <c r="J2621" s="385"/>
      <c r="K2621" s="385"/>
    </row>
    <row r="2622" spans="1:11">
      <c r="A2622" s="393"/>
      <c r="B2622" s="438"/>
      <c r="F2622" s="385"/>
      <c r="G2622" s="385"/>
      <c r="H2622" s="385"/>
      <c r="I2622" s="385"/>
      <c r="J2622" s="385"/>
      <c r="K2622" s="385"/>
    </row>
    <row r="2623" spans="1:11">
      <c r="A2623" s="393"/>
      <c r="B2623" s="438"/>
      <c r="F2623" s="385"/>
      <c r="G2623" s="385"/>
      <c r="H2623" s="385"/>
      <c r="I2623" s="385"/>
      <c r="J2623" s="385"/>
      <c r="K2623" s="385"/>
    </row>
    <row r="2624" spans="1:11">
      <c r="A2624" s="393"/>
      <c r="B2624" s="438"/>
      <c r="F2624" s="385"/>
      <c r="G2624" s="385"/>
      <c r="H2624" s="385"/>
      <c r="I2624" s="385"/>
      <c r="J2624" s="385"/>
      <c r="K2624" s="385"/>
    </row>
    <row r="2625" spans="1:11">
      <c r="A2625" s="393"/>
      <c r="B2625" s="438"/>
      <c r="F2625" s="385"/>
      <c r="G2625" s="385"/>
      <c r="H2625" s="385"/>
      <c r="I2625" s="385"/>
      <c r="J2625" s="385"/>
      <c r="K2625" s="385"/>
    </row>
    <row r="2626" spans="1:11">
      <c r="A2626" s="393"/>
      <c r="B2626" s="438"/>
      <c r="F2626" s="385"/>
      <c r="G2626" s="385"/>
      <c r="H2626" s="385"/>
      <c r="I2626" s="385"/>
      <c r="J2626" s="385"/>
      <c r="K2626" s="385"/>
    </row>
    <row r="2627" spans="1:11">
      <c r="A2627" s="393"/>
      <c r="B2627" s="438"/>
      <c r="F2627" s="385"/>
      <c r="G2627" s="385"/>
      <c r="H2627" s="385"/>
      <c r="I2627" s="385"/>
      <c r="J2627" s="385"/>
      <c r="K2627" s="385"/>
    </row>
    <row r="2628" spans="1:11">
      <c r="A2628" s="393"/>
      <c r="B2628" s="438"/>
      <c r="F2628" s="385"/>
      <c r="G2628" s="385"/>
      <c r="H2628" s="385"/>
      <c r="I2628" s="385"/>
      <c r="J2628" s="385"/>
      <c r="K2628" s="385"/>
    </row>
    <row r="2629" spans="1:11">
      <c r="A2629" s="393"/>
      <c r="B2629" s="438"/>
      <c r="F2629" s="385"/>
      <c r="G2629" s="385"/>
      <c r="H2629" s="385"/>
      <c r="I2629" s="385"/>
      <c r="J2629" s="385"/>
      <c r="K2629" s="385"/>
    </row>
    <row r="2630" spans="1:11">
      <c r="A2630" s="393"/>
      <c r="B2630" s="438"/>
      <c r="F2630" s="385"/>
      <c r="G2630" s="385"/>
      <c r="H2630" s="385"/>
      <c r="I2630" s="385"/>
      <c r="J2630" s="385"/>
      <c r="K2630" s="385"/>
    </row>
    <row r="2631" spans="1:11">
      <c r="A2631" s="393"/>
      <c r="B2631" s="438"/>
      <c r="F2631" s="385"/>
      <c r="G2631" s="385"/>
      <c r="H2631" s="385"/>
      <c r="I2631" s="385"/>
      <c r="J2631" s="385"/>
      <c r="K2631" s="385"/>
    </row>
    <row r="2632" spans="1:11">
      <c r="A2632" s="393"/>
      <c r="B2632" s="438"/>
      <c r="F2632" s="385"/>
      <c r="G2632" s="385"/>
      <c r="H2632" s="385"/>
      <c r="I2632" s="385"/>
      <c r="J2632" s="385"/>
      <c r="K2632" s="385"/>
    </row>
    <row r="2633" spans="1:11">
      <c r="A2633" s="393"/>
      <c r="B2633" s="438"/>
      <c r="F2633" s="385"/>
      <c r="G2633" s="385"/>
      <c r="H2633" s="385"/>
      <c r="I2633" s="385"/>
      <c r="J2633" s="385"/>
      <c r="K2633" s="385"/>
    </row>
    <row r="2634" spans="1:11">
      <c r="A2634" s="393"/>
      <c r="B2634" s="438"/>
      <c r="F2634" s="385"/>
      <c r="G2634" s="385"/>
      <c r="H2634" s="385"/>
      <c r="I2634" s="385"/>
      <c r="J2634" s="385"/>
      <c r="K2634" s="385"/>
    </row>
    <row r="2635" spans="1:11">
      <c r="A2635" s="393"/>
      <c r="B2635" s="438"/>
      <c r="F2635" s="385"/>
      <c r="G2635" s="385"/>
      <c r="H2635" s="385"/>
      <c r="I2635" s="385"/>
      <c r="J2635" s="385"/>
      <c r="K2635" s="385"/>
    </row>
    <row r="2636" spans="1:11">
      <c r="A2636" s="393"/>
      <c r="B2636" s="438"/>
      <c r="F2636" s="385"/>
      <c r="G2636" s="385"/>
      <c r="H2636" s="385"/>
      <c r="I2636" s="385"/>
      <c r="J2636" s="385"/>
      <c r="K2636" s="385"/>
    </row>
    <row r="2637" spans="1:11">
      <c r="A2637" s="393"/>
      <c r="B2637" s="438"/>
      <c r="F2637" s="385"/>
      <c r="G2637" s="385"/>
      <c r="H2637" s="385"/>
      <c r="I2637" s="385"/>
      <c r="J2637" s="385"/>
      <c r="K2637" s="385"/>
    </row>
    <row r="2638" spans="1:11">
      <c r="A2638" s="393"/>
      <c r="B2638" s="438"/>
      <c r="F2638" s="385"/>
      <c r="G2638" s="385"/>
      <c r="H2638" s="385"/>
      <c r="I2638" s="385"/>
      <c r="J2638" s="385"/>
      <c r="K2638" s="385"/>
    </row>
    <row r="2639" spans="1:11">
      <c r="A2639" s="393"/>
      <c r="B2639" s="438"/>
      <c r="F2639" s="385"/>
      <c r="G2639" s="385"/>
      <c r="H2639" s="385"/>
      <c r="I2639" s="385"/>
      <c r="J2639" s="385"/>
      <c r="K2639" s="385"/>
    </row>
    <row r="2640" spans="1:11">
      <c r="A2640" s="393"/>
      <c r="B2640" s="438"/>
      <c r="F2640" s="385"/>
      <c r="G2640" s="385"/>
      <c r="H2640" s="385"/>
      <c r="I2640" s="385"/>
      <c r="J2640" s="385"/>
      <c r="K2640" s="385"/>
    </row>
    <row r="2641" spans="1:11">
      <c r="A2641" s="393"/>
      <c r="B2641" s="438"/>
      <c r="F2641" s="385"/>
      <c r="G2641" s="385"/>
      <c r="H2641" s="385"/>
      <c r="I2641" s="385"/>
      <c r="J2641" s="385"/>
      <c r="K2641" s="385"/>
    </row>
    <row r="2642" spans="1:11">
      <c r="A2642" s="393"/>
      <c r="B2642" s="438"/>
      <c r="F2642" s="385"/>
      <c r="G2642" s="385"/>
      <c r="H2642" s="385"/>
      <c r="I2642" s="385"/>
      <c r="J2642" s="385"/>
      <c r="K2642" s="385"/>
    </row>
    <row r="2643" spans="1:11">
      <c r="A2643" s="393"/>
      <c r="B2643" s="438"/>
      <c r="F2643" s="385"/>
      <c r="G2643" s="385"/>
      <c r="H2643" s="385"/>
      <c r="I2643" s="385"/>
      <c r="J2643" s="385"/>
      <c r="K2643" s="385"/>
    </row>
    <row r="2644" spans="1:11">
      <c r="A2644" s="393"/>
      <c r="B2644" s="438"/>
      <c r="F2644" s="385"/>
      <c r="G2644" s="385"/>
      <c r="H2644" s="385"/>
      <c r="I2644" s="385"/>
      <c r="J2644" s="385"/>
      <c r="K2644" s="385"/>
    </row>
    <row r="2645" spans="1:11">
      <c r="A2645" s="393"/>
      <c r="B2645" s="438"/>
      <c r="F2645" s="385"/>
      <c r="G2645" s="385"/>
      <c r="H2645" s="385"/>
      <c r="I2645" s="385"/>
      <c r="J2645" s="385"/>
      <c r="K2645" s="385"/>
    </row>
    <row r="2646" spans="1:11">
      <c r="A2646" s="393"/>
      <c r="B2646" s="438"/>
      <c r="F2646" s="385"/>
      <c r="G2646" s="385"/>
      <c r="H2646" s="385"/>
      <c r="I2646" s="385"/>
      <c r="J2646" s="385"/>
      <c r="K2646" s="385"/>
    </row>
    <row r="2647" spans="1:11">
      <c r="A2647" s="393"/>
      <c r="B2647" s="438"/>
      <c r="F2647" s="385"/>
      <c r="G2647" s="385"/>
      <c r="H2647" s="385"/>
      <c r="I2647" s="385"/>
      <c r="J2647" s="385"/>
      <c r="K2647" s="385"/>
    </row>
    <row r="2648" spans="1:11">
      <c r="A2648" s="393"/>
      <c r="B2648" s="438"/>
      <c r="F2648" s="385"/>
      <c r="G2648" s="385"/>
      <c r="H2648" s="385"/>
      <c r="I2648" s="385"/>
      <c r="J2648" s="385"/>
      <c r="K2648" s="385"/>
    </row>
    <row r="2649" spans="1:11">
      <c r="A2649" s="393"/>
      <c r="B2649" s="438"/>
      <c r="F2649" s="385"/>
      <c r="G2649" s="385"/>
      <c r="H2649" s="385"/>
      <c r="I2649" s="385"/>
      <c r="J2649" s="385"/>
      <c r="K2649" s="385"/>
    </row>
    <row r="2650" spans="1:11">
      <c r="A2650" s="393"/>
      <c r="B2650" s="438"/>
      <c r="F2650" s="385"/>
      <c r="G2650" s="385"/>
      <c r="H2650" s="385"/>
      <c r="I2650" s="385"/>
      <c r="J2650" s="385"/>
      <c r="K2650" s="385"/>
    </row>
    <row r="2651" spans="1:11">
      <c r="A2651" s="393"/>
      <c r="B2651" s="438"/>
      <c r="F2651" s="385"/>
      <c r="G2651" s="385"/>
      <c r="H2651" s="385"/>
      <c r="I2651" s="385"/>
      <c r="J2651" s="385"/>
      <c r="K2651" s="385"/>
    </row>
    <row r="2652" spans="1:11">
      <c r="A2652" s="393"/>
      <c r="B2652" s="438"/>
      <c r="F2652" s="385"/>
      <c r="G2652" s="385"/>
      <c r="H2652" s="385"/>
      <c r="I2652" s="385"/>
      <c r="J2652" s="385"/>
      <c r="K2652" s="385"/>
    </row>
    <row r="2653" spans="1:11">
      <c r="A2653" s="393"/>
      <c r="B2653" s="438"/>
      <c r="F2653" s="385"/>
      <c r="G2653" s="385"/>
      <c r="H2653" s="385"/>
      <c r="I2653" s="385"/>
      <c r="J2653" s="385"/>
      <c r="K2653" s="385"/>
    </row>
    <row r="2654" spans="1:11">
      <c r="A2654" s="393"/>
      <c r="B2654" s="438"/>
      <c r="F2654" s="385"/>
      <c r="G2654" s="385"/>
      <c r="H2654" s="385"/>
      <c r="I2654" s="385"/>
      <c r="J2654" s="385"/>
      <c r="K2654" s="385"/>
    </row>
    <row r="2655" spans="1:11">
      <c r="A2655" s="393"/>
      <c r="B2655" s="438"/>
      <c r="F2655" s="385"/>
      <c r="G2655" s="385"/>
      <c r="H2655" s="385"/>
      <c r="I2655" s="385"/>
      <c r="J2655" s="385"/>
      <c r="K2655" s="385"/>
    </row>
    <row r="2656" spans="1:11">
      <c r="A2656" s="393"/>
      <c r="B2656" s="438"/>
      <c r="F2656" s="385"/>
      <c r="G2656" s="385"/>
      <c r="H2656" s="385"/>
      <c r="I2656" s="385"/>
      <c r="J2656" s="385"/>
      <c r="K2656" s="385"/>
    </row>
    <row r="2657" spans="1:11">
      <c r="A2657" s="393"/>
      <c r="B2657" s="438"/>
      <c r="F2657" s="385"/>
      <c r="G2657" s="385"/>
      <c r="H2657" s="385"/>
      <c r="I2657" s="385"/>
      <c r="J2657" s="385"/>
      <c r="K2657" s="385"/>
    </row>
    <row r="2658" spans="1:11">
      <c r="A2658" s="393"/>
      <c r="B2658" s="438"/>
      <c r="F2658" s="385"/>
      <c r="G2658" s="385"/>
      <c r="H2658" s="385"/>
      <c r="I2658" s="385"/>
      <c r="J2658" s="385"/>
      <c r="K2658" s="385"/>
    </row>
    <row r="2659" spans="1:11">
      <c r="A2659" s="393"/>
      <c r="B2659" s="438"/>
      <c r="F2659" s="385"/>
      <c r="G2659" s="385"/>
      <c r="H2659" s="385"/>
      <c r="I2659" s="385"/>
      <c r="J2659" s="385"/>
      <c r="K2659" s="385"/>
    </row>
    <row r="2660" spans="1:11">
      <c r="A2660" s="393"/>
      <c r="B2660" s="438"/>
      <c r="F2660" s="385"/>
      <c r="G2660" s="385"/>
      <c r="H2660" s="385"/>
      <c r="I2660" s="385"/>
      <c r="J2660" s="385"/>
      <c r="K2660" s="385"/>
    </row>
    <row r="2661" spans="1:11">
      <c r="A2661" s="393"/>
      <c r="B2661" s="438"/>
      <c r="F2661" s="385"/>
      <c r="G2661" s="385"/>
      <c r="H2661" s="385"/>
      <c r="I2661" s="385"/>
      <c r="J2661" s="385"/>
      <c r="K2661" s="385"/>
    </row>
    <row r="2662" spans="1:11">
      <c r="A2662" s="393"/>
      <c r="B2662" s="438"/>
      <c r="F2662" s="385"/>
      <c r="G2662" s="385"/>
      <c r="H2662" s="385"/>
      <c r="I2662" s="385"/>
      <c r="J2662" s="385"/>
      <c r="K2662" s="385"/>
    </row>
    <row r="2663" spans="1:11">
      <c r="A2663" s="393"/>
      <c r="B2663" s="438"/>
      <c r="F2663" s="385"/>
      <c r="G2663" s="385"/>
      <c r="H2663" s="385"/>
      <c r="I2663" s="385"/>
      <c r="J2663" s="385"/>
      <c r="K2663" s="385"/>
    </row>
    <row r="2664" spans="1:11">
      <c r="A2664" s="393"/>
      <c r="B2664" s="438"/>
      <c r="F2664" s="385"/>
      <c r="G2664" s="385"/>
      <c r="H2664" s="385"/>
      <c r="I2664" s="385"/>
      <c r="J2664" s="385"/>
      <c r="K2664" s="385"/>
    </row>
    <row r="2665" spans="1:11">
      <c r="A2665" s="393"/>
      <c r="B2665" s="438"/>
      <c r="F2665" s="385"/>
      <c r="G2665" s="385"/>
      <c r="H2665" s="385"/>
      <c r="I2665" s="385"/>
      <c r="J2665" s="385"/>
      <c r="K2665" s="385"/>
    </row>
    <row r="2666" spans="1:11">
      <c r="A2666" s="393"/>
      <c r="B2666" s="438"/>
      <c r="F2666" s="385"/>
      <c r="G2666" s="385"/>
      <c r="H2666" s="385"/>
      <c r="I2666" s="385"/>
      <c r="J2666" s="385"/>
      <c r="K2666" s="385"/>
    </row>
    <row r="2667" spans="1:11">
      <c r="A2667" s="393"/>
      <c r="B2667" s="438"/>
      <c r="F2667" s="385"/>
      <c r="G2667" s="385"/>
      <c r="H2667" s="385"/>
      <c r="I2667" s="385"/>
      <c r="J2667" s="385"/>
      <c r="K2667" s="385"/>
    </row>
    <row r="2668" spans="1:11">
      <c r="A2668" s="393"/>
      <c r="B2668" s="438"/>
      <c r="F2668" s="385"/>
      <c r="G2668" s="385"/>
      <c r="H2668" s="385"/>
      <c r="I2668" s="385"/>
      <c r="J2668" s="385"/>
      <c r="K2668" s="385"/>
    </row>
    <row r="2669" spans="1:11">
      <c r="A2669" s="393"/>
      <c r="B2669" s="438"/>
      <c r="F2669" s="385"/>
      <c r="G2669" s="385"/>
      <c r="H2669" s="385"/>
      <c r="I2669" s="385"/>
      <c r="J2669" s="385"/>
      <c r="K2669" s="385"/>
    </row>
    <row r="2670" spans="1:11">
      <c r="A2670" s="393"/>
      <c r="B2670" s="438"/>
      <c r="F2670" s="385"/>
      <c r="G2670" s="385"/>
      <c r="H2670" s="385"/>
      <c r="I2670" s="385"/>
      <c r="J2670" s="385"/>
      <c r="K2670" s="385"/>
    </row>
    <row r="2671" spans="1:11">
      <c r="A2671" s="393"/>
      <c r="B2671" s="438"/>
      <c r="F2671" s="385"/>
      <c r="G2671" s="385"/>
      <c r="H2671" s="385"/>
      <c r="I2671" s="385"/>
      <c r="J2671" s="385"/>
      <c r="K2671" s="385"/>
    </row>
    <row r="2672" spans="1:11">
      <c r="A2672" s="393"/>
      <c r="B2672" s="438"/>
      <c r="F2672" s="385"/>
      <c r="G2672" s="385"/>
      <c r="H2672" s="385"/>
      <c r="I2672" s="385"/>
      <c r="J2672" s="385"/>
      <c r="K2672" s="385"/>
    </row>
    <row r="2673" spans="1:11">
      <c r="A2673" s="393"/>
      <c r="B2673" s="438"/>
      <c r="F2673" s="385"/>
      <c r="G2673" s="385"/>
      <c r="H2673" s="385"/>
      <c r="I2673" s="385"/>
      <c r="J2673" s="385"/>
      <c r="K2673" s="385"/>
    </row>
    <row r="2674" spans="1:11">
      <c r="A2674" s="393"/>
      <c r="B2674" s="438"/>
      <c r="F2674" s="385"/>
      <c r="G2674" s="385"/>
      <c r="H2674" s="385"/>
      <c r="I2674" s="385"/>
      <c r="J2674" s="385"/>
      <c r="K2674" s="385"/>
    </row>
    <row r="2675" spans="1:11">
      <c r="A2675" s="393"/>
      <c r="B2675" s="438"/>
      <c r="F2675" s="385"/>
      <c r="G2675" s="385"/>
      <c r="H2675" s="385"/>
      <c r="I2675" s="385"/>
      <c r="J2675" s="385"/>
      <c r="K2675" s="385"/>
    </row>
    <row r="2676" spans="1:11">
      <c r="A2676" s="393"/>
      <c r="B2676" s="438"/>
      <c r="F2676" s="385"/>
      <c r="G2676" s="385"/>
      <c r="H2676" s="385"/>
      <c r="I2676" s="385"/>
      <c r="J2676" s="385"/>
      <c r="K2676" s="385"/>
    </row>
    <row r="2677" spans="1:11">
      <c r="A2677" s="393"/>
      <c r="B2677" s="438"/>
      <c r="F2677" s="385"/>
      <c r="G2677" s="385"/>
      <c r="H2677" s="385"/>
      <c r="I2677" s="385"/>
      <c r="J2677" s="385"/>
      <c r="K2677" s="385"/>
    </row>
    <row r="2678" spans="1:11">
      <c r="A2678" s="393"/>
      <c r="B2678" s="438"/>
      <c r="F2678" s="385"/>
      <c r="G2678" s="385"/>
      <c r="H2678" s="385"/>
      <c r="I2678" s="385"/>
      <c r="J2678" s="385"/>
      <c r="K2678" s="385"/>
    </row>
    <row r="2679" spans="1:11">
      <c r="A2679" s="393"/>
      <c r="B2679" s="438"/>
      <c r="F2679" s="385"/>
      <c r="G2679" s="385"/>
      <c r="H2679" s="385"/>
      <c r="I2679" s="385"/>
      <c r="J2679" s="385"/>
      <c r="K2679" s="385"/>
    </row>
    <row r="2680" spans="1:11">
      <c r="A2680" s="393"/>
      <c r="B2680" s="438"/>
      <c r="F2680" s="385"/>
      <c r="G2680" s="385"/>
      <c r="H2680" s="385"/>
      <c r="I2680" s="385"/>
      <c r="J2680" s="385"/>
      <c r="K2680" s="385"/>
    </row>
    <row r="2681" spans="1:11">
      <c r="A2681" s="393"/>
      <c r="B2681" s="438"/>
      <c r="F2681" s="385"/>
      <c r="G2681" s="385"/>
      <c r="H2681" s="385"/>
      <c r="I2681" s="385"/>
      <c r="J2681" s="385"/>
      <c r="K2681" s="385"/>
    </row>
    <row r="2682" spans="1:11">
      <c r="A2682" s="393"/>
      <c r="B2682" s="438"/>
      <c r="F2682" s="385"/>
      <c r="G2682" s="385"/>
      <c r="H2682" s="385"/>
      <c r="I2682" s="385"/>
      <c r="J2682" s="385"/>
      <c r="K2682" s="385"/>
    </row>
    <row r="2683" spans="1:11">
      <c r="A2683" s="393"/>
      <c r="B2683" s="438"/>
      <c r="F2683" s="385"/>
      <c r="G2683" s="385"/>
      <c r="H2683" s="385"/>
      <c r="I2683" s="385"/>
      <c r="J2683" s="385"/>
      <c r="K2683" s="385"/>
    </row>
    <row r="2684" spans="1:11">
      <c r="A2684" s="393"/>
      <c r="B2684" s="438"/>
      <c r="F2684" s="385"/>
      <c r="G2684" s="385"/>
      <c r="H2684" s="385"/>
      <c r="I2684" s="385"/>
      <c r="J2684" s="385"/>
      <c r="K2684" s="385"/>
    </row>
    <row r="2685" spans="1:11">
      <c r="A2685" s="393"/>
      <c r="B2685" s="438"/>
      <c r="F2685" s="385"/>
      <c r="G2685" s="385"/>
      <c r="H2685" s="385"/>
      <c r="I2685" s="385"/>
      <c r="J2685" s="385"/>
      <c r="K2685" s="385"/>
    </row>
    <row r="2686" spans="1:11">
      <c r="A2686" s="393"/>
      <c r="B2686" s="438"/>
      <c r="F2686" s="385"/>
      <c r="G2686" s="385"/>
      <c r="H2686" s="385"/>
      <c r="I2686" s="385"/>
      <c r="J2686" s="385"/>
      <c r="K2686" s="385"/>
    </row>
    <row r="2687" spans="1:11">
      <c r="A2687" s="393"/>
      <c r="B2687" s="438"/>
      <c r="F2687" s="385"/>
      <c r="G2687" s="385"/>
      <c r="H2687" s="385"/>
      <c r="I2687" s="385"/>
      <c r="J2687" s="385"/>
      <c r="K2687" s="385"/>
    </row>
    <row r="2688" spans="1:11">
      <c r="A2688" s="393"/>
      <c r="B2688" s="438"/>
      <c r="F2688" s="385"/>
      <c r="G2688" s="385"/>
      <c r="H2688" s="385"/>
      <c r="I2688" s="385"/>
      <c r="J2688" s="385"/>
      <c r="K2688" s="385"/>
    </row>
    <row r="2689" spans="1:11">
      <c r="A2689" s="393"/>
      <c r="B2689" s="438"/>
      <c r="F2689" s="385"/>
      <c r="G2689" s="385"/>
      <c r="H2689" s="385"/>
      <c r="I2689" s="385"/>
      <c r="J2689" s="385"/>
      <c r="K2689" s="385"/>
    </row>
    <row r="2690" spans="1:11">
      <c r="A2690" s="393"/>
      <c r="B2690" s="438"/>
      <c r="F2690" s="385"/>
      <c r="G2690" s="385"/>
      <c r="H2690" s="385"/>
      <c r="I2690" s="385"/>
      <c r="J2690" s="385"/>
      <c r="K2690" s="385"/>
    </row>
    <row r="2691" spans="1:11">
      <c r="A2691" s="393"/>
      <c r="B2691" s="438"/>
      <c r="F2691" s="385"/>
      <c r="G2691" s="385"/>
      <c r="H2691" s="385"/>
      <c r="I2691" s="385"/>
      <c r="J2691" s="385"/>
      <c r="K2691" s="385"/>
    </row>
    <row r="2692" spans="1:11">
      <c r="A2692" s="393"/>
      <c r="B2692" s="438"/>
      <c r="F2692" s="385"/>
      <c r="G2692" s="385"/>
      <c r="H2692" s="385"/>
      <c r="I2692" s="385"/>
      <c r="J2692" s="385"/>
      <c r="K2692" s="385"/>
    </row>
    <row r="2693" spans="1:11">
      <c r="A2693" s="393"/>
      <c r="B2693" s="438"/>
      <c r="F2693" s="385"/>
      <c r="G2693" s="385"/>
      <c r="H2693" s="385"/>
      <c r="I2693" s="385"/>
      <c r="J2693" s="385"/>
      <c r="K2693" s="385"/>
    </row>
    <row r="2694" spans="1:11">
      <c r="A2694" s="393"/>
      <c r="B2694" s="438"/>
      <c r="F2694" s="385"/>
      <c r="G2694" s="385"/>
      <c r="H2694" s="385"/>
      <c r="I2694" s="385"/>
      <c r="J2694" s="385"/>
      <c r="K2694" s="385"/>
    </row>
    <row r="2695" spans="1:11">
      <c r="A2695" s="393"/>
      <c r="B2695" s="438"/>
      <c r="F2695" s="385"/>
      <c r="G2695" s="385"/>
      <c r="H2695" s="385"/>
      <c r="I2695" s="385"/>
      <c r="J2695" s="385"/>
      <c r="K2695" s="385"/>
    </row>
    <row r="2696" spans="1:11">
      <c r="A2696" s="393"/>
      <c r="B2696" s="438"/>
      <c r="F2696" s="385"/>
      <c r="G2696" s="385"/>
      <c r="H2696" s="385"/>
      <c r="I2696" s="385"/>
      <c r="J2696" s="385"/>
      <c r="K2696" s="385"/>
    </row>
    <row r="2697" spans="1:11">
      <c r="A2697" s="393"/>
      <c r="B2697" s="438"/>
      <c r="F2697" s="385"/>
      <c r="G2697" s="385"/>
      <c r="H2697" s="385"/>
      <c r="I2697" s="385"/>
      <c r="J2697" s="385"/>
      <c r="K2697" s="385"/>
    </row>
    <row r="2698" spans="1:11">
      <c r="A2698" s="393"/>
      <c r="B2698" s="438"/>
      <c r="F2698" s="385"/>
      <c r="G2698" s="385"/>
      <c r="H2698" s="385"/>
      <c r="I2698" s="385"/>
      <c r="J2698" s="385"/>
      <c r="K2698" s="385"/>
    </row>
    <row r="2699" spans="1:11">
      <c r="A2699" s="393"/>
      <c r="B2699" s="438"/>
      <c r="F2699" s="385"/>
      <c r="G2699" s="385"/>
      <c r="H2699" s="385"/>
      <c r="I2699" s="385"/>
      <c r="J2699" s="385"/>
      <c r="K2699" s="385"/>
    </row>
    <row r="2700" spans="1:11">
      <c r="A2700" s="393"/>
      <c r="B2700" s="438"/>
      <c r="F2700" s="385"/>
      <c r="G2700" s="385"/>
      <c r="H2700" s="385"/>
      <c r="I2700" s="385"/>
      <c r="J2700" s="385"/>
      <c r="K2700" s="385"/>
    </row>
    <row r="2701" spans="1:11">
      <c r="A2701" s="393"/>
      <c r="B2701" s="438"/>
      <c r="F2701" s="385"/>
      <c r="G2701" s="385"/>
      <c r="H2701" s="385"/>
      <c r="I2701" s="385"/>
      <c r="J2701" s="385"/>
      <c r="K2701" s="385"/>
    </row>
    <row r="2702" spans="1:11">
      <c r="A2702" s="393"/>
      <c r="B2702" s="438"/>
      <c r="F2702" s="385"/>
      <c r="G2702" s="385"/>
      <c r="H2702" s="385"/>
      <c r="I2702" s="385"/>
      <c r="J2702" s="385"/>
      <c r="K2702" s="385"/>
    </row>
    <row r="2703" spans="1:11">
      <c r="A2703" s="393"/>
      <c r="B2703" s="438"/>
      <c r="F2703" s="385"/>
      <c r="G2703" s="385"/>
      <c r="H2703" s="385"/>
      <c r="I2703" s="385"/>
      <c r="J2703" s="385"/>
      <c r="K2703" s="385"/>
    </row>
    <row r="2704" spans="1:11">
      <c r="A2704" s="393"/>
      <c r="B2704" s="438"/>
      <c r="F2704" s="385"/>
      <c r="G2704" s="385"/>
      <c r="H2704" s="385"/>
      <c r="I2704" s="385"/>
      <c r="J2704" s="385"/>
      <c r="K2704" s="385"/>
    </row>
    <row r="2705" spans="1:11">
      <c r="A2705" s="393"/>
      <c r="B2705" s="438"/>
      <c r="F2705" s="385"/>
      <c r="G2705" s="385"/>
      <c r="H2705" s="385"/>
      <c r="I2705" s="385"/>
      <c r="J2705" s="385"/>
      <c r="K2705" s="385"/>
    </row>
    <row r="2706" spans="1:11">
      <c r="A2706" s="393"/>
      <c r="B2706" s="438"/>
      <c r="F2706" s="385"/>
      <c r="G2706" s="385"/>
      <c r="H2706" s="385"/>
      <c r="I2706" s="385"/>
      <c r="J2706" s="385"/>
      <c r="K2706" s="385"/>
    </row>
    <row r="2707" spans="1:11">
      <c r="A2707" s="393"/>
      <c r="B2707" s="438"/>
      <c r="F2707" s="385"/>
      <c r="G2707" s="385"/>
      <c r="H2707" s="385"/>
      <c r="I2707" s="385"/>
      <c r="J2707" s="385"/>
      <c r="K2707" s="385"/>
    </row>
    <row r="2708" spans="1:11">
      <c r="A2708" s="393"/>
      <c r="B2708" s="438"/>
      <c r="F2708" s="385"/>
      <c r="G2708" s="385"/>
      <c r="H2708" s="385"/>
      <c r="I2708" s="385"/>
      <c r="J2708" s="385"/>
      <c r="K2708" s="385"/>
    </row>
    <row r="2709" spans="1:11">
      <c r="A2709" s="393"/>
      <c r="B2709" s="438"/>
      <c r="F2709" s="385"/>
      <c r="G2709" s="385"/>
      <c r="H2709" s="385"/>
      <c r="I2709" s="385"/>
      <c r="J2709" s="385"/>
      <c r="K2709" s="385"/>
    </row>
    <row r="2710" spans="1:11">
      <c r="A2710" s="393"/>
      <c r="B2710" s="438"/>
      <c r="F2710" s="385"/>
      <c r="G2710" s="385"/>
      <c r="H2710" s="385"/>
      <c r="I2710" s="385"/>
      <c r="J2710" s="385"/>
      <c r="K2710" s="385"/>
    </row>
    <row r="2711" spans="1:11">
      <c r="A2711" s="393"/>
      <c r="B2711" s="438"/>
      <c r="F2711" s="385"/>
      <c r="G2711" s="385"/>
      <c r="H2711" s="385"/>
      <c r="I2711" s="385"/>
      <c r="J2711" s="385"/>
      <c r="K2711" s="385"/>
    </row>
    <row r="2712" spans="1:11">
      <c r="A2712" s="393"/>
      <c r="B2712" s="438"/>
      <c r="F2712" s="385"/>
      <c r="G2712" s="385"/>
      <c r="H2712" s="385"/>
      <c r="I2712" s="385"/>
      <c r="J2712" s="385"/>
      <c r="K2712" s="385"/>
    </row>
    <row r="2713" spans="1:11">
      <c r="A2713" s="393"/>
      <c r="B2713" s="438"/>
      <c r="F2713" s="385"/>
      <c r="G2713" s="385"/>
      <c r="H2713" s="385"/>
      <c r="I2713" s="385"/>
      <c r="J2713" s="385"/>
      <c r="K2713" s="385"/>
    </row>
    <row r="2714" spans="1:11">
      <c r="A2714" s="393"/>
      <c r="B2714" s="438"/>
      <c r="F2714" s="385"/>
      <c r="G2714" s="385"/>
      <c r="H2714" s="385"/>
      <c r="I2714" s="385"/>
      <c r="J2714" s="385"/>
      <c r="K2714" s="385"/>
    </row>
    <row r="2715" spans="1:11">
      <c r="A2715" s="393"/>
      <c r="B2715" s="438"/>
      <c r="F2715" s="385"/>
      <c r="G2715" s="385"/>
      <c r="H2715" s="385"/>
      <c r="I2715" s="385"/>
      <c r="J2715" s="385"/>
      <c r="K2715" s="385"/>
    </row>
    <row r="2716" spans="1:11">
      <c r="A2716" s="393"/>
      <c r="B2716" s="438"/>
      <c r="F2716" s="385"/>
      <c r="G2716" s="385"/>
      <c r="H2716" s="385"/>
      <c r="I2716" s="385"/>
      <c r="J2716" s="385"/>
      <c r="K2716" s="385"/>
    </row>
    <row r="2717" spans="1:11">
      <c r="A2717" s="393"/>
      <c r="B2717" s="438"/>
      <c r="F2717" s="385"/>
      <c r="G2717" s="385"/>
      <c r="H2717" s="385"/>
      <c r="I2717" s="385"/>
      <c r="J2717" s="385"/>
      <c r="K2717" s="385"/>
    </row>
    <row r="2718" spans="1:11">
      <c r="A2718" s="393"/>
      <c r="B2718" s="438"/>
      <c r="F2718" s="385"/>
      <c r="G2718" s="385"/>
      <c r="H2718" s="385"/>
      <c r="I2718" s="385"/>
      <c r="J2718" s="385"/>
      <c r="K2718" s="385"/>
    </row>
    <row r="2719" spans="1:11">
      <c r="A2719" s="393"/>
      <c r="B2719" s="438"/>
      <c r="F2719" s="385"/>
      <c r="G2719" s="385"/>
      <c r="H2719" s="385"/>
      <c r="I2719" s="385"/>
      <c r="J2719" s="385"/>
      <c r="K2719" s="385"/>
    </row>
    <row r="2720" spans="1:11">
      <c r="A2720" s="393"/>
      <c r="B2720" s="438"/>
      <c r="F2720" s="385"/>
      <c r="G2720" s="385"/>
      <c r="H2720" s="385"/>
      <c r="I2720" s="385"/>
      <c r="J2720" s="385"/>
      <c r="K2720" s="385"/>
    </row>
    <row r="2721" spans="1:11">
      <c r="A2721" s="393"/>
      <c r="B2721" s="438"/>
      <c r="F2721" s="385"/>
      <c r="G2721" s="385"/>
      <c r="H2721" s="385"/>
      <c r="I2721" s="385"/>
      <c r="J2721" s="385"/>
      <c r="K2721" s="385"/>
    </row>
    <row r="2722" spans="1:11">
      <c r="A2722" s="393"/>
      <c r="B2722" s="438"/>
      <c r="F2722" s="385"/>
      <c r="G2722" s="385"/>
      <c r="H2722" s="385"/>
      <c r="I2722" s="385"/>
      <c r="J2722" s="385"/>
      <c r="K2722" s="385"/>
    </row>
    <row r="2723" spans="1:11">
      <c r="A2723" s="393"/>
      <c r="B2723" s="438"/>
      <c r="F2723" s="385"/>
      <c r="G2723" s="385"/>
      <c r="H2723" s="385"/>
      <c r="I2723" s="385"/>
      <c r="J2723" s="385"/>
      <c r="K2723" s="385"/>
    </row>
    <row r="2724" spans="1:11">
      <c r="A2724" s="393"/>
      <c r="B2724" s="438"/>
      <c r="F2724" s="385"/>
      <c r="G2724" s="385"/>
      <c r="H2724" s="385"/>
      <c r="I2724" s="385"/>
      <c r="J2724" s="385"/>
      <c r="K2724" s="385"/>
    </row>
    <row r="2725" spans="1:11">
      <c r="A2725" s="393"/>
      <c r="B2725" s="438"/>
      <c r="F2725" s="385"/>
      <c r="G2725" s="385"/>
      <c r="H2725" s="385"/>
      <c r="I2725" s="385"/>
      <c r="J2725" s="385"/>
      <c r="K2725" s="385"/>
    </row>
    <row r="2726" spans="1:11">
      <c r="A2726" s="393"/>
      <c r="B2726" s="438"/>
      <c r="F2726" s="385"/>
      <c r="G2726" s="385"/>
      <c r="H2726" s="385"/>
      <c r="I2726" s="385"/>
      <c r="J2726" s="385"/>
      <c r="K2726" s="385"/>
    </row>
    <row r="2727" spans="1:11">
      <c r="A2727" s="393"/>
      <c r="B2727" s="438"/>
      <c r="F2727" s="385"/>
      <c r="G2727" s="385"/>
      <c r="H2727" s="385"/>
      <c r="I2727" s="385"/>
      <c r="J2727" s="385"/>
      <c r="K2727" s="385"/>
    </row>
    <row r="2728" spans="1:11">
      <c r="A2728" s="393"/>
      <c r="B2728" s="438"/>
      <c r="F2728" s="385"/>
      <c r="G2728" s="385"/>
      <c r="H2728" s="385"/>
      <c r="I2728" s="385"/>
      <c r="J2728" s="385"/>
      <c r="K2728" s="385"/>
    </row>
    <row r="2729" spans="1:11">
      <c r="A2729" s="393"/>
      <c r="B2729" s="438"/>
      <c r="F2729" s="385"/>
      <c r="G2729" s="385"/>
      <c r="H2729" s="385"/>
      <c r="I2729" s="385"/>
      <c r="J2729" s="385"/>
      <c r="K2729" s="385"/>
    </row>
    <row r="2730" spans="1:11">
      <c r="A2730" s="393"/>
      <c r="B2730" s="438"/>
      <c r="F2730" s="385"/>
      <c r="G2730" s="385"/>
      <c r="H2730" s="385"/>
      <c r="I2730" s="385"/>
      <c r="J2730" s="385"/>
      <c r="K2730" s="385"/>
    </row>
    <row r="2731" spans="1:11">
      <c r="A2731" s="393"/>
      <c r="B2731" s="438"/>
      <c r="F2731" s="385"/>
      <c r="G2731" s="385"/>
      <c r="H2731" s="385"/>
      <c r="I2731" s="385"/>
      <c r="J2731" s="385"/>
      <c r="K2731" s="385"/>
    </row>
    <row r="2732" spans="1:11">
      <c r="A2732" s="393"/>
      <c r="B2732" s="438"/>
      <c r="F2732" s="385"/>
      <c r="G2732" s="385"/>
      <c r="H2732" s="385"/>
      <c r="I2732" s="385"/>
      <c r="J2732" s="385"/>
      <c r="K2732" s="385"/>
    </row>
    <row r="2733" spans="1:11">
      <c r="A2733" s="393"/>
      <c r="B2733" s="438"/>
      <c r="F2733" s="385"/>
      <c r="G2733" s="385"/>
      <c r="H2733" s="385"/>
      <c r="I2733" s="385"/>
      <c r="J2733" s="385"/>
      <c r="K2733" s="385"/>
    </row>
    <row r="2734" spans="1:11">
      <c r="A2734" s="393"/>
      <c r="B2734" s="438"/>
      <c r="F2734" s="385"/>
      <c r="G2734" s="385"/>
      <c r="H2734" s="385"/>
      <c r="I2734" s="385"/>
      <c r="J2734" s="385"/>
      <c r="K2734" s="385"/>
    </row>
    <row r="2735" spans="1:11">
      <c r="A2735" s="393"/>
      <c r="B2735" s="438"/>
      <c r="F2735" s="385"/>
      <c r="G2735" s="385"/>
      <c r="H2735" s="385"/>
      <c r="I2735" s="385"/>
      <c r="J2735" s="385"/>
      <c r="K2735" s="385"/>
    </row>
    <row r="2736" spans="1:11">
      <c r="A2736" s="393"/>
      <c r="B2736" s="438"/>
      <c r="F2736" s="385"/>
      <c r="G2736" s="385"/>
      <c r="H2736" s="385"/>
      <c r="I2736" s="385"/>
      <c r="J2736" s="385"/>
      <c r="K2736" s="385"/>
    </row>
    <row r="2737" spans="1:11">
      <c r="A2737" s="393"/>
      <c r="B2737" s="438"/>
      <c r="F2737" s="385"/>
      <c r="G2737" s="385"/>
      <c r="H2737" s="385"/>
      <c r="I2737" s="385"/>
      <c r="J2737" s="385"/>
      <c r="K2737" s="385"/>
    </row>
    <row r="2738" spans="1:11">
      <c r="A2738" s="393"/>
      <c r="B2738" s="438"/>
      <c r="F2738" s="385"/>
      <c r="G2738" s="385"/>
      <c r="H2738" s="385"/>
      <c r="I2738" s="385"/>
      <c r="J2738" s="385"/>
      <c r="K2738" s="385"/>
    </row>
    <row r="2739" spans="1:11">
      <c r="A2739" s="393"/>
      <c r="B2739" s="438"/>
      <c r="F2739" s="385"/>
      <c r="G2739" s="385"/>
      <c r="H2739" s="385"/>
      <c r="I2739" s="385"/>
      <c r="J2739" s="385"/>
      <c r="K2739" s="385"/>
    </row>
    <row r="2740" spans="1:11">
      <c r="A2740" s="393"/>
      <c r="B2740" s="438"/>
      <c r="F2740" s="385"/>
      <c r="G2740" s="385"/>
      <c r="H2740" s="385"/>
      <c r="I2740" s="385"/>
      <c r="J2740" s="385"/>
      <c r="K2740" s="385"/>
    </row>
    <row r="2741" spans="1:11">
      <c r="A2741" s="393"/>
      <c r="B2741" s="438"/>
      <c r="F2741" s="385"/>
      <c r="G2741" s="385"/>
      <c r="H2741" s="385"/>
      <c r="I2741" s="385"/>
      <c r="J2741" s="385"/>
      <c r="K2741" s="385"/>
    </row>
    <row r="2742" spans="1:11">
      <c r="A2742" s="393"/>
      <c r="B2742" s="438"/>
      <c r="F2742" s="385"/>
      <c r="G2742" s="385"/>
      <c r="H2742" s="385"/>
      <c r="I2742" s="385"/>
      <c r="J2742" s="385"/>
      <c r="K2742" s="385"/>
    </row>
    <row r="2743" spans="1:11">
      <c r="A2743" s="393"/>
      <c r="B2743" s="438"/>
      <c r="F2743" s="385"/>
      <c r="G2743" s="385"/>
      <c r="H2743" s="385"/>
      <c r="I2743" s="385"/>
      <c r="J2743" s="385"/>
      <c r="K2743" s="385"/>
    </row>
    <row r="2744" spans="1:11">
      <c r="A2744" s="393"/>
      <c r="B2744" s="438"/>
      <c r="F2744" s="385"/>
      <c r="G2744" s="385"/>
      <c r="H2744" s="385"/>
      <c r="I2744" s="385"/>
      <c r="J2744" s="385"/>
      <c r="K2744" s="385"/>
    </row>
    <row r="2745" spans="1:11">
      <c r="A2745" s="393"/>
      <c r="B2745" s="438"/>
      <c r="F2745" s="385"/>
      <c r="G2745" s="385"/>
      <c r="H2745" s="385"/>
      <c r="I2745" s="385"/>
      <c r="J2745" s="385"/>
      <c r="K2745" s="385"/>
    </row>
    <row r="2746" spans="1:11">
      <c r="A2746" s="393"/>
      <c r="B2746" s="438"/>
      <c r="F2746" s="385"/>
      <c r="G2746" s="385"/>
      <c r="H2746" s="385"/>
      <c r="I2746" s="385"/>
      <c r="J2746" s="385"/>
      <c r="K2746" s="385"/>
    </row>
    <row r="2747" spans="1:11">
      <c r="A2747" s="393"/>
      <c r="B2747" s="438"/>
      <c r="F2747" s="385"/>
      <c r="G2747" s="385"/>
      <c r="H2747" s="385"/>
      <c r="I2747" s="385"/>
      <c r="J2747" s="385"/>
      <c r="K2747" s="385"/>
    </row>
    <row r="2748" spans="1:11">
      <c r="A2748" s="393"/>
      <c r="B2748" s="438"/>
      <c r="F2748" s="385"/>
      <c r="G2748" s="385"/>
      <c r="H2748" s="385"/>
      <c r="I2748" s="385"/>
      <c r="J2748" s="385"/>
      <c r="K2748" s="385"/>
    </row>
    <row r="2749" spans="1:11">
      <c r="A2749" s="393"/>
      <c r="B2749" s="438"/>
      <c r="F2749" s="385"/>
      <c r="G2749" s="385"/>
      <c r="H2749" s="385"/>
      <c r="I2749" s="385"/>
      <c r="J2749" s="385"/>
      <c r="K2749" s="385"/>
    </row>
    <row r="2750" spans="1:11">
      <c r="A2750" s="393"/>
      <c r="B2750" s="438"/>
      <c r="F2750" s="385"/>
      <c r="G2750" s="385"/>
      <c r="H2750" s="385"/>
      <c r="I2750" s="385"/>
      <c r="J2750" s="385"/>
      <c r="K2750" s="385"/>
    </row>
    <row r="2751" spans="1:11">
      <c r="A2751" s="393"/>
      <c r="B2751" s="438"/>
      <c r="F2751" s="385"/>
      <c r="G2751" s="385"/>
      <c r="H2751" s="385"/>
      <c r="I2751" s="385"/>
      <c r="J2751" s="385"/>
      <c r="K2751" s="385"/>
    </row>
    <row r="2752" spans="1:11">
      <c r="A2752" s="393"/>
      <c r="B2752" s="438"/>
      <c r="F2752" s="385"/>
      <c r="G2752" s="385"/>
      <c r="H2752" s="385"/>
      <c r="I2752" s="385"/>
      <c r="J2752" s="385"/>
      <c r="K2752" s="385"/>
    </row>
    <row r="2753" spans="1:11">
      <c r="A2753" s="393"/>
      <c r="B2753" s="438"/>
      <c r="F2753" s="385"/>
      <c r="G2753" s="385"/>
      <c r="H2753" s="385"/>
      <c r="I2753" s="385"/>
      <c r="J2753" s="385"/>
      <c r="K2753" s="385"/>
    </row>
    <row r="2754" spans="1:11">
      <c r="A2754" s="393"/>
      <c r="B2754" s="438"/>
      <c r="F2754" s="385"/>
      <c r="G2754" s="385"/>
      <c r="H2754" s="385"/>
      <c r="I2754" s="385"/>
      <c r="J2754" s="385"/>
      <c r="K2754" s="385"/>
    </row>
    <row r="2755" spans="1:11">
      <c r="A2755" s="393"/>
      <c r="B2755" s="438"/>
      <c r="F2755" s="385"/>
      <c r="G2755" s="385"/>
      <c r="H2755" s="385"/>
      <c r="I2755" s="385"/>
      <c r="J2755" s="385"/>
      <c r="K2755" s="385"/>
    </row>
    <row r="2756" spans="1:11">
      <c r="A2756" s="393"/>
      <c r="B2756" s="438"/>
      <c r="F2756" s="385"/>
      <c r="G2756" s="385"/>
      <c r="H2756" s="385"/>
      <c r="I2756" s="385"/>
      <c r="J2756" s="385"/>
      <c r="K2756" s="385"/>
    </row>
    <row r="2757" spans="1:11">
      <c r="A2757" s="393"/>
      <c r="B2757" s="438"/>
      <c r="F2757" s="385"/>
      <c r="G2757" s="385"/>
      <c r="H2757" s="385"/>
      <c r="I2757" s="385"/>
      <c r="J2757" s="385"/>
      <c r="K2757" s="385"/>
    </row>
    <row r="2758" spans="1:11">
      <c r="A2758" s="393"/>
      <c r="B2758" s="438"/>
      <c r="F2758" s="385"/>
      <c r="G2758" s="385"/>
      <c r="H2758" s="385"/>
      <c r="I2758" s="385"/>
      <c r="J2758" s="385"/>
      <c r="K2758" s="385"/>
    </row>
    <row r="2759" spans="1:11">
      <c r="A2759" s="393"/>
      <c r="B2759" s="438"/>
      <c r="F2759" s="385"/>
      <c r="G2759" s="385"/>
      <c r="H2759" s="385"/>
      <c r="I2759" s="385"/>
      <c r="J2759" s="385"/>
      <c r="K2759" s="385"/>
    </row>
    <row r="2760" spans="1:11">
      <c r="A2760" s="393"/>
      <c r="B2760" s="438"/>
      <c r="F2760" s="385"/>
      <c r="G2760" s="385"/>
      <c r="H2760" s="385"/>
      <c r="I2760" s="385"/>
      <c r="J2760" s="385"/>
      <c r="K2760" s="385"/>
    </row>
    <row r="2761" spans="1:11">
      <c r="A2761" s="393"/>
      <c r="B2761" s="438"/>
      <c r="F2761" s="385"/>
      <c r="G2761" s="385"/>
      <c r="H2761" s="385"/>
      <c r="I2761" s="385"/>
      <c r="J2761" s="385"/>
      <c r="K2761" s="385"/>
    </row>
    <row r="2762" spans="1:11">
      <c r="A2762" s="393"/>
      <c r="B2762" s="438"/>
      <c r="F2762" s="385"/>
      <c r="G2762" s="385"/>
      <c r="H2762" s="385"/>
      <c r="I2762" s="385"/>
      <c r="J2762" s="385"/>
      <c r="K2762" s="385"/>
    </row>
    <row r="2763" spans="1:11">
      <c r="A2763" s="393"/>
      <c r="B2763" s="438"/>
      <c r="F2763" s="385"/>
      <c r="G2763" s="385"/>
      <c r="H2763" s="385"/>
      <c r="I2763" s="385"/>
      <c r="J2763" s="385"/>
      <c r="K2763" s="385"/>
    </row>
    <row r="2764" spans="1:11">
      <c r="A2764" s="393"/>
      <c r="B2764" s="438"/>
      <c r="F2764" s="385"/>
      <c r="G2764" s="385"/>
      <c r="H2764" s="385"/>
      <c r="I2764" s="385"/>
      <c r="J2764" s="385"/>
      <c r="K2764" s="385"/>
    </row>
    <row r="2765" spans="1:11">
      <c r="A2765" s="393"/>
      <c r="B2765" s="438"/>
      <c r="F2765" s="385"/>
      <c r="G2765" s="385"/>
      <c r="H2765" s="385"/>
      <c r="I2765" s="385"/>
      <c r="J2765" s="385"/>
      <c r="K2765" s="385"/>
    </row>
    <row r="2766" spans="1:11">
      <c r="A2766" s="393"/>
      <c r="B2766" s="438"/>
      <c r="F2766" s="385"/>
      <c r="G2766" s="385"/>
      <c r="H2766" s="385"/>
      <c r="I2766" s="385"/>
      <c r="J2766" s="385"/>
      <c r="K2766" s="385"/>
    </row>
    <row r="2767" spans="1:11">
      <c r="A2767" s="393"/>
      <c r="B2767" s="438"/>
      <c r="F2767" s="385"/>
      <c r="G2767" s="385"/>
      <c r="H2767" s="385"/>
      <c r="I2767" s="385"/>
      <c r="J2767" s="385"/>
      <c r="K2767" s="385"/>
    </row>
    <row r="2768" spans="1:11">
      <c r="A2768" s="393"/>
      <c r="B2768" s="438"/>
      <c r="F2768" s="385"/>
      <c r="G2768" s="385"/>
      <c r="H2768" s="385"/>
      <c r="I2768" s="385"/>
      <c r="J2768" s="385"/>
      <c r="K2768" s="385"/>
    </row>
    <row r="2769" spans="1:11">
      <c r="A2769" s="393"/>
      <c r="B2769" s="438"/>
      <c r="F2769" s="385"/>
      <c r="G2769" s="385"/>
      <c r="H2769" s="385"/>
      <c r="I2769" s="385"/>
      <c r="J2769" s="385"/>
      <c r="K2769" s="385"/>
    </row>
    <row r="2770" spans="1:11">
      <c r="A2770" s="393"/>
      <c r="B2770" s="438"/>
      <c r="F2770" s="385"/>
      <c r="G2770" s="385"/>
      <c r="H2770" s="385"/>
      <c r="I2770" s="385"/>
      <c r="J2770" s="385"/>
      <c r="K2770" s="385"/>
    </row>
    <row r="2771" spans="1:11">
      <c r="A2771" s="393"/>
      <c r="B2771" s="438"/>
      <c r="F2771" s="385"/>
      <c r="G2771" s="385"/>
      <c r="H2771" s="385"/>
      <c r="I2771" s="385"/>
      <c r="J2771" s="385"/>
      <c r="K2771" s="385"/>
    </row>
    <row r="2772" spans="1:11">
      <c r="A2772" s="393"/>
      <c r="B2772" s="438"/>
      <c r="F2772" s="385"/>
      <c r="G2772" s="385"/>
      <c r="H2772" s="385"/>
      <c r="I2772" s="385"/>
      <c r="J2772" s="385"/>
      <c r="K2772" s="385"/>
    </row>
    <row r="2773" spans="1:11">
      <c r="A2773" s="393"/>
      <c r="B2773" s="438"/>
      <c r="F2773" s="385"/>
      <c r="G2773" s="385"/>
      <c r="H2773" s="385"/>
      <c r="I2773" s="385"/>
      <c r="J2773" s="385"/>
      <c r="K2773" s="385"/>
    </row>
    <row r="2774" spans="1:11">
      <c r="A2774" s="393"/>
      <c r="B2774" s="438"/>
      <c r="F2774" s="385"/>
      <c r="G2774" s="385"/>
      <c r="H2774" s="385"/>
      <c r="I2774" s="385"/>
      <c r="J2774" s="385"/>
      <c r="K2774" s="385"/>
    </row>
    <row r="2775" spans="1:11">
      <c r="A2775" s="393"/>
      <c r="B2775" s="438"/>
      <c r="F2775" s="385"/>
      <c r="G2775" s="385"/>
      <c r="H2775" s="385"/>
      <c r="I2775" s="385"/>
      <c r="J2775" s="385"/>
      <c r="K2775" s="385"/>
    </row>
    <row r="2776" spans="1:11">
      <c r="A2776" s="393"/>
      <c r="B2776" s="438"/>
      <c r="F2776" s="385"/>
      <c r="G2776" s="385"/>
      <c r="H2776" s="385"/>
      <c r="I2776" s="385"/>
      <c r="J2776" s="385"/>
      <c r="K2776" s="385"/>
    </row>
    <row r="2777" spans="1:11">
      <c r="A2777" s="393"/>
      <c r="B2777" s="438"/>
      <c r="F2777" s="385"/>
      <c r="G2777" s="385"/>
      <c r="H2777" s="385"/>
      <c r="I2777" s="385"/>
      <c r="J2777" s="385"/>
      <c r="K2777" s="385"/>
    </row>
    <row r="2778" spans="1:11">
      <c r="A2778" s="393"/>
      <c r="B2778" s="438"/>
      <c r="F2778" s="385"/>
      <c r="G2778" s="385"/>
      <c r="H2778" s="385"/>
      <c r="I2778" s="385"/>
      <c r="J2778" s="385"/>
      <c r="K2778" s="385"/>
    </row>
    <row r="2779" spans="1:11">
      <c r="A2779" s="393"/>
      <c r="B2779" s="438"/>
      <c r="F2779" s="385"/>
      <c r="G2779" s="385"/>
      <c r="H2779" s="385"/>
      <c r="I2779" s="385"/>
      <c r="J2779" s="385"/>
      <c r="K2779" s="385"/>
    </row>
    <row r="2780" spans="1:11">
      <c r="A2780" s="393"/>
      <c r="B2780" s="438"/>
      <c r="F2780" s="385"/>
      <c r="G2780" s="385"/>
      <c r="H2780" s="385"/>
      <c r="I2780" s="385"/>
      <c r="J2780" s="385"/>
      <c r="K2780" s="385"/>
    </row>
    <row r="2781" spans="1:11">
      <c r="A2781" s="393"/>
      <c r="B2781" s="438"/>
      <c r="F2781" s="385"/>
      <c r="G2781" s="385"/>
      <c r="H2781" s="385"/>
      <c r="I2781" s="385"/>
      <c r="J2781" s="385"/>
      <c r="K2781" s="385"/>
    </row>
    <row r="2782" spans="1:11">
      <c r="A2782" s="393"/>
      <c r="B2782" s="438"/>
      <c r="F2782" s="385"/>
      <c r="G2782" s="385"/>
      <c r="H2782" s="385"/>
      <c r="I2782" s="385"/>
      <c r="J2782" s="385"/>
      <c r="K2782" s="385"/>
    </row>
    <row r="2783" spans="1:11">
      <c r="A2783" s="393"/>
      <c r="B2783" s="438"/>
      <c r="F2783" s="385"/>
      <c r="G2783" s="385"/>
      <c r="H2783" s="385"/>
      <c r="I2783" s="385"/>
      <c r="J2783" s="385"/>
      <c r="K2783" s="385"/>
    </row>
    <row r="2784" spans="1:11">
      <c r="A2784" s="393"/>
      <c r="B2784" s="438"/>
      <c r="F2784" s="385"/>
      <c r="G2784" s="385"/>
      <c r="H2784" s="385"/>
      <c r="I2784" s="385"/>
      <c r="J2784" s="385"/>
      <c r="K2784" s="385"/>
    </row>
    <row r="2785" spans="1:11">
      <c r="A2785" s="393"/>
      <c r="B2785" s="438"/>
      <c r="F2785" s="385"/>
      <c r="G2785" s="385"/>
      <c r="H2785" s="385"/>
      <c r="I2785" s="385"/>
      <c r="J2785" s="385"/>
      <c r="K2785" s="385"/>
    </row>
    <row r="2786" spans="1:11">
      <c r="A2786" s="393"/>
      <c r="B2786" s="438"/>
      <c r="F2786" s="385"/>
      <c r="G2786" s="385"/>
      <c r="H2786" s="385"/>
      <c r="I2786" s="385"/>
      <c r="J2786" s="385"/>
      <c r="K2786" s="385"/>
    </row>
    <row r="2787" spans="1:11">
      <c r="A2787" s="393"/>
      <c r="B2787" s="438"/>
      <c r="F2787" s="385"/>
      <c r="G2787" s="385"/>
      <c r="H2787" s="385"/>
      <c r="I2787" s="385"/>
      <c r="J2787" s="385"/>
      <c r="K2787" s="385"/>
    </row>
    <row r="2788" spans="1:11">
      <c r="A2788" s="393"/>
      <c r="B2788" s="438"/>
      <c r="F2788" s="385"/>
      <c r="G2788" s="385"/>
      <c r="H2788" s="385"/>
      <c r="I2788" s="385"/>
      <c r="J2788" s="385"/>
      <c r="K2788" s="385"/>
    </row>
    <row r="2789" spans="1:11">
      <c r="A2789" s="393"/>
      <c r="B2789" s="438"/>
      <c r="F2789" s="385"/>
      <c r="G2789" s="385"/>
      <c r="H2789" s="385"/>
      <c r="I2789" s="385"/>
      <c r="J2789" s="385"/>
      <c r="K2789" s="385"/>
    </row>
    <row r="2790" spans="1:11">
      <c r="A2790" s="393"/>
      <c r="B2790" s="438"/>
      <c r="F2790" s="385"/>
      <c r="G2790" s="385"/>
      <c r="H2790" s="385"/>
      <c r="I2790" s="385"/>
      <c r="J2790" s="385"/>
      <c r="K2790" s="385"/>
    </row>
    <row r="2791" spans="1:11">
      <c r="A2791" s="393"/>
      <c r="B2791" s="438"/>
      <c r="F2791" s="385"/>
      <c r="G2791" s="385"/>
      <c r="H2791" s="385"/>
      <c r="I2791" s="385"/>
      <c r="J2791" s="385"/>
      <c r="K2791" s="385"/>
    </row>
    <row r="2792" spans="1:11">
      <c r="A2792" s="393"/>
      <c r="B2792" s="438"/>
      <c r="F2792" s="385"/>
      <c r="G2792" s="385"/>
      <c r="H2792" s="385"/>
      <c r="I2792" s="385"/>
      <c r="J2792" s="385"/>
      <c r="K2792" s="385"/>
    </row>
    <row r="2793" spans="1:11">
      <c r="A2793" s="393"/>
      <c r="B2793" s="438"/>
      <c r="F2793" s="385"/>
      <c r="G2793" s="385"/>
      <c r="H2793" s="385"/>
      <c r="I2793" s="385"/>
      <c r="J2793" s="385"/>
      <c r="K2793" s="385"/>
    </row>
    <row r="2794" spans="1:11">
      <c r="A2794" s="393"/>
      <c r="B2794" s="438"/>
      <c r="F2794" s="385"/>
      <c r="G2794" s="385"/>
      <c r="H2794" s="385"/>
      <c r="I2794" s="385"/>
      <c r="J2794" s="385"/>
      <c r="K2794" s="385"/>
    </row>
    <row r="2795" spans="1:11">
      <c r="A2795" s="393"/>
      <c r="B2795" s="438"/>
      <c r="F2795" s="385"/>
      <c r="G2795" s="385"/>
      <c r="H2795" s="385"/>
      <c r="I2795" s="385"/>
      <c r="J2795" s="385"/>
      <c r="K2795" s="385"/>
    </row>
    <row r="2796" spans="1:11">
      <c r="A2796" s="393"/>
      <c r="B2796" s="438"/>
      <c r="F2796" s="385"/>
      <c r="G2796" s="385"/>
      <c r="H2796" s="385"/>
      <c r="I2796" s="385"/>
      <c r="J2796" s="385"/>
      <c r="K2796" s="385"/>
    </row>
    <row r="2797" spans="1:11">
      <c r="A2797" s="393"/>
      <c r="B2797" s="438"/>
      <c r="F2797" s="385"/>
      <c r="G2797" s="385"/>
      <c r="H2797" s="385"/>
      <c r="I2797" s="385"/>
      <c r="J2797" s="385"/>
      <c r="K2797" s="385"/>
    </row>
    <row r="2798" spans="1:11">
      <c r="A2798" s="393"/>
      <c r="B2798" s="438"/>
      <c r="F2798" s="385"/>
      <c r="G2798" s="385"/>
      <c r="H2798" s="385"/>
      <c r="I2798" s="385"/>
      <c r="J2798" s="385"/>
      <c r="K2798" s="385"/>
    </row>
    <row r="2799" spans="1:11">
      <c r="A2799" s="393"/>
      <c r="B2799" s="438"/>
      <c r="F2799" s="385"/>
      <c r="G2799" s="385"/>
      <c r="H2799" s="385"/>
      <c r="I2799" s="385"/>
      <c r="J2799" s="385"/>
      <c r="K2799" s="385"/>
    </row>
    <row r="2800" spans="1:11">
      <c r="A2800" s="393"/>
      <c r="B2800" s="438"/>
      <c r="F2800" s="385"/>
      <c r="G2800" s="385"/>
      <c r="H2800" s="385"/>
      <c r="I2800" s="385"/>
      <c r="J2800" s="385"/>
      <c r="K2800" s="385"/>
    </row>
    <row r="2801" spans="1:11">
      <c r="A2801" s="393"/>
      <c r="B2801" s="438"/>
      <c r="F2801" s="385"/>
      <c r="G2801" s="385"/>
      <c r="H2801" s="385"/>
      <c r="I2801" s="385"/>
      <c r="J2801" s="385"/>
      <c r="K2801" s="385"/>
    </row>
    <row r="2802" spans="1:11">
      <c r="A2802" s="393"/>
      <c r="B2802" s="438"/>
      <c r="F2802" s="385"/>
      <c r="G2802" s="385"/>
      <c r="H2802" s="385"/>
      <c r="I2802" s="385"/>
      <c r="J2802" s="385"/>
      <c r="K2802" s="385"/>
    </row>
    <row r="2803" spans="1:11">
      <c r="A2803" s="393"/>
      <c r="B2803" s="438"/>
      <c r="F2803" s="385"/>
      <c r="G2803" s="385"/>
      <c r="H2803" s="385"/>
      <c r="I2803" s="385"/>
      <c r="J2803" s="385"/>
      <c r="K2803" s="385"/>
    </row>
    <row r="2804" spans="1:11">
      <c r="A2804" s="393"/>
      <c r="B2804" s="438"/>
      <c r="F2804" s="385"/>
      <c r="G2804" s="385"/>
      <c r="H2804" s="385"/>
      <c r="I2804" s="385"/>
      <c r="J2804" s="385"/>
      <c r="K2804" s="385"/>
    </row>
    <row r="2805" spans="1:11">
      <c r="A2805" s="393"/>
      <c r="B2805" s="438"/>
      <c r="F2805" s="385"/>
      <c r="G2805" s="385"/>
      <c r="H2805" s="385"/>
      <c r="I2805" s="385"/>
      <c r="J2805" s="385"/>
      <c r="K2805" s="385"/>
    </row>
    <row r="2806" spans="1:11">
      <c r="A2806" s="393"/>
      <c r="B2806" s="438"/>
      <c r="F2806" s="385"/>
      <c r="G2806" s="385"/>
      <c r="H2806" s="385"/>
      <c r="I2806" s="385"/>
      <c r="J2806" s="385"/>
      <c r="K2806" s="385"/>
    </row>
    <row r="2807" spans="1:11">
      <c r="A2807" s="393"/>
      <c r="B2807" s="438"/>
      <c r="F2807" s="385"/>
      <c r="G2807" s="385"/>
      <c r="H2807" s="385"/>
      <c r="I2807" s="385"/>
      <c r="J2807" s="385"/>
      <c r="K2807" s="385"/>
    </row>
    <row r="2808" spans="1:11">
      <c r="A2808" s="393"/>
      <c r="B2808" s="438"/>
      <c r="F2808" s="385"/>
      <c r="G2808" s="385"/>
      <c r="H2808" s="385"/>
      <c r="I2808" s="385"/>
      <c r="J2808" s="385"/>
      <c r="K2808" s="385"/>
    </row>
    <row r="2809" spans="1:11">
      <c r="A2809" s="393"/>
      <c r="B2809" s="438"/>
      <c r="F2809" s="385"/>
      <c r="G2809" s="385"/>
      <c r="H2809" s="385"/>
      <c r="I2809" s="385"/>
      <c r="J2809" s="385"/>
      <c r="K2809" s="385"/>
    </row>
    <row r="2810" spans="1:11">
      <c r="A2810" s="393"/>
      <c r="B2810" s="438"/>
      <c r="F2810" s="385"/>
      <c r="G2810" s="385"/>
      <c r="H2810" s="385"/>
      <c r="I2810" s="385"/>
      <c r="J2810" s="385"/>
      <c r="K2810" s="385"/>
    </row>
    <row r="2811" spans="1:11">
      <c r="A2811" s="393"/>
      <c r="B2811" s="438"/>
      <c r="F2811" s="385"/>
      <c r="G2811" s="385"/>
      <c r="H2811" s="385"/>
      <c r="I2811" s="385"/>
      <c r="J2811" s="385"/>
      <c r="K2811" s="385"/>
    </row>
    <row r="2812" spans="1:11">
      <c r="A2812" s="393"/>
      <c r="B2812" s="438"/>
      <c r="F2812" s="385"/>
      <c r="G2812" s="385"/>
      <c r="H2812" s="385"/>
      <c r="I2812" s="385"/>
      <c r="J2812" s="385"/>
      <c r="K2812" s="385"/>
    </row>
    <row r="2813" spans="1:11">
      <c r="A2813" s="393"/>
      <c r="B2813" s="438"/>
      <c r="F2813" s="385"/>
      <c r="G2813" s="385"/>
      <c r="H2813" s="385"/>
      <c r="I2813" s="385"/>
      <c r="J2813" s="385"/>
      <c r="K2813" s="385"/>
    </row>
    <row r="2814" spans="1:11">
      <c r="A2814" s="393"/>
      <c r="B2814" s="438"/>
      <c r="F2814" s="385"/>
      <c r="G2814" s="385"/>
      <c r="H2814" s="385"/>
      <c r="I2814" s="385"/>
      <c r="J2814" s="385"/>
      <c r="K2814" s="385"/>
    </row>
    <row r="2815" spans="1:11">
      <c r="A2815" s="393"/>
      <c r="B2815" s="438"/>
      <c r="F2815" s="385"/>
      <c r="G2815" s="385"/>
      <c r="H2815" s="385"/>
      <c r="I2815" s="385"/>
      <c r="J2815" s="385"/>
      <c r="K2815" s="385"/>
    </row>
    <row r="2816" spans="1:11">
      <c r="A2816" s="393"/>
      <c r="B2816" s="438"/>
      <c r="F2816" s="385"/>
      <c r="G2816" s="385"/>
      <c r="H2816" s="385"/>
      <c r="I2816" s="385"/>
      <c r="J2816" s="385"/>
      <c r="K2816" s="385"/>
    </row>
    <row r="2817" spans="1:11">
      <c r="A2817" s="393"/>
      <c r="B2817" s="438"/>
      <c r="F2817" s="385"/>
      <c r="G2817" s="385"/>
      <c r="H2817" s="385"/>
      <c r="I2817" s="385"/>
      <c r="J2817" s="385"/>
      <c r="K2817" s="385"/>
    </row>
    <row r="2818" spans="1:11">
      <c r="A2818" s="393"/>
      <c r="B2818" s="438"/>
      <c r="F2818" s="385"/>
      <c r="G2818" s="385"/>
      <c r="H2818" s="385"/>
      <c r="I2818" s="385"/>
      <c r="J2818" s="385"/>
      <c r="K2818" s="385"/>
    </row>
    <row r="2819" spans="1:11">
      <c r="A2819" s="393"/>
      <c r="B2819" s="438"/>
      <c r="F2819" s="385"/>
      <c r="G2819" s="385"/>
      <c r="H2819" s="385"/>
      <c r="I2819" s="385"/>
      <c r="J2819" s="385"/>
      <c r="K2819" s="385"/>
    </row>
    <row r="2820" spans="1:11">
      <c r="A2820" s="393"/>
      <c r="B2820" s="438"/>
      <c r="F2820" s="385"/>
      <c r="G2820" s="385"/>
      <c r="H2820" s="385"/>
      <c r="I2820" s="385"/>
      <c r="J2820" s="385"/>
      <c r="K2820" s="385"/>
    </row>
    <row r="2821" spans="1:11">
      <c r="A2821" s="393"/>
      <c r="B2821" s="438"/>
      <c r="F2821" s="385"/>
      <c r="G2821" s="385"/>
      <c r="H2821" s="385"/>
      <c r="I2821" s="385"/>
      <c r="J2821" s="385"/>
      <c r="K2821" s="385"/>
    </row>
    <row r="2822" spans="1:11">
      <c r="A2822" s="393"/>
      <c r="B2822" s="438"/>
      <c r="F2822" s="385"/>
      <c r="G2822" s="385"/>
      <c r="H2822" s="385"/>
      <c r="I2822" s="385"/>
      <c r="J2822" s="385"/>
      <c r="K2822" s="385"/>
    </row>
    <row r="2823" spans="1:11">
      <c r="A2823" s="393"/>
      <c r="B2823" s="438"/>
      <c r="F2823" s="385"/>
      <c r="G2823" s="385"/>
      <c r="H2823" s="385"/>
      <c r="I2823" s="385"/>
      <c r="J2823" s="385"/>
      <c r="K2823" s="385"/>
    </row>
    <row r="2824" spans="1:11">
      <c r="A2824" s="393"/>
      <c r="B2824" s="438"/>
      <c r="F2824" s="385"/>
      <c r="G2824" s="385"/>
      <c r="H2824" s="385"/>
      <c r="I2824" s="385"/>
      <c r="J2824" s="385"/>
      <c r="K2824" s="385"/>
    </row>
    <row r="2825" spans="1:11">
      <c r="A2825" s="393"/>
      <c r="B2825" s="438"/>
      <c r="F2825" s="385"/>
      <c r="G2825" s="385"/>
      <c r="H2825" s="385"/>
      <c r="I2825" s="385"/>
      <c r="J2825" s="385"/>
      <c r="K2825" s="385"/>
    </row>
    <row r="2826" spans="1:11">
      <c r="A2826" s="393"/>
      <c r="B2826" s="438"/>
      <c r="F2826" s="385"/>
      <c r="G2826" s="385"/>
      <c r="H2826" s="385"/>
      <c r="I2826" s="385"/>
      <c r="J2826" s="385"/>
      <c r="K2826" s="385"/>
    </row>
    <row r="2827" spans="1:11">
      <c r="A2827" s="393"/>
      <c r="B2827" s="438"/>
      <c r="F2827" s="385"/>
      <c r="G2827" s="385"/>
      <c r="H2827" s="385"/>
      <c r="I2827" s="385"/>
      <c r="J2827" s="385"/>
      <c r="K2827" s="385"/>
    </row>
    <row r="2828" spans="1:11">
      <c r="A2828" s="393"/>
      <c r="B2828" s="438"/>
      <c r="F2828" s="385"/>
      <c r="G2828" s="385"/>
      <c r="H2828" s="385"/>
      <c r="I2828" s="385"/>
      <c r="J2828" s="385"/>
      <c r="K2828" s="385"/>
    </row>
    <row r="2829" spans="1:11">
      <c r="A2829" s="393"/>
      <c r="B2829" s="438"/>
      <c r="F2829" s="385"/>
      <c r="G2829" s="385"/>
      <c r="H2829" s="385"/>
      <c r="I2829" s="385"/>
      <c r="J2829" s="385"/>
      <c r="K2829" s="385"/>
    </row>
    <row r="2830" spans="1:11">
      <c r="A2830" s="393"/>
      <c r="B2830" s="438"/>
      <c r="F2830" s="385"/>
      <c r="G2830" s="385"/>
      <c r="H2830" s="385"/>
      <c r="I2830" s="385"/>
      <c r="J2830" s="385"/>
      <c r="K2830" s="385"/>
    </row>
    <row r="2831" spans="1:11">
      <c r="A2831" s="393"/>
      <c r="B2831" s="438"/>
      <c r="F2831" s="385"/>
      <c r="G2831" s="385"/>
      <c r="H2831" s="385"/>
      <c r="I2831" s="385"/>
      <c r="J2831" s="385"/>
      <c r="K2831" s="385"/>
    </row>
    <row r="2832" spans="1:11">
      <c r="A2832" s="393"/>
      <c r="B2832" s="438"/>
      <c r="F2832" s="385"/>
      <c r="G2832" s="385"/>
      <c r="H2832" s="385"/>
      <c r="I2832" s="385"/>
      <c r="J2832" s="385"/>
      <c r="K2832" s="385"/>
    </row>
    <row r="2833" spans="1:11">
      <c r="A2833" s="393"/>
      <c r="B2833" s="438"/>
      <c r="F2833" s="385"/>
      <c r="G2833" s="385"/>
      <c r="H2833" s="385"/>
      <c r="I2833" s="385"/>
      <c r="J2833" s="385"/>
      <c r="K2833" s="385"/>
    </row>
    <row r="2834" spans="1:11">
      <c r="A2834" s="393"/>
      <c r="B2834" s="438"/>
      <c r="F2834" s="385"/>
      <c r="G2834" s="385"/>
      <c r="H2834" s="385"/>
      <c r="I2834" s="385"/>
      <c r="J2834" s="385"/>
      <c r="K2834" s="385"/>
    </row>
    <row r="2835" spans="1:11">
      <c r="A2835" s="393"/>
      <c r="B2835" s="438"/>
      <c r="F2835" s="385"/>
      <c r="G2835" s="385"/>
      <c r="H2835" s="385"/>
      <c r="I2835" s="385"/>
      <c r="J2835" s="385"/>
      <c r="K2835" s="385"/>
    </row>
    <row r="2836" spans="1:11">
      <c r="A2836" s="393"/>
      <c r="B2836" s="438"/>
      <c r="F2836" s="385"/>
      <c r="G2836" s="385"/>
      <c r="H2836" s="385"/>
      <c r="I2836" s="385"/>
      <c r="J2836" s="385"/>
      <c r="K2836" s="385"/>
    </row>
    <row r="2837" spans="1:11">
      <c r="A2837" s="393"/>
      <c r="B2837" s="438"/>
      <c r="F2837" s="385"/>
      <c r="G2837" s="385"/>
      <c r="H2837" s="385"/>
      <c r="I2837" s="385"/>
      <c r="J2837" s="385"/>
      <c r="K2837" s="385"/>
    </row>
    <row r="2838" spans="1:11">
      <c r="A2838" s="393"/>
      <c r="B2838" s="438"/>
      <c r="F2838" s="385"/>
      <c r="G2838" s="385"/>
      <c r="H2838" s="385"/>
      <c r="I2838" s="385"/>
      <c r="J2838" s="385"/>
      <c r="K2838" s="385"/>
    </row>
    <row r="2839" spans="1:11">
      <c r="A2839" s="393"/>
      <c r="B2839" s="438"/>
      <c r="F2839" s="385"/>
      <c r="G2839" s="385"/>
      <c r="H2839" s="385"/>
      <c r="I2839" s="385"/>
      <c r="J2839" s="385"/>
      <c r="K2839" s="385"/>
    </row>
    <row r="2840" spans="1:11">
      <c r="A2840" s="393"/>
      <c r="B2840" s="438"/>
      <c r="F2840" s="385"/>
      <c r="G2840" s="385"/>
      <c r="H2840" s="385"/>
      <c r="I2840" s="385"/>
      <c r="J2840" s="385"/>
      <c r="K2840" s="385"/>
    </row>
    <row r="2841" spans="1:11">
      <c r="A2841" s="393"/>
      <c r="B2841" s="438"/>
      <c r="F2841" s="385"/>
      <c r="G2841" s="385"/>
      <c r="H2841" s="385"/>
      <c r="I2841" s="385"/>
      <c r="J2841" s="385"/>
      <c r="K2841" s="385"/>
    </row>
    <row r="2842" spans="1:11">
      <c r="A2842" s="393"/>
      <c r="B2842" s="438"/>
      <c r="F2842" s="385"/>
      <c r="G2842" s="385"/>
      <c r="H2842" s="385"/>
      <c r="I2842" s="385"/>
      <c r="J2842" s="385"/>
      <c r="K2842" s="385"/>
    </row>
    <row r="2843" spans="1:11">
      <c r="A2843" s="393"/>
      <c r="B2843" s="438"/>
      <c r="F2843" s="385"/>
      <c r="G2843" s="385"/>
      <c r="H2843" s="385"/>
      <c r="I2843" s="385"/>
      <c r="J2843" s="385"/>
      <c r="K2843" s="385"/>
    </row>
    <row r="2844" spans="1:11">
      <c r="A2844" s="393"/>
      <c r="B2844" s="438"/>
      <c r="F2844" s="385"/>
      <c r="G2844" s="385"/>
      <c r="H2844" s="385"/>
      <c r="I2844" s="385"/>
      <c r="J2844" s="385"/>
      <c r="K2844" s="385"/>
    </row>
    <row r="2845" spans="1:11">
      <c r="A2845" s="393"/>
      <c r="B2845" s="438"/>
      <c r="F2845" s="385"/>
      <c r="G2845" s="385"/>
      <c r="H2845" s="385"/>
      <c r="I2845" s="385"/>
      <c r="J2845" s="385"/>
      <c r="K2845" s="385"/>
    </row>
    <row r="2846" spans="1:11">
      <c r="A2846" s="393"/>
      <c r="B2846" s="438"/>
      <c r="F2846" s="385"/>
      <c r="G2846" s="385"/>
      <c r="H2846" s="385"/>
      <c r="I2846" s="385"/>
      <c r="J2846" s="385"/>
      <c r="K2846" s="385"/>
    </row>
    <row r="2847" spans="1:11">
      <c r="A2847" s="393"/>
      <c r="B2847" s="438"/>
      <c r="F2847" s="385"/>
      <c r="G2847" s="385"/>
      <c r="H2847" s="385"/>
      <c r="I2847" s="385"/>
      <c r="J2847" s="385"/>
      <c r="K2847" s="385"/>
    </row>
    <row r="2848" spans="1:11">
      <c r="A2848" s="393"/>
      <c r="B2848" s="438"/>
      <c r="F2848" s="385"/>
      <c r="G2848" s="385"/>
      <c r="H2848" s="385"/>
      <c r="I2848" s="385"/>
      <c r="J2848" s="385"/>
      <c r="K2848" s="385"/>
    </row>
    <row r="2849" spans="1:11">
      <c r="A2849" s="393"/>
      <c r="B2849" s="438"/>
      <c r="F2849" s="385"/>
      <c r="G2849" s="385"/>
      <c r="H2849" s="385"/>
      <c r="I2849" s="385"/>
      <c r="J2849" s="385"/>
      <c r="K2849" s="385"/>
    </row>
    <row r="2850" spans="1:11">
      <c r="A2850" s="393"/>
      <c r="B2850" s="438"/>
      <c r="F2850" s="385"/>
      <c r="G2850" s="385"/>
      <c r="H2850" s="385"/>
      <c r="I2850" s="385"/>
      <c r="J2850" s="385"/>
      <c r="K2850" s="385"/>
    </row>
    <row r="2851" spans="1:11">
      <c r="A2851" s="393"/>
      <c r="B2851" s="438"/>
      <c r="F2851" s="385"/>
      <c r="G2851" s="385"/>
      <c r="H2851" s="385"/>
      <c r="I2851" s="385"/>
      <c r="J2851" s="385"/>
      <c r="K2851" s="385"/>
    </row>
    <row r="2852" spans="1:11">
      <c r="A2852" s="393"/>
      <c r="B2852" s="438"/>
      <c r="F2852" s="385"/>
      <c r="G2852" s="385"/>
      <c r="H2852" s="385"/>
      <c r="I2852" s="385"/>
      <c r="J2852" s="385"/>
      <c r="K2852" s="385"/>
    </row>
    <row r="2853" spans="1:11">
      <c r="A2853" s="393"/>
      <c r="B2853" s="438"/>
      <c r="F2853" s="385"/>
      <c r="G2853" s="385"/>
      <c r="H2853" s="385"/>
      <c r="I2853" s="385"/>
      <c r="J2853" s="385"/>
      <c r="K2853" s="385"/>
    </row>
    <row r="2854" spans="1:11">
      <c r="A2854" s="393"/>
      <c r="B2854" s="438"/>
      <c r="F2854" s="385"/>
      <c r="G2854" s="385"/>
      <c r="H2854" s="385"/>
      <c r="I2854" s="385"/>
      <c r="J2854" s="385"/>
      <c r="K2854" s="385"/>
    </row>
    <row r="2855" spans="1:11">
      <c r="A2855" s="393"/>
      <c r="B2855" s="438"/>
      <c r="F2855" s="385"/>
      <c r="G2855" s="385"/>
      <c r="H2855" s="385"/>
      <c r="I2855" s="385"/>
      <c r="J2855" s="385"/>
      <c r="K2855" s="385"/>
    </row>
    <row r="2856" spans="1:11">
      <c r="A2856" s="393"/>
      <c r="B2856" s="438"/>
      <c r="F2856" s="385"/>
      <c r="G2856" s="385"/>
      <c r="H2856" s="385"/>
      <c r="I2856" s="385"/>
      <c r="J2856" s="385"/>
      <c r="K2856" s="385"/>
    </row>
    <row r="2857" spans="1:11">
      <c r="A2857" s="393"/>
      <c r="B2857" s="438"/>
      <c r="F2857" s="385"/>
      <c r="G2857" s="385"/>
      <c r="H2857" s="385"/>
      <c r="I2857" s="385"/>
      <c r="J2857" s="385"/>
      <c r="K2857" s="385"/>
    </row>
    <row r="2858" spans="1:11">
      <c r="A2858" s="393"/>
      <c r="B2858" s="438"/>
      <c r="F2858" s="385"/>
      <c r="G2858" s="385"/>
      <c r="H2858" s="385"/>
      <c r="I2858" s="385"/>
      <c r="J2858" s="385"/>
      <c r="K2858" s="385"/>
    </row>
    <row r="2859" spans="1:11">
      <c r="A2859" s="393"/>
      <c r="B2859" s="438"/>
      <c r="F2859" s="385"/>
      <c r="G2859" s="385"/>
      <c r="H2859" s="385"/>
      <c r="I2859" s="385"/>
      <c r="J2859" s="385"/>
      <c r="K2859" s="385"/>
    </row>
    <row r="2860" spans="1:11">
      <c r="A2860" s="393"/>
      <c r="B2860" s="438"/>
      <c r="F2860" s="385"/>
      <c r="G2860" s="385"/>
      <c r="H2860" s="385"/>
      <c r="I2860" s="385"/>
      <c r="J2860" s="385"/>
      <c r="K2860" s="385"/>
    </row>
    <row r="2861" spans="1:11">
      <c r="A2861" s="393"/>
      <c r="B2861" s="438"/>
      <c r="F2861" s="385"/>
      <c r="G2861" s="385"/>
      <c r="H2861" s="385"/>
      <c r="I2861" s="385"/>
      <c r="J2861" s="385"/>
      <c r="K2861" s="385"/>
    </row>
    <row r="2862" spans="1:11">
      <c r="A2862" s="393"/>
      <c r="B2862" s="438"/>
      <c r="F2862" s="385"/>
      <c r="G2862" s="385"/>
      <c r="H2862" s="385"/>
      <c r="I2862" s="385"/>
      <c r="J2862" s="385"/>
      <c r="K2862" s="385"/>
    </row>
    <row r="2863" spans="1:11">
      <c r="A2863" s="393"/>
      <c r="B2863" s="438"/>
      <c r="F2863" s="385"/>
      <c r="G2863" s="385"/>
      <c r="H2863" s="385"/>
      <c r="I2863" s="385"/>
      <c r="J2863" s="385"/>
      <c r="K2863" s="385"/>
    </row>
    <row r="2864" spans="1:11">
      <c r="A2864" s="393"/>
      <c r="B2864" s="438"/>
      <c r="F2864" s="385"/>
      <c r="G2864" s="385"/>
      <c r="H2864" s="385"/>
      <c r="I2864" s="385"/>
      <c r="J2864" s="385"/>
      <c r="K2864" s="385"/>
    </row>
    <row r="2865" spans="1:11">
      <c r="A2865" s="393"/>
      <c r="B2865" s="438"/>
      <c r="F2865" s="385"/>
      <c r="G2865" s="385"/>
      <c r="H2865" s="385"/>
      <c r="I2865" s="385"/>
      <c r="J2865" s="385"/>
      <c r="K2865" s="385"/>
    </row>
    <row r="2866" spans="1:11">
      <c r="A2866" s="393"/>
      <c r="B2866" s="438"/>
      <c r="F2866" s="385"/>
      <c r="G2866" s="385"/>
      <c r="H2866" s="385"/>
      <c r="I2866" s="385"/>
      <c r="J2866" s="385"/>
      <c r="K2866" s="385"/>
    </row>
    <row r="2867" spans="1:11">
      <c r="A2867" s="393"/>
      <c r="B2867" s="438"/>
      <c r="F2867" s="385"/>
      <c r="G2867" s="385"/>
      <c r="H2867" s="385"/>
      <c r="I2867" s="385"/>
      <c r="J2867" s="385"/>
      <c r="K2867" s="385"/>
    </row>
    <row r="2868" spans="1:11">
      <c r="A2868" s="393"/>
      <c r="B2868" s="438"/>
      <c r="F2868" s="385"/>
      <c r="G2868" s="385"/>
      <c r="H2868" s="385"/>
      <c r="I2868" s="385"/>
      <c r="J2868" s="385"/>
      <c r="K2868" s="385"/>
    </row>
    <row r="2869" spans="1:11">
      <c r="A2869" s="393"/>
      <c r="B2869" s="438"/>
      <c r="F2869" s="385"/>
      <c r="G2869" s="385"/>
      <c r="H2869" s="385"/>
      <c r="I2869" s="385"/>
      <c r="J2869" s="385"/>
      <c r="K2869" s="385"/>
    </row>
    <row r="2870" spans="1:11">
      <c r="A2870" s="393"/>
      <c r="B2870" s="438"/>
      <c r="F2870" s="385"/>
      <c r="G2870" s="385"/>
      <c r="H2870" s="385"/>
      <c r="I2870" s="385"/>
      <c r="J2870" s="385"/>
      <c r="K2870" s="385"/>
    </row>
    <row r="2871" spans="1:11">
      <c r="A2871" s="393"/>
      <c r="B2871" s="438"/>
      <c r="F2871" s="385"/>
      <c r="G2871" s="385"/>
      <c r="H2871" s="385"/>
      <c r="I2871" s="385"/>
      <c r="J2871" s="385"/>
      <c r="K2871" s="385"/>
    </row>
    <row r="2872" spans="1:11">
      <c r="A2872" s="393"/>
      <c r="B2872" s="438"/>
      <c r="F2872" s="385"/>
      <c r="G2872" s="385"/>
      <c r="H2872" s="385"/>
      <c r="I2872" s="385"/>
      <c r="J2872" s="385"/>
      <c r="K2872" s="385"/>
    </row>
    <row r="2873" spans="1:11">
      <c r="A2873" s="393"/>
      <c r="B2873" s="438"/>
      <c r="F2873" s="385"/>
      <c r="G2873" s="385"/>
      <c r="H2873" s="385"/>
      <c r="I2873" s="385"/>
      <c r="J2873" s="385"/>
      <c r="K2873" s="385"/>
    </row>
    <row r="2874" spans="1:11">
      <c r="A2874" s="393"/>
      <c r="B2874" s="438"/>
      <c r="F2874" s="385"/>
      <c r="G2874" s="385"/>
      <c r="H2874" s="385"/>
      <c r="I2874" s="385"/>
      <c r="J2874" s="385"/>
      <c r="K2874" s="385"/>
    </row>
    <row r="2875" spans="1:11">
      <c r="A2875" s="393"/>
      <c r="B2875" s="438"/>
      <c r="F2875" s="385"/>
      <c r="G2875" s="385"/>
      <c r="H2875" s="385"/>
      <c r="I2875" s="385"/>
      <c r="J2875" s="385"/>
      <c r="K2875" s="385"/>
    </row>
    <row r="2876" spans="1:11">
      <c r="A2876" s="393"/>
      <c r="B2876" s="438"/>
      <c r="F2876" s="385"/>
      <c r="G2876" s="385"/>
      <c r="H2876" s="385"/>
      <c r="I2876" s="385"/>
      <c r="J2876" s="385"/>
      <c r="K2876" s="385"/>
    </row>
    <row r="2877" spans="1:11">
      <c r="A2877" s="393"/>
      <c r="B2877" s="438"/>
      <c r="F2877" s="385"/>
      <c r="G2877" s="385"/>
      <c r="H2877" s="385"/>
      <c r="I2877" s="385"/>
      <c r="J2877" s="385"/>
      <c r="K2877" s="385"/>
    </row>
    <row r="2878" spans="1:11">
      <c r="A2878" s="393"/>
      <c r="B2878" s="438"/>
      <c r="F2878" s="385"/>
      <c r="G2878" s="385"/>
      <c r="H2878" s="385"/>
      <c r="I2878" s="385"/>
      <c r="J2878" s="385"/>
      <c r="K2878" s="385"/>
    </row>
    <row r="2879" spans="1:11">
      <c r="A2879" s="393"/>
      <c r="B2879" s="438"/>
      <c r="F2879" s="385"/>
      <c r="G2879" s="385"/>
      <c r="H2879" s="385"/>
      <c r="I2879" s="385"/>
      <c r="J2879" s="385"/>
      <c r="K2879" s="385"/>
    </row>
    <row r="2880" spans="1:11">
      <c r="A2880" s="393"/>
      <c r="B2880" s="438"/>
      <c r="F2880" s="385"/>
      <c r="G2880" s="385"/>
      <c r="H2880" s="385"/>
      <c r="I2880" s="385"/>
      <c r="J2880" s="385"/>
      <c r="K2880" s="385"/>
    </row>
    <row r="2881" spans="1:11">
      <c r="A2881" s="393"/>
      <c r="B2881" s="438"/>
      <c r="F2881" s="385"/>
      <c r="G2881" s="385"/>
      <c r="H2881" s="385"/>
      <c r="I2881" s="385"/>
      <c r="J2881" s="385"/>
      <c r="K2881" s="385"/>
    </row>
    <row r="2882" spans="1:11">
      <c r="A2882" s="393"/>
      <c r="B2882" s="438"/>
      <c r="F2882" s="385"/>
      <c r="G2882" s="385"/>
      <c r="H2882" s="385"/>
      <c r="I2882" s="385"/>
      <c r="J2882" s="385"/>
      <c r="K2882" s="385"/>
    </row>
    <row r="2883" spans="1:11">
      <c r="A2883" s="393"/>
      <c r="B2883" s="438"/>
      <c r="F2883" s="385"/>
      <c r="G2883" s="385"/>
      <c r="H2883" s="385"/>
      <c r="I2883" s="385"/>
      <c r="J2883" s="385"/>
      <c r="K2883" s="385"/>
    </row>
    <row r="2884" spans="1:11">
      <c r="A2884" s="393"/>
      <c r="B2884" s="438"/>
      <c r="F2884" s="385"/>
      <c r="G2884" s="385"/>
      <c r="H2884" s="385"/>
      <c r="I2884" s="385"/>
      <c r="J2884" s="385"/>
      <c r="K2884" s="385"/>
    </row>
    <row r="2885" spans="1:11">
      <c r="A2885" s="393"/>
      <c r="B2885" s="438"/>
      <c r="F2885" s="385"/>
      <c r="G2885" s="385"/>
      <c r="H2885" s="385"/>
      <c r="I2885" s="385"/>
      <c r="J2885" s="385"/>
      <c r="K2885" s="385"/>
    </row>
    <row r="2886" spans="1:11">
      <c r="A2886" s="393"/>
      <c r="B2886" s="438"/>
      <c r="F2886" s="385"/>
      <c r="G2886" s="385"/>
      <c r="H2886" s="385"/>
      <c r="I2886" s="385"/>
      <c r="J2886" s="385"/>
      <c r="K2886" s="385"/>
    </row>
    <row r="2887" spans="1:11">
      <c r="A2887" s="393"/>
      <c r="B2887" s="438"/>
      <c r="F2887" s="385"/>
      <c r="G2887" s="385"/>
      <c r="H2887" s="385"/>
      <c r="I2887" s="385"/>
      <c r="J2887" s="385"/>
      <c r="K2887" s="385"/>
    </row>
    <row r="2888" spans="1:11">
      <c r="A2888" s="393"/>
      <c r="B2888" s="438"/>
      <c r="F2888" s="385"/>
      <c r="G2888" s="385"/>
      <c r="H2888" s="385"/>
      <c r="I2888" s="385"/>
      <c r="J2888" s="385"/>
      <c r="K2888" s="385"/>
    </row>
    <row r="2889" spans="1:11">
      <c r="A2889" s="393"/>
      <c r="B2889" s="438"/>
      <c r="F2889" s="385"/>
      <c r="G2889" s="385"/>
      <c r="H2889" s="385"/>
      <c r="I2889" s="385"/>
      <c r="J2889" s="385"/>
      <c r="K2889" s="385"/>
    </row>
    <row r="2890" spans="1:11">
      <c r="A2890" s="393"/>
      <c r="B2890" s="438"/>
      <c r="F2890" s="385"/>
      <c r="G2890" s="385"/>
      <c r="H2890" s="385"/>
      <c r="I2890" s="385"/>
      <c r="J2890" s="385"/>
      <c r="K2890" s="385"/>
    </row>
    <row r="2891" spans="1:11">
      <c r="A2891" s="393"/>
      <c r="B2891" s="438"/>
      <c r="F2891" s="385"/>
      <c r="G2891" s="385"/>
      <c r="H2891" s="385"/>
      <c r="I2891" s="385"/>
      <c r="J2891" s="385"/>
      <c r="K2891" s="385"/>
    </row>
    <row r="2892" spans="1:11">
      <c r="A2892" s="393"/>
      <c r="B2892" s="438"/>
      <c r="F2892" s="385"/>
      <c r="G2892" s="385"/>
      <c r="H2892" s="385"/>
      <c r="I2892" s="385"/>
      <c r="J2892" s="385"/>
      <c r="K2892" s="385"/>
    </row>
    <row r="2893" spans="1:11">
      <c r="A2893" s="393"/>
      <c r="B2893" s="438"/>
      <c r="F2893" s="385"/>
      <c r="G2893" s="385"/>
      <c r="H2893" s="385"/>
      <c r="I2893" s="385"/>
      <c r="J2893" s="385"/>
      <c r="K2893" s="385"/>
    </row>
    <row r="2894" spans="1:11">
      <c r="A2894" s="393"/>
      <c r="B2894" s="438"/>
      <c r="F2894" s="385"/>
      <c r="G2894" s="385"/>
      <c r="H2894" s="385"/>
      <c r="I2894" s="385"/>
      <c r="J2894" s="385"/>
      <c r="K2894" s="385"/>
    </row>
    <row r="2895" spans="1:11">
      <c r="A2895" s="393"/>
      <c r="B2895" s="438"/>
      <c r="F2895" s="385"/>
      <c r="G2895" s="385"/>
      <c r="H2895" s="385"/>
      <c r="I2895" s="385"/>
      <c r="J2895" s="385"/>
      <c r="K2895" s="385"/>
    </row>
    <row r="2896" spans="1:11">
      <c r="A2896" s="393"/>
      <c r="B2896" s="438"/>
      <c r="F2896" s="385"/>
      <c r="G2896" s="385"/>
      <c r="H2896" s="385"/>
      <c r="I2896" s="385"/>
      <c r="J2896" s="385"/>
      <c r="K2896" s="385"/>
    </row>
    <row r="2897" spans="1:11">
      <c r="A2897" s="393"/>
      <c r="B2897" s="438"/>
      <c r="F2897" s="385"/>
      <c r="G2897" s="385"/>
      <c r="H2897" s="385"/>
      <c r="I2897" s="385"/>
      <c r="J2897" s="385"/>
      <c r="K2897" s="385"/>
    </row>
    <row r="2898" spans="1:11">
      <c r="A2898" s="393"/>
      <c r="B2898" s="438"/>
      <c r="F2898" s="385"/>
      <c r="G2898" s="385"/>
      <c r="H2898" s="385"/>
      <c r="I2898" s="385"/>
      <c r="J2898" s="385"/>
      <c r="K2898" s="385"/>
    </row>
    <row r="2899" spans="1:11">
      <c r="A2899" s="393"/>
      <c r="B2899" s="438"/>
      <c r="F2899" s="385"/>
      <c r="G2899" s="385"/>
      <c r="H2899" s="385"/>
      <c r="I2899" s="385"/>
      <c r="J2899" s="385"/>
      <c r="K2899" s="385"/>
    </row>
    <row r="2900" spans="1:11">
      <c r="A2900" s="393"/>
      <c r="B2900" s="438"/>
      <c r="F2900" s="385"/>
      <c r="G2900" s="385"/>
      <c r="H2900" s="385"/>
      <c r="I2900" s="385"/>
      <c r="J2900" s="385"/>
      <c r="K2900" s="385"/>
    </row>
    <row r="2901" spans="1:11">
      <c r="A2901" s="393"/>
      <c r="B2901" s="438"/>
      <c r="F2901" s="385"/>
      <c r="G2901" s="385"/>
      <c r="H2901" s="385"/>
      <c r="I2901" s="385"/>
      <c r="J2901" s="385"/>
      <c r="K2901" s="385"/>
    </row>
    <row r="2902" spans="1:11">
      <c r="A2902" s="393"/>
      <c r="B2902" s="438"/>
      <c r="F2902" s="385"/>
      <c r="G2902" s="385"/>
      <c r="H2902" s="385"/>
      <c r="I2902" s="385"/>
      <c r="J2902" s="385"/>
      <c r="K2902" s="385"/>
    </row>
    <row r="2903" spans="1:11">
      <c r="A2903" s="393"/>
      <c r="B2903" s="438"/>
      <c r="F2903" s="385"/>
      <c r="G2903" s="385"/>
      <c r="H2903" s="385"/>
      <c r="I2903" s="385"/>
      <c r="J2903" s="385"/>
      <c r="K2903" s="385"/>
    </row>
    <row r="2904" spans="1:11">
      <c r="A2904" s="393"/>
      <c r="B2904" s="438"/>
      <c r="F2904" s="385"/>
      <c r="G2904" s="385"/>
      <c r="H2904" s="385"/>
      <c r="I2904" s="385"/>
      <c r="J2904" s="385"/>
      <c r="K2904" s="385"/>
    </row>
    <row r="2905" spans="1:11">
      <c r="A2905" s="393"/>
      <c r="B2905" s="438"/>
      <c r="F2905" s="385"/>
      <c r="G2905" s="385"/>
      <c r="H2905" s="385"/>
      <c r="I2905" s="385"/>
      <c r="J2905" s="385"/>
      <c r="K2905" s="385"/>
    </row>
    <row r="2906" spans="1:11">
      <c r="A2906" s="393"/>
      <c r="B2906" s="438"/>
      <c r="F2906" s="385"/>
      <c r="G2906" s="385"/>
      <c r="H2906" s="385"/>
      <c r="I2906" s="385"/>
      <c r="J2906" s="385"/>
      <c r="K2906" s="385"/>
    </row>
    <row r="2907" spans="1:11">
      <c r="A2907" s="393"/>
      <c r="B2907" s="438"/>
      <c r="F2907" s="385"/>
      <c r="G2907" s="385"/>
      <c r="H2907" s="385"/>
      <c r="I2907" s="385"/>
      <c r="J2907" s="385"/>
      <c r="K2907" s="385"/>
    </row>
    <row r="2908" spans="1:11">
      <c r="A2908" s="393"/>
      <c r="B2908" s="438"/>
      <c r="F2908" s="385"/>
      <c r="G2908" s="385"/>
      <c r="H2908" s="385"/>
      <c r="I2908" s="385"/>
      <c r="J2908" s="385"/>
      <c r="K2908" s="385"/>
    </row>
    <row r="2909" spans="1:11">
      <c r="A2909" s="393"/>
      <c r="B2909" s="438"/>
      <c r="F2909" s="385"/>
      <c r="G2909" s="385"/>
      <c r="H2909" s="385"/>
      <c r="I2909" s="385"/>
      <c r="J2909" s="385"/>
      <c r="K2909" s="385"/>
    </row>
    <row r="2910" spans="1:11">
      <c r="A2910" s="393"/>
      <c r="B2910" s="438"/>
      <c r="F2910" s="385"/>
      <c r="G2910" s="385"/>
      <c r="H2910" s="385"/>
      <c r="I2910" s="385"/>
      <c r="J2910" s="385"/>
      <c r="K2910" s="385"/>
    </row>
    <row r="2911" spans="1:11">
      <c r="A2911" s="393"/>
      <c r="B2911" s="438"/>
      <c r="F2911" s="385"/>
      <c r="G2911" s="385"/>
      <c r="H2911" s="385"/>
      <c r="I2911" s="385"/>
      <c r="J2911" s="385"/>
      <c r="K2911" s="385"/>
    </row>
    <row r="2912" spans="1:11">
      <c r="A2912" s="393"/>
      <c r="B2912" s="438"/>
      <c r="F2912" s="385"/>
      <c r="G2912" s="385"/>
      <c r="H2912" s="385"/>
      <c r="I2912" s="385"/>
      <c r="J2912" s="385"/>
      <c r="K2912" s="385"/>
    </row>
    <row r="2913" spans="1:11">
      <c r="A2913" s="393"/>
      <c r="B2913" s="438"/>
      <c r="F2913" s="385"/>
      <c r="G2913" s="385"/>
      <c r="H2913" s="385"/>
      <c r="I2913" s="385"/>
      <c r="J2913" s="385"/>
      <c r="K2913" s="385"/>
    </row>
    <row r="2914" spans="1:11">
      <c r="A2914" s="393"/>
      <c r="B2914" s="438"/>
      <c r="F2914" s="385"/>
      <c r="G2914" s="385"/>
      <c r="H2914" s="385"/>
      <c r="I2914" s="385"/>
      <c r="J2914" s="385"/>
      <c r="K2914" s="385"/>
    </row>
    <row r="2915" spans="1:11">
      <c r="A2915" s="393"/>
      <c r="B2915" s="438"/>
      <c r="F2915" s="385"/>
      <c r="G2915" s="385"/>
      <c r="H2915" s="385"/>
      <c r="I2915" s="385"/>
      <c r="J2915" s="385"/>
      <c r="K2915" s="385"/>
    </row>
    <row r="2916" spans="1:11">
      <c r="A2916" s="393"/>
      <c r="B2916" s="438"/>
      <c r="F2916" s="385"/>
      <c r="G2916" s="385"/>
      <c r="H2916" s="385"/>
      <c r="I2916" s="385"/>
      <c r="J2916" s="385"/>
      <c r="K2916" s="385"/>
    </row>
    <row r="2917" spans="1:11">
      <c r="A2917" s="393"/>
      <c r="B2917" s="438"/>
      <c r="F2917" s="385"/>
      <c r="G2917" s="385"/>
      <c r="H2917" s="385"/>
      <c r="I2917" s="385"/>
      <c r="J2917" s="385"/>
      <c r="K2917" s="385"/>
    </row>
    <row r="2918" spans="1:11">
      <c r="A2918" s="393"/>
      <c r="B2918" s="438"/>
      <c r="F2918" s="385"/>
      <c r="G2918" s="385"/>
      <c r="H2918" s="385"/>
      <c r="I2918" s="385"/>
      <c r="J2918" s="385"/>
      <c r="K2918" s="385"/>
    </row>
    <row r="2919" spans="1:11">
      <c r="A2919" s="393"/>
      <c r="B2919" s="438"/>
      <c r="F2919" s="385"/>
      <c r="G2919" s="385"/>
      <c r="H2919" s="385"/>
      <c r="I2919" s="385"/>
      <c r="J2919" s="385"/>
      <c r="K2919" s="385"/>
    </row>
    <row r="2920" spans="1:11">
      <c r="A2920" s="393"/>
      <c r="B2920" s="438"/>
      <c r="F2920" s="385"/>
      <c r="G2920" s="385"/>
      <c r="H2920" s="385"/>
      <c r="I2920" s="385"/>
      <c r="J2920" s="385"/>
      <c r="K2920" s="385"/>
    </row>
    <row r="2921" spans="1:11">
      <c r="A2921" s="393"/>
      <c r="B2921" s="438"/>
      <c r="F2921" s="385"/>
      <c r="G2921" s="385"/>
      <c r="H2921" s="385"/>
      <c r="I2921" s="385"/>
      <c r="J2921" s="385"/>
      <c r="K2921" s="385"/>
    </row>
    <row r="2922" spans="1:11">
      <c r="A2922" s="393"/>
      <c r="B2922" s="438"/>
      <c r="F2922" s="385"/>
      <c r="G2922" s="385"/>
      <c r="H2922" s="385"/>
      <c r="I2922" s="385"/>
      <c r="J2922" s="385"/>
      <c r="K2922" s="385"/>
    </row>
    <row r="2923" spans="1:11">
      <c r="A2923" s="393"/>
      <c r="B2923" s="438"/>
      <c r="F2923" s="385"/>
      <c r="G2923" s="385"/>
      <c r="H2923" s="385"/>
      <c r="I2923" s="385"/>
      <c r="J2923" s="385"/>
      <c r="K2923" s="385"/>
    </row>
    <row r="2924" spans="1:11">
      <c r="A2924" s="393"/>
      <c r="B2924" s="438"/>
      <c r="F2924" s="385"/>
      <c r="G2924" s="385"/>
      <c r="H2924" s="385"/>
      <c r="I2924" s="385"/>
      <c r="J2924" s="385"/>
      <c r="K2924" s="385"/>
    </row>
    <row r="2925" spans="1:11">
      <c r="A2925" s="393"/>
      <c r="B2925" s="438"/>
      <c r="F2925" s="385"/>
      <c r="G2925" s="385"/>
      <c r="H2925" s="385"/>
      <c r="I2925" s="385"/>
      <c r="J2925" s="385"/>
      <c r="K2925" s="385"/>
    </row>
    <row r="2926" spans="1:11">
      <c r="A2926" s="393"/>
      <c r="B2926" s="438"/>
      <c r="F2926" s="385"/>
      <c r="G2926" s="385"/>
      <c r="H2926" s="385"/>
      <c r="I2926" s="385"/>
      <c r="J2926" s="385"/>
      <c r="K2926" s="385"/>
    </row>
    <row r="2927" spans="1:11">
      <c r="A2927" s="393"/>
      <c r="B2927" s="438"/>
      <c r="F2927" s="385"/>
      <c r="G2927" s="385"/>
      <c r="H2927" s="385"/>
      <c r="I2927" s="385"/>
      <c r="J2927" s="385"/>
      <c r="K2927" s="385"/>
    </row>
    <row r="2928" spans="1:11">
      <c r="A2928" s="393"/>
      <c r="B2928" s="438"/>
      <c r="F2928" s="385"/>
      <c r="G2928" s="385"/>
      <c r="H2928" s="385"/>
      <c r="I2928" s="385"/>
      <c r="J2928" s="385"/>
      <c r="K2928" s="385"/>
    </row>
    <row r="2929" spans="1:11">
      <c r="A2929" s="393"/>
      <c r="B2929" s="438"/>
      <c r="F2929" s="385"/>
      <c r="G2929" s="385"/>
      <c r="H2929" s="385"/>
      <c r="I2929" s="385"/>
      <c r="J2929" s="385"/>
      <c r="K2929" s="385"/>
    </row>
    <row r="2930" spans="1:11">
      <c r="A2930" s="393"/>
      <c r="B2930" s="438"/>
      <c r="F2930" s="385"/>
      <c r="G2930" s="385"/>
      <c r="H2930" s="385"/>
      <c r="I2930" s="385"/>
      <c r="J2930" s="385"/>
      <c r="K2930" s="385"/>
    </row>
    <row r="2931" spans="1:11">
      <c r="A2931" s="393"/>
      <c r="B2931" s="438"/>
      <c r="F2931" s="385"/>
      <c r="G2931" s="385"/>
      <c r="H2931" s="385"/>
      <c r="I2931" s="385"/>
      <c r="J2931" s="385"/>
      <c r="K2931" s="385"/>
    </row>
    <row r="2932" spans="1:11">
      <c r="A2932" s="393"/>
      <c r="B2932" s="438"/>
      <c r="F2932" s="385"/>
      <c r="G2932" s="385"/>
      <c r="H2932" s="385"/>
      <c r="I2932" s="385"/>
      <c r="J2932" s="385"/>
      <c r="K2932" s="385"/>
    </row>
    <row r="2933" spans="1:11">
      <c r="A2933" s="393"/>
      <c r="B2933" s="438"/>
      <c r="F2933" s="385"/>
      <c r="G2933" s="385"/>
      <c r="H2933" s="385"/>
      <c r="I2933" s="385"/>
      <c r="J2933" s="385"/>
      <c r="K2933" s="385"/>
    </row>
    <row r="2934" spans="1:11">
      <c r="A2934" s="393"/>
      <c r="B2934" s="438"/>
      <c r="F2934" s="385"/>
      <c r="G2934" s="385"/>
      <c r="H2934" s="385"/>
      <c r="I2934" s="385"/>
      <c r="J2934" s="385"/>
      <c r="K2934" s="385"/>
    </row>
    <row r="2935" spans="1:11">
      <c r="A2935" s="393"/>
      <c r="B2935" s="438"/>
      <c r="F2935" s="385"/>
      <c r="G2935" s="385"/>
      <c r="H2935" s="385"/>
      <c r="I2935" s="385"/>
      <c r="J2935" s="385"/>
      <c r="K2935" s="385"/>
    </row>
    <row r="2936" spans="1:11">
      <c r="A2936" s="393"/>
      <c r="B2936" s="438"/>
      <c r="F2936" s="385"/>
      <c r="G2936" s="385"/>
      <c r="H2936" s="385"/>
      <c r="I2936" s="385"/>
      <c r="J2936" s="385"/>
      <c r="K2936" s="385"/>
    </row>
    <row r="2937" spans="1:11">
      <c r="A2937" s="393"/>
      <c r="B2937" s="438"/>
      <c r="F2937" s="385"/>
      <c r="G2937" s="385"/>
      <c r="H2937" s="385"/>
      <c r="I2937" s="385"/>
      <c r="J2937" s="385"/>
      <c r="K2937" s="385"/>
    </row>
    <row r="2938" spans="1:11">
      <c r="A2938" s="393"/>
      <c r="B2938" s="438"/>
      <c r="F2938" s="385"/>
      <c r="G2938" s="385"/>
      <c r="H2938" s="385"/>
      <c r="I2938" s="385"/>
      <c r="J2938" s="385"/>
      <c r="K2938" s="385"/>
    </row>
    <row r="2939" spans="1:11">
      <c r="A2939" s="393"/>
      <c r="B2939" s="438"/>
      <c r="F2939" s="385"/>
      <c r="G2939" s="385"/>
      <c r="H2939" s="385"/>
      <c r="I2939" s="385"/>
      <c r="J2939" s="385"/>
      <c r="K2939" s="385"/>
    </row>
    <row r="2940" spans="1:11">
      <c r="A2940" s="393"/>
      <c r="B2940" s="438"/>
      <c r="F2940" s="385"/>
      <c r="G2940" s="385"/>
      <c r="H2940" s="385"/>
      <c r="I2940" s="385"/>
      <c r="J2940" s="385"/>
      <c r="K2940" s="385"/>
    </row>
    <row r="2941" spans="1:11">
      <c r="A2941" s="393"/>
      <c r="B2941" s="438"/>
      <c r="F2941" s="385"/>
      <c r="G2941" s="385"/>
      <c r="H2941" s="385"/>
      <c r="I2941" s="385"/>
      <c r="J2941" s="385"/>
      <c r="K2941" s="385"/>
    </row>
    <row r="2942" spans="1:11">
      <c r="A2942" s="393"/>
      <c r="B2942" s="438"/>
      <c r="F2942" s="385"/>
      <c r="G2942" s="385"/>
      <c r="H2942" s="385"/>
      <c r="I2942" s="385"/>
      <c r="J2942" s="385"/>
      <c r="K2942" s="385"/>
    </row>
    <row r="2943" spans="1:11">
      <c r="A2943" s="393"/>
      <c r="B2943" s="438"/>
      <c r="F2943" s="385"/>
      <c r="G2943" s="385"/>
      <c r="H2943" s="385"/>
      <c r="I2943" s="385"/>
      <c r="J2943" s="385"/>
      <c r="K2943" s="385"/>
    </row>
    <row r="2944" spans="1:11">
      <c r="A2944" s="393"/>
      <c r="B2944" s="438"/>
      <c r="F2944" s="385"/>
      <c r="G2944" s="385"/>
      <c r="H2944" s="385"/>
      <c r="I2944" s="385"/>
      <c r="J2944" s="385"/>
      <c r="K2944" s="385"/>
    </row>
    <row r="2945" spans="1:11">
      <c r="A2945" s="393"/>
      <c r="B2945" s="438"/>
      <c r="F2945" s="385"/>
      <c r="G2945" s="385"/>
      <c r="H2945" s="385"/>
      <c r="I2945" s="385"/>
      <c r="J2945" s="385"/>
      <c r="K2945" s="385"/>
    </row>
    <row r="2946" spans="1:11">
      <c r="A2946" s="393"/>
      <c r="B2946" s="438"/>
      <c r="F2946" s="385"/>
      <c r="G2946" s="385"/>
      <c r="H2946" s="385"/>
      <c r="I2946" s="385"/>
      <c r="J2946" s="385"/>
      <c r="K2946" s="385"/>
    </row>
    <row r="2947" spans="1:11">
      <c r="A2947" s="393"/>
      <c r="B2947" s="438"/>
      <c r="F2947" s="385"/>
      <c r="G2947" s="385"/>
      <c r="H2947" s="385"/>
      <c r="I2947" s="385"/>
      <c r="J2947" s="385"/>
      <c r="K2947" s="385"/>
    </row>
    <row r="2948" spans="1:11">
      <c r="A2948" s="393"/>
      <c r="B2948" s="438"/>
      <c r="F2948" s="385"/>
      <c r="G2948" s="385"/>
      <c r="H2948" s="385"/>
      <c r="I2948" s="385"/>
      <c r="J2948" s="385"/>
      <c r="K2948" s="385"/>
    </row>
    <row r="2949" spans="1:11">
      <c r="A2949" s="393"/>
      <c r="B2949" s="438"/>
      <c r="F2949" s="385"/>
      <c r="G2949" s="385"/>
      <c r="H2949" s="385"/>
      <c r="I2949" s="385"/>
      <c r="J2949" s="385"/>
      <c r="K2949" s="385"/>
    </row>
    <row r="2950" spans="1:11">
      <c r="A2950" s="393"/>
      <c r="B2950" s="438"/>
      <c r="F2950" s="385"/>
      <c r="G2950" s="385"/>
      <c r="H2950" s="385"/>
      <c r="I2950" s="385"/>
      <c r="J2950" s="385"/>
      <c r="K2950" s="385"/>
    </row>
    <row r="2951" spans="1:11">
      <c r="A2951" s="393"/>
      <c r="B2951" s="438"/>
      <c r="F2951" s="385"/>
      <c r="G2951" s="385"/>
      <c r="H2951" s="385"/>
      <c r="I2951" s="385"/>
      <c r="J2951" s="385"/>
      <c r="K2951" s="385"/>
    </row>
    <row r="2952" spans="1:11">
      <c r="A2952" s="393"/>
      <c r="B2952" s="438"/>
      <c r="F2952" s="385"/>
      <c r="G2952" s="385"/>
      <c r="H2952" s="385"/>
      <c r="I2952" s="385"/>
      <c r="J2952" s="385"/>
      <c r="K2952" s="385"/>
    </row>
    <row r="2953" spans="1:11">
      <c r="A2953" s="393"/>
      <c r="B2953" s="438"/>
      <c r="F2953" s="385"/>
      <c r="G2953" s="385"/>
      <c r="H2953" s="385"/>
      <c r="I2953" s="385"/>
      <c r="J2953" s="385"/>
      <c r="K2953" s="385"/>
    </row>
    <row r="2954" spans="1:11">
      <c r="A2954" s="393"/>
      <c r="B2954" s="438"/>
      <c r="F2954" s="385"/>
      <c r="G2954" s="385"/>
      <c r="H2954" s="385"/>
      <c r="I2954" s="385"/>
      <c r="J2954" s="385"/>
      <c r="K2954" s="385"/>
    </row>
    <row r="2955" spans="1:11">
      <c r="A2955" s="393"/>
      <c r="B2955" s="438"/>
      <c r="F2955" s="385"/>
      <c r="G2955" s="385"/>
      <c r="H2955" s="385"/>
      <c r="I2955" s="385"/>
      <c r="J2955" s="385"/>
      <c r="K2955" s="385"/>
    </row>
    <row r="2956" spans="1:11">
      <c r="A2956" s="393"/>
      <c r="B2956" s="438"/>
      <c r="F2956" s="385"/>
      <c r="G2956" s="385"/>
      <c r="H2956" s="385"/>
      <c r="I2956" s="385"/>
      <c r="J2956" s="385"/>
      <c r="K2956" s="385"/>
    </row>
    <row r="2957" spans="1:11">
      <c r="A2957" s="393"/>
      <c r="B2957" s="438"/>
      <c r="F2957" s="385"/>
      <c r="G2957" s="385"/>
      <c r="H2957" s="385"/>
      <c r="I2957" s="385"/>
      <c r="J2957" s="385"/>
      <c r="K2957" s="385"/>
    </row>
    <row r="2958" spans="1:11">
      <c r="A2958" s="393"/>
      <c r="B2958" s="438"/>
      <c r="F2958" s="385"/>
      <c r="G2958" s="385"/>
      <c r="H2958" s="385"/>
      <c r="I2958" s="385"/>
      <c r="J2958" s="385"/>
      <c r="K2958" s="385"/>
    </row>
    <row r="2959" spans="1:11">
      <c r="A2959" s="393"/>
      <c r="B2959" s="438"/>
      <c r="F2959" s="385"/>
      <c r="G2959" s="385"/>
      <c r="H2959" s="385"/>
      <c r="I2959" s="385"/>
      <c r="J2959" s="385"/>
      <c r="K2959" s="385"/>
    </row>
    <row r="2960" spans="1:11">
      <c r="A2960" s="393"/>
      <c r="B2960" s="438"/>
      <c r="F2960" s="385"/>
      <c r="G2960" s="385"/>
      <c r="H2960" s="385"/>
      <c r="I2960" s="385"/>
      <c r="J2960" s="385"/>
      <c r="K2960" s="385"/>
    </row>
    <row r="2961" spans="1:11">
      <c r="A2961" s="393"/>
      <c r="B2961" s="438"/>
      <c r="F2961" s="385"/>
      <c r="G2961" s="385"/>
      <c r="H2961" s="385"/>
      <c r="I2961" s="385"/>
      <c r="J2961" s="385"/>
      <c r="K2961" s="385"/>
    </row>
    <row r="2962" spans="1:11">
      <c r="A2962" s="393"/>
      <c r="B2962" s="438"/>
      <c r="F2962" s="385"/>
      <c r="G2962" s="385"/>
      <c r="H2962" s="385"/>
      <c r="I2962" s="385"/>
      <c r="J2962" s="385"/>
      <c r="K2962" s="385"/>
    </row>
    <row r="2963" spans="1:11">
      <c r="A2963" s="393"/>
      <c r="B2963" s="438"/>
      <c r="F2963" s="385"/>
      <c r="G2963" s="385"/>
      <c r="H2963" s="385"/>
      <c r="I2963" s="385"/>
      <c r="J2963" s="385"/>
      <c r="K2963" s="385"/>
    </row>
    <row r="2964" spans="1:11">
      <c r="A2964" s="393"/>
      <c r="B2964" s="438"/>
      <c r="F2964" s="385"/>
      <c r="G2964" s="385"/>
      <c r="H2964" s="385"/>
      <c r="I2964" s="385"/>
      <c r="J2964" s="385"/>
      <c r="K2964" s="385"/>
    </row>
    <row r="2965" spans="1:11">
      <c r="A2965" s="393"/>
      <c r="B2965" s="438"/>
      <c r="F2965" s="385"/>
      <c r="G2965" s="385"/>
      <c r="H2965" s="385"/>
      <c r="I2965" s="385"/>
      <c r="J2965" s="385"/>
      <c r="K2965" s="385"/>
    </row>
    <row r="2966" spans="1:11">
      <c r="A2966" s="393"/>
      <c r="B2966" s="438"/>
      <c r="F2966" s="385"/>
      <c r="G2966" s="385"/>
      <c r="H2966" s="385"/>
      <c r="I2966" s="385"/>
      <c r="J2966" s="385"/>
      <c r="K2966" s="385"/>
    </row>
    <row r="2967" spans="1:11">
      <c r="A2967" s="393"/>
      <c r="B2967" s="438"/>
      <c r="F2967" s="385"/>
      <c r="G2967" s="385"/>
      <c r="H2967" s="385"/>
      <c r="I2967" s="385"/>
      <c r="J2967" s="385"/>
      <c r="K2967" s="385"/>
    </row>
    <row r="2968" spans="1:11">
      <c r="A2968" s="393"/>
      <c r="B2968" s="438"/>
      <c r="F2968" s="385"/>
      <c r="G2968" s="385"/>
      <c r="H2968" s="385"/>
      <c r="I2968" s="385"/>
      <c r="J2968" s="385"/>
      <c r="K2968" s="385"/>
    </row>
    <row r="2969" spans="1:11">
      <c r="A2969" s="393"/>
      <c r="B2969" s="438"/>
      <c r="F2969" s="385"/>
      <c r="G2969" s="385"/>
      <c r="H2969" s="385"/>
      <c r="I2969" s="385"/>
      <c r="J2969" s="385"/>
      <c r="K2969" s="385"/>
    </row>
    <row r="2970" spans="1:11">
      <c r="A2970" s="393"/>
      <c r="B2970" s="438"/>
      <c r="F2970" s="385"/>
      <c r="G2970" s="385"/>
      <c r="H2970" s="385"/>
      <c r="I2970" s="385"/>
      <c r="J2970" s="385"/>
      <c r="K2970" s="385"/>
    </row>
    <row r="2971" spans="1:11">
      <c r="A2971" s="393"/>
      <c r="B2971" s="438"/>
      <c r="F2971" s="385"/>
      <c r="G2971" s="385"/>
      <c r="H2971" s="385"/>
      <c r="I2971" s="385"/>
      <c r="J2971" s="385"/>
      <c r="K2971" s="385"/>
    </row>
    <row r="2972" spans="1:11">
      <c r="A2972" s="393"/>
      <c r="B2972" s="438"/>
      <c r="F2972" s="385"/>
      <c r="G2972" s="385"/>
      <c r="H2972" s="385"/>
      <c r="I2972" s="385"/>
      <c r="J2972" s="385"/>
      <c r="K2972" s="385"/>
    </row>
    <row r="2973" spans="1:11">
      <c r="A2973" s="393"/>
      <c r="B2973" s="438"/>
      <c r="F2973" s="385"/>
      <c r="G2973" s="385"/>
      <c r="H2973" s="385"/>
      <c r="I2973" s="385"/>
      <c r="J2973" s="385"/>
      <c r="K2973" s="385"/>
    </row>
    <row r="2974" spans="1:11">
      <c r="A2974" s="393"/>
      <c r="B2974" s="438"/>
      <c r="F2974" s="385"/>
      <c r="G2974" s="385"/>
      <c r="H2974" s="385"/>
      <c r="I2974" s="385"/>
      <c r="J2974" s="385"/>
      <c r="K2974" s="385"/>
    </row>
    <row r="2975" spans="1:11">
      <c r="A2975" s="393"/>
      <c r="B2975" s="438"/>
      <c r="F2975" s="385"/>
      <c r="G2975" s="385"/>
      <c r="H2975" s="385"/>
      <c r="I2975" s="385"/>
      <c r="J2975" s="385"/>
      <c r="K2975" s="385"/>
    </row>
    <row r="2976" spans="1:11">
      <c r="A2976" s="393"/>
      <c r="B2976" s="438"/>
      <c r="F2976" s="385"/>
      <c r="G2976" s="385"/>
      <c r="H2976" s="385"/>
      <c r="I2976" s="385"/>
      <c r="J2976" s="385"/>
      <c r="K2976" s="385"/>
    </row>
    <row r="2977" spans="1:11">
      <c r="A2977" s="393"/>
      <c r="B2977" s="438"/>
      <c r="F2977" s="385"/>
      <c r="G2977" s="385"/>
      <c r="H2977" s="385"/>
      <c r="I2977" s="385"/>
      <c r="J2977" s="385"/>
      <c r="K2977" s="385"/>
    </row>
    <row r="2978" spans="1:11">
      <c r="A2978" s="393"/>
      <c r="B2978" s="438"/>
      <c r="F2978" s="385"/>
      <c r="G2978" s="385"/>
      <c r="H2978" s="385"/>
      <c r="I2978" s="385"/>
      <c r="J2978" s="385"/>
      <c r="K2978" s="385"/>
    </row>
    <row r="2979" spans="1:11">
      <c r="A2979" s="393"/>
      <c r="B2979" s="438"/>
      <c r="F2979" s="385"/>
      <c r="G2979" s="385"/>
      <c r="H2979" s="385"/>
      <c r="I2979" s="385"/>
      <c r="J2979" s="385"/>
      <c r="K2979" s="385"/>
    </row>
    <row r="2980" spans="1:11">
      <c r="A2980" s="393"/>
      <c r="B2980" s="438"/>
      <c r="F2980" s="385"/>
      <c r="G2980" s="385"/>
      <c r="H2980" s="385"/>
      <c r="I2980" s="385"/>
      <c r="J2980" s="385"/>
      <c r="K2980" s="385"/>
    </row>
    <row r="2981" spans="1:11">
      <c r="A2981" s="393"/>
      <c r="B2981" s="438"/>
      <c r="F2981" s="385"/>
      <c r="G2981" s="385"/>
      <c r="H2981" s="385"/>
      <c r="I2981" s="385"/>
      <c r="J2981" s="385"/>
      <c r="K2981" s="385"/>
    </row>
    <row r="2982" spans="1:11">
      <c r="A2982" s="393"/>
      <c r="B2982" s="438"/>
      <c r="F2982" s="385"/>
      <c r="G2982" s="385"/>
      <c r="H2982" s="385"/>
      <c r="I2982" s="385"/>
      <c r="J2982" s="385"/>
      <c r="K2982" s="385"/>
    </row>
    <row r="2983" spans="1:11">
      <c r="A2983" s="393"/>
      <c r="B2983" s="438"/>
      <c r="F2983" s="385"/>
      <c r="G2983" s="385"/>
      <c r="H2983" s="385"/>
      <c r="I2983" s="385"/>
      <c r="J2983" s="385"/>
      <c r="K2983" s="385"/>
    </row>
    <row r="2984" spans="1:11">
      <c r="A2984" s="393"/>
      <c r="B2984" s="438"/>
      <c r="F2984" s="385"/>
      <c r="G2984" s="385"/>
      <c r="H2984" s="385"/>
      <c r="I2984" s="385"/>
      <c r="J2984" s="385"/>
      <c r="K2984" s="385"/>
    </row>
    <row r="2985" spans="1:11">
      <c r="A2985" s="393"/>
      <c r="B2985" s="438"/>
      <c r="F2985" s="385"/>
      <c r="G2985" s="385"/>
      <c r="H2985" s="385"/>
      <c r="I2985" s="385"/>
      <c r="J2985" s="385"/>
      <c r="K2985" s="385"/>
    </row>
    <row r="2986" spans="1:11">
      <c r="A2986" s="393"/>
      <c r="B2986" s="438"/>
      <c r="F2986" s="385"/>
      <c r="G2986" s="385"/>
      <c r="H2986" s="385"/>
      <c r="I2986" s="385"/>
      <c r="J2986" s="385"/>
      <c r="K2986" s="385"/>
    </row>
    <row r="2987" spans="1:11">
      <c r="A2987" s="393"/>
      <c r="B2987" s="438"/>
      <c r="F2987" s="385"/>
      <c r="G2987" s="385"/>
      <c r="H2987" s="385"/>
      <c r="I2987" s="385"/>
      <c r="J2987" s="385"/>
      <c r="K2987" s="385"/>
    </row>
    <row r="2988" spans="1:11">
      <c r="A2988" s="393"/>
      <c r="B2988" s="438"/>
      <c r="F2988" s="385"/>
      <c r="G2988" s="385"/>
      <c r="H2988" s="385"/>
      <c r="I2988" s="385"/>
      <c r="J2988" s="385"/>
      <c r="K2988" s="385"/>
    </row>
    <row r="2989" spans="1:11">
      <c r="A2989" s="393"/>
      <c r="B2989" s="438"/>
      <c r="F2989" s="385"/>
      <c r="G2989" s="385"/>
      <c r="H2989" s="385"/>
      <c r="I2989" s="385"/>
      <c r="J2989" s="385"/>
      <c r="K2989" s="385"/>
    </row>
    <row r="2990" spans="1:11">
      <c r="A2990" s="393"/>
      <c r="B2990" s="438"/>
      <c r="F2990" s="385"/>
      <c r="G2990" s="385"/>
      <c r="H2990" s="385"/>
      <c r="I2990" s="385"/>
      <c r="J2990" s="385"/>
      <c r="K2990" s="385"/>
    </row>
    <row r="2991" spans="1:11">
      <c r="A2991" s="393"/>
      <c r="B2991" s="438"/>
      <c r="F2991" s="385"/>
      <c r="G2991" s="385"/>
      <c r="H2991" s="385"/>
      <c r="I2991" s="385"/>
      <c r="J2991" s="385"/>
      <c r="K2991" s="385"/>
    </row>
    <row r="2992" spans="1:11">
      <c r="A2992" s="393"/>
      <c r="B2992" s="438"/>
      <c r="F2992" s="385"/>
      <c r="G2992" s="385"/>
      <c r="H2992" s="385"/>
      <c r="I2992" s="385"/>
      <c r="J2992" s="385"/>
      <c r="K2992" s="385"/>
    </row>
    <row r="2993" spans="1:11">
      <c r="A2993" s="393"/>
      <c r="B2993" s="438"/>
      <c r="F2993" s="385"/>
      <c r="G2993" s="385"/>
      <c r="H2993" s="385"/>
      <c r="I2993" s="385"/>
      <c r="J2993" s="385"/>
      <c r="K2993" s="385"/>
    </row>
    <row r="2994" spans="1:11">
      <c r="A2994" s="393"/>
      <c r="B2994" s="438"/>
      <c r="F2994" s="385"/>
      <c r="G2994" s="385"/>
      <c r="H2994" s="385"/>
      <c r="I2994" s="385"/>
      <c r="J2994" s="385"/>
      <c r="K2994" s="385"/>
    </row>
    <row r="2995" spans="1:11">
      <c r="A2995" s="393"/>
      <c r="B2995" s="438"/>
      <c r="F2995" s="385"/>
      <c r="G2995" s="385"/>
      <c r="H2995" s="385"/>
      <c r="I2995" s="385"/>
      <c r="J2995" s="385"/>
      <c r="K2995" s="385"/>
    </row>
    <row r="2996" spans="1:11">
      <c r="A2996" s="393"/>
      <c r="B2996" s="438"/>
      <c r="F2996" s="385"/>
      <c r="G2996" s="385"/>
      <c r="H2996" s="385"/>
      <c r="I2996" s="385"/>
      <c r="J2996" s="385"/>
      <c r="K2996" s="385"/>
    </row>
    <row r="2997" spans="1:11">
      <c r="A2997" s="393"/>
      <c r="B2997" s="438"/>
      <c r="F2997" s="385"/>
      <c r="G2997" s="385"/>
      <c r="H2997" s="385"/>
      <c r="I2997" s="385"/>
      <c r="J2997" s="385"/>
      <c r="K2997" s="385"/>
    </row>
    <row r="2998" spans="1:11">
      <c r="A2998" s="393"/>
      <c r="B2998" s="438"/>
      <c r="F2998" s="385"/>
      <c r="G2998" s="385"/>
      <c r="H2998" s="385"/>
      <c r="I2998" s="385"/>
      <c r="J2998" s="385"/>
      <c r="K2998" s="385"/>
    </row>
    <row r="2999" spans="1:11">
      <c r="A2999" s="393"/>
      <c r="B2999" s="438"/>
      <c r="F2999" s="385"/>
      <c r="G2999" s="385"/>
      <c r="H2999" s="385"/>
      <c r="I2999" s="385"/>
      <c r="J2999" s="385"/>
      <c r="K2999" s="385"/>
    </row>
    <row r="3000" spans="1:11">
      <c r="A3000" s="393"/>
      <c r="B3000" s="438"/>
      <c r="F3000" s="385"/>
      <c r="G3000" s="385"/>
      <c r="H3000" s="385"/>
      <c r="I3000" s="385"/>
      <c r="J3000" s="385"/>
      <c r="K3000" s="385"/>
    </row>
    <row r="3001" spans="1:11">
      <c r="A3001" s="393"/>
      <c r="B3001" s="438"/>
      <c r="F3001" s="385"/>
      <c r="G3001" s="385"/>
      <c r="H3001" s="385"/>
      <c r="I3001" s="385"/>
      <c r="J3001" s="385"/>
      <c r="K3001" s="385"/>
    </row>
    <row r="3002" spans="1:11">
      <c r="A3002" s="393"/>
      <c r="B3002" s="438"/>
      <c r="F3002" s="385"/>
      <c r="G3002" s="385"/>
      <c r="H3002" s="385"/>
      <c r="I3002" s="385"/>
      <c r="J3002" s="385"/>
      <c r="K3002" s="385"/>
    </row>
    <row r="3003" spans="1:11">
      <c r="A3003" s="393"/>
      <c r="B3003" s="438"/>
      <c r="F3003" s="385"/>
      <c r="G3003" s="385"/>
      <c r="H3003" s="385"/>
      <c r="I3003" s="385"/>
      <c r="J3003" s="385"/>
      <c r="K3003" s="385"/>
    </row>
    <row r="3004" spans="1:11">
      <c r="A3004" s="393"/>
      <c r="B3004" s="438"/>
      <c r="F3004" s="385"/>
      <c r="G3004" s="385"/>
      <c r="H3004" s="385"/>
      <c r="I3004" s="385"/>
      <c r="J3004" s="385"/>
      <c r="K3004" s="385"/>
    </row>
    <row r="3005" spans="1:11">
      <c r="A3005" s="393"/>
      <c r="B3005" s="438"/>
      <c r="F3005" s="385"/>
      <c r="G3005" s="385"/>
      <c r="H3005" s="385"/>
      <c r="I3005" s="385"/>
      <c r="J3005" s="385"/>
      <c r="K3005" s="385"/>
    </row>
    <row r="3006" spans="1:11">
      <c r="A3006" s="393"/>
      <c r="B3006" s="438"/>
      <c r="F3006" s="385"/>
      <c r="G3006" s="385"/>
      <c r="H3006" s="385"/>
      <c r="I3006" s="385"/>
      <c r="J3006" s="385"/>
      <c r="K3006" s="385"/>
    </row>
    <row r="3007" spans="1:11">
      <c r="A3007" s="393"/>
      <c r="B3007" s="438"/>
      <c r="F3007" s="385"/>
      <c r="G3007" s="385"/>
      <c r="H3007" s="385"/>
      <c r="I3007" s="385"/>
      <c r="J3007" s="385"/>
      <c r="K3007" s="385"/>
    </row>
    <row r="3008" spans="1:11">
      <c r="A3008" s="393"/>
      <c r="B3008" s="438"/>
      <c r="F3008" s="385"/>
      <c r="G3008" s="385"/>
      <c r="H3008" s="385"/>
      <c r="I3008" s="385"/>
      <c r="J3008" s="385"/>
      <c r="K3008" s="385"/>
    </row>
    <row r="3009" spans="1:11">
      <c r="A3009" s="393"/>
      <c r="B3009" s="438"/>
      <c r="F3009" s="385"/>
      <c r="G3009" s="385"/>
      <c r="H3009" s="385"/>
      <c r="I3009" s="385"/>
      <c r="J3009" s="385"/>
      <c r="K3009" s="385"/>
    </row>
    <row r="3010" spans="1:11">
      <c r="A3010" s="393"/>
      <c r="B3010" s="438"/>
      <c r="F3010" s="385"/>
      <c r="G3010" s="385"/>
      <c r="H3010" s="385"/>
      <c r="I3010" s="385"/>
      <c r="J3010" s="385"/>
      <c r="K3010" s="385"/>
    </row>
    <row r="3011" spans="1:11">
      <c r="A3011" s="393"/>
      <c r="B3011" s="438"/>
      <c r="F3011" s="385"/>
      <c r="G3011" s="385"/>
      <c r="H3011" s="385"/>
      <c r="I3011" s="385"/>
      <c r="J3011" s="385"/>
      <c r="K3011" s="385"/>
    </row>
    <row r="3012" spans="1:11">
      <c r="A3012" s="393"/>
      <c r="B3012" s="438"/>
      <c r="F3012" s="385"/>
      <c r="G3012" s="385"/>
      <c r="H3012" s="385"/>
      <c r="I3012" s="385"/>
      <c r="J3012" s="385"/>
      <c r="K3012" s="385"/>
    </row>
    <row r="3013" spans="1:11">
      <c r="A3013" s="393"/>
      <c r="B3013" s="438"/>
      <c r="F3013" s="385"/>
      <c r="G3013" s="385"/>
      <c r="H3013" s="385"/>
      <c r="I3013" s="385"/>
      <c r="J3013" s="385"/>
      <c r="K3013" s="385"/>
    </row>
    <row r="3014" spans="1:11">
      <c r="A3014" s="393"/>
      <c r="B3014" s="438"/>
      <c r="F3014" s="385"/>
      <c r="G3014" s="385"/>
      <c r="H3014" s="385"/>
      <c r="I3014" s="385"/>
      <c r="J3014" s="385"/>
      <c r="K3014" s="385"/>
    </row>
    <row r="3015" spans="1:11">
      <c r="A3015" s="393"/>
      <c r="B3015" s="438"/>
      <c r="F3015" s="385"/>
      <c r="G3015" s="385"/>
      <c r="H3015" s="385"/>
      <c r="I3015" s="385"/>
      <c r="J3015" s="385"/>
      <c r="K3015" s="385"/>
    </row>
    <row r="3016" spans="1:11">
      <c r="A3016" s="393"/>
      <c r="B3016" s="438"/>
      <c r="F3016" s="385"/>
      <c r="G3016" s="385"/>
      <c r="H3016" s="385"/>
      <c r="I3016" s="385"/>
      <c r="J3016" s="385"/>
      <c r="K3016" s="385"/>
    </row>
    <row r="3017" spans="1:11">
      <c r="A3017" s="393"/>
      <c r="B3017" s="438"/>
      <c r="F3017" s="385"/>
      <c r="G3017" s="385"/>
      <c r="H3017" s="385"/>
      <c r="I3017" s="385"/>
      <c r="J3017" s="385"/>
      <c r="K3017" s="385"/>
    </row>
    <row r="3018" spans="1:11">
      <c r="A3018" s="393"/>
      <c r="B3018" s="438"/>
      <c r="F3018" s="385"/>
      <c r="G3018" s="385"/>
      <c r="H3018" s="385"/>
      <c r="I3018" s="385"/>
      <c r="J3018" s="385"/>
      <c r="K3018" s="385"/>
    </row>
    <row r="3019" spans="1:11">
      <c r="A3019" s="393"/>
      <c r="B3019" s="438"/>
      <c r="F3019" s="385"/>
      <c r="G3019" s="385"/>
      <c r="H3019" s="385"/>
      <c r="I3019" s="385"/>
      <c r="J3019" s="385"/>
      <c r="K3019" s="385"/>
    </row>
    <row r="3020" spans="1:11">
      <c r="A3020" s="393"/>
      <c r="B3020" s="438"/>
      <c r="F3020" s="385"/>
      <c r="G3020" s="385"/>
      <c r="H3020" s="385"/>
      <c r="I3020" s="385"/>
      <c r="J3020" s="385"/>
      <c r="K3020" s="385"/>
    </row>
    <row r="3021" spans="1:11">
      <c r="A3021" s="393"/>
      <c r="B3021" s="438"/>
      <c r="F3021" s="385"/>
      <c r="G3021" s="385"/>
      <c r="H3021" s="385"/>
      <c r="I3021" s="385"/>
      <c r="J3021" s="385"/>
      <c r="K3021" s="385"/>
    </row>
    <row r="3022" spans="1:11">
      <c r="A3022" s="393"/>
      <c r="B3022" s="438"/>
      <c r="F3022" s="385"/>
      <c r="G3022" s="385"/>
      <c r="H3022" s="385"/>
      <c r="I3022" s="385"/>
      <c r="J3022" s="385"/>
      <c r="K3022" s="385"/>
    </row>
    <row r="3023" spans="1:11">
      <c r="A3023" s="393"/>
      <c r="B3023" s="438"/>
      <c r="F3023" s="385"/>
      <c r="G3023" s="385"/>
      <c r="H3023" s="385"/>
      <c r="I3023" s="385"/>
      <c r="J3023" s="385"/>
      <c r="K3023" s="385"/>
    </row>
    <row r="3024" spans="1:11">
      <c r="A3024" s="393"/>
      <c r="B3024" s="438"/>
      <c r="F3024" s="385"/>
      <c r="G3024" s="385"/>
      <c r="H3024" s="385"/>
      <c r="I3024" s="385"/>
      <c r="J3024" s="385"/>
      <c r="K3024" s="385"/>
    </row>
    <row r="3025" spans="1:11">
      <c r="A3025" s="393"/>
      <c r="B3025" s="438"/>
      <c r="F3025" s="385"/>
      <c r="G3025" s="385"/>
      <c r="H3025" s="385"/>
      <c r="I3025" s="385"/>
      <c r="J3025" s="385"/>
      <c r="K3025" s="385"/>
    </row>
    <row r="3026" spans="1:11">
      <c r="A3026" s="393"/>
      <c r="B3026" s="438"/>
      <c r="F3026" s="385"/>
      <c r="G3026" s="385"/>
      <c r="H3026" s="385"/>
      <c r="I3026" s="385"/>
      <c r="J3026" s="385"/>
      <c r="K3026" s="385"/>
    </row>
    <row r="3027" spans="1:11">
      <c r="A3027" s="393"/>
      <c r="B3027" s="438"/>
      <c r="F3027" s="385"/>
      <c r="G3027" s="385"/>
      <c r="H3027" s="385"/>
      <c r="I3027" s="385"/>
      <c r="J3027" s="385"/>
      <c r="K3027" s="385"/>
    </row>
    <row r="3028" spans="1:11">
      <c r="A3028" s="393"/>
      <c r="B3028" s="438"/>
      <c r="F3028" s="385"/>
      <c r="G3028" s="385"/>
      <c r="H3028" s="385"/>
      <c r="I3028" s="385"/>
      <c r="J3028" s="385"/>
      <c r="K3028" s="385"/>
    </row>
    <row r="3029" spans="1:11">
      <c r="A3029" s="393"/>
      <c r="B3029" s="438"/>
      <c r="F3029" s="385"/>
      <c r="G3029" s="385"/>
      <c r="H3029" s="385"/>
      <c r="I3029" s="385"/>
      <c r="J3029" s="385"/>
      <c r="K3029" s="385"/>
    </row>
    <row r="3030" spans="1:11">
      <c r="A3030" s="393"/>
      <c r="B3030" s="438"/>
      <c r="F3030" s="385"/>
      <c r="G3030" s="385"/>
      <c r="H3030" s="385"/>
      <c r="I3030" s="385"/>
      <c r="J3030" s="385"/>
      <c r="K3030" s="385"/>
    </row>
    <row r="3031" spans="1:11">
      <c r="A3031" s="393"/>
      <c r="B3031" s="438"/>
      <c r="F3031" s="385"/>
      <c r="G3031" s="385"/>
      <c r="H3031" s="385"/>
      <c r="I3031" s="385"/>
      <c r="J3031" s="385"/>
      <c r="K3031" s="385"/>
    </row>
    <row r="3032" spans="1:11">
      <c r="A3032" s="393"/>
      <c r="B3032" s="438"/>
      <c r="F3032" s="385"/>
      <c r="G3032" s="385"/>
      <c r="H3032" s="385"/>
      <c r="I3032" s="385"/>
      <c r="J3032" s="385"/>
      <c r="K3032" s="385"/>
    </row>
    <row r="3033" spans="1:11">
      <c r="A3033" s="393"/>
      <c r="B3033" s="438"/>
      <c r="F3033" s="385"/>
      <c r="G3033" s="385"/>
      <c r="H3033" s="385"/>
      <c r="I3033" s="385"/>
      <c r="J3033" s="385"/>
      <c r="K3033" s="385"/>
    </row>
    <row r="3034" spans="1:11">
      <c r="A3034" s="393"/>
      <c r="B3034" s="438"/>
      <c r="F3034" s="385"/>
      <c r="G3034" s="385"/>
      <c r="H3034" s="385"/>
      <c r="I3034" s="385"/>
      <c r="J3034" s="385"/>
      <c r="K3034" s="385"/>
    </row>
    <row r="3035" spans="1:11">
      <c r="A3035" s="393"/>
      <c r="B3035" s="438"/>
      <c r="F3035" s="385"/>
      <c r="G3035" s="385"/>
      <c r="H3035" s="385"/>
      <c r="I3035" s="385"/>
      <c r="J3035" s="385"/>
      <c r="K3035" s="385"/>
    </row>
    <row r="3036" spans="1:11">
      <c r="A3036" s="393"/>
      <c r="B3036" s="438"/>
      <c r="F3036" s="385"/>
      <c r="G3036" s="385"/>
      <c r="H3036" s="385"/>
      <c r="I3036" s="385"/>
      <c r="J3036" s="385"/>
      <c r="K3036" s="385"/>
    </row>
    <row r="3037" spans="1:11">
      <c r="A3037" s="393"/>
      <c r="B3037" s="438"/>
      <c r="F3037" s="385"/>
      <c r="G3037" s="385"/>
      <c r="H3037" s="385"/>
      <c r="I3037" s="385"/>
      <c r="J3037" s="385"/>
      <c r="K3037" s="385"/>
    </row>
    <row r="3038" spans="1:11">
      <c r="A3038" s="393"/>
      <c r="B3038" s="438"/>
      <c r="F3038" s="385"/>
      <c r="G3038" s="385"/>
      <c r="H3038" s="385"/>
      <c r="I3038" s="385"/>
      <c r="J3038" s="385"/>
      <c r="K3038" s="385"/>
    </row>
    <row r="3039" spans="1:11">
      <c r="A3039" s="393"/>
      <c r="B3039" s="438"/>
      <c r="F3039" s="385"/>
      <c r="G3039" s="385"/>
      <c r="H3039" s="385"/>
      <c r="I3039" s="385"/>
      <c r="J3039" s="385"/>
      <c r="K3039" s="385"/>
    </row>
    <row r="3040" spans="1:11">
      <c r="A3040" s="393"/>
      <c r="B3040" s="438"/>
      <c r="F3040" s="385"/>
      <c r="G3040" s="385"/>
      <c r="H3040" s="385"/>
      <c r="I3040" s="385"/>
      <c r="J3040" s="385"/>
      <c r="K3040" s="385"/>
    </row>
    <row r="3041" spans="1:11">
      <c r="A3041" s="393"/>
      <c r="B3041" s="438"/>
      <c r="F3041" s="385"/>
      <c r="G3041" s="385"/>
      <c r="H3041" s="385"/>
      <c r="I3041" s="385"/>
      <c r="J3041" s="385"/>
      <c r="K3041" s="385"/>
    </row>
    <row r="3042" spans="1:11">
      <c r="A3042" s="393"/>
      <c r="B3042" s="438"/>
      <c r="F3042" s="385"/>
      <c r="G3042" s="385"/>
      <c r="H3042" s="385"/>
      <c r="I3042" s="385"/>
      <c r="J3042" s="385"/>
      <c r="K3042" s="385"/>
    </row>
    <row r="3043" spans="1:11">
      <c r="A3043" s="393"/>
      <c r="B3043" s="438"/>
      <c r="F3043" s="385"/>
      <c r="G3043" s="385"/>
      <c r="H3043" s="385"/>
      <c r="I3043" s="385"/>
      <c r="J3043" s="385"/>
      <c r="K3043" s="385"/>
    </row>
    <row r="3044" spans="1:11">
      <c r="A3044" s="393"/>
      <c r="B3044" s="438"/>
      <c r="F3044" s="385"/>
      <c r="G3044" s="385"/>
      <c r="H3044" s="385"/>
      <c r="I3044" s="385"/>
      <c r="J3044" s="385"/>
      <c r="K3044" s="385"/>
    </row>
    <row r="3045" spans="1:11">
      <c r="A3045" s="393"/>
      <c r="B3045" s="438"/>
      <c r="F3045" s="385"/>
      <c r="G3045" s="385"/>
      <c r="H3045" s="385"/>
      <c r="I3045" s="385"/>
      <c r="J3045" s="385"/>
      <c r="K3045" s="385"/>
    </row>
    <row r="3046" spans="1:11">
      <c r="A3046" s="393"/>
      <c r="B3046" s="438"/>
      <c r="F3046" s="385"/>
      <c r="G3046" s="385"/>
      <c r="H3046" s="385"/>
      <c r="I3046" s="385"/>
      <c r="J3046" s="385"/>
      <c r="K3046" s="385"/>
    </row>
    <row r="3047" spans="1:11">
      <c r="A3047" s="393"/>
      <c r="B3047" s="438"/>
      <c r="F3047" s="385"/>
      <c r="G3047" s="385"/>
      <c r="H3047" s="385"/>
      <c r="I3047" s="385"/>
      <c r="J3047" s="385"/>
      <c r="K3047" s="385"/>
    </row>
    <row r="3048" spans="1:11">
      <c r="A3048" s="393"/>
      <c r="B3048" s="438"/>
      <c r="F3048" s="385"/>
      <c r="G3048" s="385"/>
      <c r="H3048" s="385"/>
      <c r="I3048" s="385"/>
      <c r="J3048" s="385"/>
      <c r="K3048" s="385"/>
    </row>
    <row r="3049" spans="1:11">
      <c r="A3049" s="393"/>
      <c r="B3049" s="438"/>
      <c r="F3049" s="385"/>
      <c r="G3049" s="385"/>
      <c r="H3049" s="385"/>
      <c r="I3049" s="385"/>
      <c r="J3049" s="385"/>
      <c r="K3049" s="385"/>
    </row>
    <row r="3050" spans="1:11">
      <c r="A3050" s="393"/>
      <c r="B3050" s="438"/>
      <c r="F3050" s="385"/>
      <c r="G3050" s="385"/>
      <c r="H3050" s="385"/>
      <c r="I3050" s="385"/>
      <c r="J3050" s="385"/>
      <c r="K3050" s="385"/>
    </row>
    <row r="3051" spans="1:11">
      <c r="A3051" s="393"/>
      <c r="B3051" s="438"/>
      <c r="F3051" s="385"/>
      <c r="G3051" s="385"/>
      <c r="H3051" s="385"/>
      <c r="I3051" s="385"/>
      <c r="J3051" s="385"/>
      <c r="K3051" s="385"/>
    </row>
    <row r="3052" spans="1:11">
      <c r="A3052" s="393"/>
      <c r="B3052" s="438"/>
      <c r="F3052" s="385"/>
      <c r="G3052" s="385"/>
      <c r="H3052" s="385"/>
      <c r="I3052" s="385"/>
      <c r="J3052" s="385"/>
      <c r="K3052" s="385"/>
    </row>
    <row r="3053" spans="1:11">
      <c r="A3053" s="393"/>
      <c r="B3053" s="438"/>
      <c r="F3053" s="385"/>
      <c r="G3053" s="385"/>
      <c r="H3053" s="385"/>
      <c r="I3053" s="385"/>
      <c r="J3053" s="385"/>
      <c r="K3053" s="385"/>
    </row>
    <row r="3054" spans="1:11">
      <c r="A3054" s="393"/>
      <c r="B3054" s="438"/>
      <c r="F3054" s="385"/>
      <c r="G3054" s="385"/>
      <c r="H3054" s="385"/>
      <c r="I3054" s="385"/>
      <c r="J3054" s="385"/>
      <c r="K3054" s="385"/>
    </row>
    <row r="3055" spans="1:11">
      <c r="A3055" s="393"/>
      <c r="B3055" s="438"/>
      <c r="F3055" s="385"/>
      <c r="G3055" s="385"/>
      <c r="H3055" s="385"/>
      <c r="I3055" s="385"/>
      <c r="J3055" s="385"/>
      <c r="K3055" s="385"/>
    </row>
    <row r="3056" spans="1:11">
      <c r="A3056" s="393"/>
      <c r="B3056" s="438"/>
      <c r="F3056" s="385"/>
      <c r="G3056" s="385"/>
      <c r="H3056" s="385"/>
      <c r="I3056" s="385"/>
      <c r="J3056" s="385"/>
      <c r="K3056" s="385"/>
    </row>
    <row r="3057" spans="1:11">
      <c r="A3057" s="393"/>
      <c r="B3057" s="438"/>
      <c r="F3057" s="385"/>
      <c r="G3057" s="385"/>
      <c r="H3057" s="385"/>
      <c r="I3057" s="385"/>
      <c r="J3057" s="385"/>
      <c r="K3057" s="385"/>
    </row>
    <row r="3058" spans="1:11">
      <c r="A3058" s="393"/>
      <c r="B3058" s="438"/>
      <c r="F3058" s="385"/>
      <c r="G3058" s="385"/>
      <c r="H3058" s="385"/>
      <c r="I3058" s="385"/>
      <c r="J3058" s="385"/>
      <c r="K3058" s="385"/>
    </row>
    <row r="3059" spans="1:11">
      <c r="A3059" s="393"/>
      <c r="B3059" s="438"/>
      <c r="F3059" s="385"/>
      <c r="G3059" s="385"/>
      <c r="H3059" s="385"/>
      <c r="I3059" s="385"/>
      <c r="J3059" s="385"/>
      <c r="K3059" s="385"/>
    </row>
    <row r="3060" spans="1:11">
      <c r="A3060" s="393"/>
      <c r="B3060" s="438"/>
      <c r="F3060" s="385"/>
      <c r="G3060" s="385"/>
      <c r="H3060" s="385"/>
      <c r="I3060" s="385"/>
      <c r="J3060" s="385"/>
      <c r="K3060" s="385"/>
    </row>
    <row r="3061" spans="1:11">
      <c r="A3061" s="393"/>
      <c r="B3061" s="438"/>
      <c r="F3061" s="385"/>
      <c r="G3061" s="385"/>
      <c r="H3061" s="385"/>
      <c r="I3061" s="385"/>
      <c r="J3061" s="385"/>
      <c r="K3061" s="385"/>
    </row>
    <row r="3062" spans="1:11">
      <c r="A3062" s="393"/>
      <c r="B3062" s="438"/>
      <c r="F3062" s="385"/>
      <c r="G3062" s="385"/>
      <c r="H3062" s="385"/>
      <c r="I3062" s="385"/>
      <c r="J3062" s="385"/>
      <c r="K3062" s="385"/>
    </row>
    <row r="3063" spans="1:11">
      <c r="A3063" s="393"/>
      <c r="B3063" s="438"/>
      <c r="F3063" s="385"/>
      <c r="G3063" s="385"/>
      <c r="H3063" s="385"/>
      <c r="I3063" s="385"/>
      <c r="J3063" s="385"/>
      <c r="K3063" s="385"/>
    </row>
    <row r="3064" spans="1:11">
      <c r="A3064" s="393"/>
      <c r="B3064" s="438"/>
      <c r="F3064" s="385"/>
      <c r="G3064" s="385"/>
      <c r="H3064" s="385"/>
      <c r="I3064" s="385"/>
      <c r="J3064" s="385"/>
      <c r="K3064" s="385"/>
    </row>
    <row r="3065" spans="1:11">
      <c r="A3065" s="393"/>
      <c r="B3065" s="438"/>
      <c r="F3065" s="385"/>
      <c r="G3065" s="385"/>
      <c r="H3065" s="385"/>
      <c r="I3065" s="385"/>
      <c r="J3065" s="385"/>
      <c r="K3065" s="385"/>
    </row>
    <row r="3066" spans="1:11">
      <c r="A3066" s="393"/>
      <c r="B3066" s="438"/>
      <c r="F3066" s="385"/>
      <c r="G3066" s="385"/>
      <c r="H3066" s="385"/>
      <c r="I3066" s="385"/>
      <c r="J3066" s="385"/>
      <c r="K3066" s="385"/>
    </row>
    <row r="3067" spans="1:11">
      <c r="A3067" s="393"/>
      <c r="B3067" s="438"/>
      <c r="F3067" s="385"/>
      <c r="G3067" s="385"/>
      <c r="H3067" s="385"/>
      <c r="I3067" s="385"/>
      <c r="J3067" s="385"/>
      <c r="K3067" s="385"/>
    </row>
    <row r="3068" spans="1:11">
      <c r="A3068" s="393"/>
      <c r="B3068" s="438"/>
      <c r="F3068" s="385"/>
      <c r="G3068" s="385"/>
      <c r="H3068" s="385"/>
      <c r="I3068" s="385"/>
      <c r="J3068" s="385"/>
      <c r="K3068" s="385"/>
    </row>
    <row r="3069" spans="1:11">
      <c r="A3069" s="393"/>
      <c r="B3069" s="438"/>
      <c r="F3069" s="385"/>
      <c r="G3069" s="385"/>
      <c r="H3069" s="385"/>
      <c r="I3069" s="385"/>
      <c r="J3069" s="385"/>
      <c r="K3069" s="385"/>
    </row>
    <row r="3070" spans="1:11">
      <c r="A3070" s="393"/>
      <c r="B3070" s="438"/>
      <c r="F3070" s="385"/>
      <c r="G3070" s="385"/>
      <c r="H3070" s="385"/>
      <c r="I3070" s="385"/>
      <c r="J3070" s="385"/>
      <c r="K3070" s="385"/>
    </row>
    <row r="3071" spans="1:11">
      <c r="A3071" s="393"/>
      <c r="B3071" s="438"/>
      <c r="F3071" s="385"/>
      <c r="G3071" s="385"/>
      <c r="H3071" s="385"/>
      <c r="I3071" s="385"/>
      <c r="J3071" s="385"/>
      <c r="K3071" s="385"/>
    </row>
    <row r="3072" spans="1:11">
      <c r="A3072" s="393"/>
      <c r="B3072" s="438"/>
      <c r="F3072" s="385"/>
      <c r="G3072" s="385"/>
      <c r="H3072" s="385"/>
      <c r="I3072" s="385"/>
      <c r="J3072" s="385"/>
      <c r="K3072" s="385"/>
    </row>
    <row r="3073" spans="1:11">
      <c r="A3073" s="393"/>
      <c r="B3073" s="438"/>
      <c r="F3073" s="385"/>
      <c r="G3073" s="385"/>
      <c r="H3073" s="385"/>
      <c r="I3073" s="385"/>
      <c r="J3073" s="385"/>
      <c r="K3073" s="385"/>
    </row>
    <row r="3074" spans="1:11">
      <c r="A3074" s="393"/>
      <c r="B3074" s="438"/>
      <c r="F3074" s="385"/>
      <c r="G3074" s="385"/>
      <c r="H3074" s="385"/>
      <c r="I3074" s="385"/>
      <c r="J3074" s="385"/>
      <c r="K3074" s="385"/>
    </row>
    <row r="3075" spans="1:11">
      <c r="A3075" s="393"/>
      <c r="B3075" s="438"/>
      <c r="F3075" s="385"/>
      <c r="G3075" s="385"/>
      <c r="H3075" s="385"/>
      <c r="I3075" s="385"/>
      <c r="J3075" s="385"/>
      <c r="K3075" s="385"/>
    </row>
    <row r="3076" spans="1:11">
      <c r="A3076" s="393"/>
      <c r="B3076" s="438"/>
      <c r="F3076" s="385"/>
      <c r="G3076" s="385"/>
      <c r="H3076" s="385"/>
      <c r="I3076" s="385"/>
      <c r="J3076" s="385"/>
      <c r="K3076" s="385"/>
    </row>
    <row r="3077" spans="1:11">
      <c r="A3077" s="393"/>
      <c r="B3077" s="438"/>
      <c r="F3077" s="385"/>
      <c r="G3077" s="385"/>
      <c r="H3077" s="385"/>
      <c r="I3077" s="385"/>
      <c r="J3077" s="385"/>
      <c r="K3077" s="385"/>
    </row>
    <row r="3078" spans="1:11">
      <c r="A3078" s="393"/>
      <c r="B3078" s="438"/>
      <c r="F3078" s="385"/>
      <c r="G3078" s="385"/>
      <c r="H3078" s="385"/>
      <c r="I3078" s="385"/>
      <c r="J3078" s="385"/>
      <c r="K3078" s="385"/>
    </row>
    <row r="3079" spans="1:11">
      <c r="A3079" s="393"/>
      <c r="B3079" s="438"/>
      <c r="F3079" s="385"/>
      <c r="G3079" s="385"/>
      <c r="H3079" s="385"/>
      <c r="I3079" s="385"/>
      <c r="J3079" s="385"/>
      <c r="K3079" s="385"/>
    </row>
    <row r="3080" spans="1:11">
      <c r="A3080" s="393"/>
      <c r="B3080" s="438"/>
      <c r="F3080" s="385"/>
      <c r="G3080" s="385"/>
      <c r="H3080" s="385"/>
      <c r="I3080" s="385"/>
      <c r="J3080" s="385"/>
      <c r="K3080" s="385"/>
    </row>
    <row r="3081" spans="1:11">
      <c r="A3081" s="393"/>
      <c r="B3081" s="438"/>
      <c r="F3081" s="385"/>
      <c r="G3081" s="385"/>
      <c r="H3081" s="385"/>
      <c r="I3081" s="385"/>
      <c r="J3081" s="385"/>
      <c r="K3081" s="385"/>
    </row>
    <row r="3082" spans="1:11">
      <c r="A3082" s="393"/>
      <c r="B3082" s="438"/>
      <c r="F3082" s="385"/>
      <c r="G3082" s="385"/>
      <c r="H3082" s="385"/>
      <c r="I3082" s="385"/>
      <c r="J3082" s="385"/>
      <c r="K3082" s="385"/>
    </row>
    <row r="3083" spans="1:11">
      <c r="A3083" s="393"/>
      <c r="B3083" s="438"/>
      <c r="F3083" s="385"/>
      <c r="G3083" s="385"/>
      <c r="H3083" s="385"/>
      <c r="I3083" s="385"/>
      <c r="J3083" s="385"/>
      <c r="K3083" s="385"/>
    </row>
    <row r="3084" spans="1:11">
      <c r="A3084" s="393"/>
      <c r="B3084" s="438"/>
      <c r="F3084" s="385"/>
      <c r="G3084" s="385"/>
      <c r="H3084" s="385"/>
      <c r="I3084" s="385"/>
      <c r="J3084" s="385"/>
      <c r="K3084" s="385"/>
    </row>
    <row r="3085" spans="1:11">
      <c r="A3085" s="393"/>
      <c r="B3085" s="438"/>
      <c r="F3085" s="385"/>
      <c r="G3085" s="385"/>
      <c r="H3085" s="385"/>
      <c r="I3085" s="385"/>
      <c r="J3085" s="385"/>
      <c r="K3085" s="385"/>
    </row>
    <row r="3086" spans="1:11">
      <c r="A3086" s="393"/>
      <c r="B3086" s="438"/>
      <c r="F3086" s="385"/>
      <c r="G3086" s="385"/>
      <c r="H3086" s="385"/>
      <c r="I3086" s="385"/>
      <c r="J3086" s="385"/>
      <c r="K3086" s="385"/>
    </row>
    <row r="3087" spans="1:11">
      <c r="A3087" s="393"/>
      <c r="B3087" s="438"/>
      <c r="F3087" s="385"/>
      <c r="G3087" s="385"/>
      <c r="H3087" s="385"/>
      <c r="I3087" s="385"/>
      <c r="J3087" s="385"/>
      <c r="K3087" s="385"/>
    </row>
    <row r="3088" spans="1:11">
      <c r="A3088" s="393"/>
      <c r="B3088" s="438"/>
      <c r="F3088" s="385"/>
      <c r="G3088" s="385"/>
      <c r="H3088" s="385"/>
      <c r="I3088" s="385"/>
      <c r="J3088" s="385"/>
      <c r="K3088" s="385"/>
    </row>
    <row r="3089" spans="1:11">
      <c r="A3089" s="393"/>
      <c r="B3089" s="438"/>
      <c r="F3089" s="385"/>
      <c r="G3089" s="385"/>
      <c r="H3089" s="385"/>
      <c r="I3089" s="385"/>
      <c r="J3089" s="385"/>
      <c r="K3089" s="385"/>
    </row>
    <row r="3090" spans="1:11">
      <c r="A3090" s="393"/>
      <c r="B3090" s="438"/>
      <c r="F3090" s="385"/>
      <c r="G3090" s="385"/>
      <c r="H3090" s="385"/>
      <c r="I3090" s="385"/>
      <c r="J3090" s="385"/>
      <c r="K3090" s="385"/>
    </row>
    <row r="3091" spans="1:11">
      <c r="A3091" s="393"/>
      <c r="B3091" s="438"/>
      <c r="F3091" s="385"/>
      <c r="G3091" s="385"/>
      <c r="H3091" s="385"/>
      <c r="I3091" s="385"/>
      <c r="J3091" s="385"/>
      <c r="K3091" s="385"/>
    </row>
    <row r="3092" spans="1:11">
      <c r="A3092" s="393"/>
      <c r="B3092" s="438"/>
      <c r="F3092" s="385"/>
      <c r="G3092" s="385"/>
      <c r="H3092" s="385"/>
      <c r="I3092" s="385"/>
      <c r="J3092" s="385"/>
      <c r="K3092" s="385"/>
    </row>
    <row r="3093" spans="1:11">
      <c r="A3093" s="393"/>
      <c r="B3093" s="438"/>
      <c r="F3093" s="385"/>
      <c r="G3093" s="385"/>
      <c r="H3093" s="385"/>
      <c r="I3093" s="385"/>
      <c r="J3093" s="385"/>
      <c r="K3093" s="385"/>
    </row>
    <row r="3094" spans="1:11">
      <c r="A3094" s="393"/>
      <c r="B3094" s="438"/>
      <c r="F3094" s="385"/>
      <c r="G3094" s="385"/>
      <c r="H3094" s="385"/>
      <c r="I3094" s="385"/>
      <c r="J3094" s="385"/>
      <c r="K3094" s="385"/>
    </row>
    <row r="3095" spans="1:11">
      <c r="A3095" s="393"/>
      <c r="B3095" s="438"/>
      <c r="F3095" s="385"/>
      <c r="G3095" s="385"/>
      <c r="H3095" s="385"/>
      <c r="I3095" s="385"/>
      <c r="J3095" s="385"/>
      <c r="K3095" s="385"/>
    </row>
    <row r="3096" spans="1:11">
      <c r="A3096" s="393"/>
      <c r="B3096" s="438"/>
      <c r="F3096" s="385"/>
      <c r="G3096" s="385"/>
      <c r="H3096" s="385"/>
      <c r="I3096" s="385"/>
      <c r="J3096" s="385"/>
      <c r="K3096" s="385"/>
    </row>
    <row r="3097" spans="1:11">
      <c r="A3097" s="393"/>
      <c r="B3097" s="438"/>
      <c r="F3097" s="385"/>
      <c r="G3097" s="385"/>
      <c r="H3097" s="385"/>
      <c r="I3097" s="385"/>
      <c r="J3097" s="385"/>
      <c r="K3097" s="385"/>
    </row>
    <row r="3098" spans="1:11">
      <c r="A3098" s="393"/>
      <c r="B3098" s="438"/>
      <c r="F3098" s="385"/>
      <c r="G3098" s="385"/>
      <c r="H3098" s="385"/>
      <c r="I3098" s="385"/>
      <c r="J3098" s="385"/>
      <c r="K3098" s="385"/>
    </row>
    <row r="3099" spans="1:11">
      <c r="A3099" s="393"/>
      <c r="B3099" s="438"/>
      <c r="F3099" s="385"/>
      <c r="G3099" s="385"/>
      <c r="H3099" s="385"/>
      <c r="I3099" s="385"/>
      <c r="J3099" s="385"/>
      <c r="K3099" s="385"/>
    </row>
    <row r="3100" spans="1:11">
      <c r="A3100" s="393"/>
      <c r="B3100" s="438"/>
      <c r="F3100" s="385"/>
      <c r="G3100" s="385"/>
      <c r="H3100" s="385"/>
      <c r="I3100" s="385"/>
      <c r="J3100" s="385"/>
      <c r="K3100" s="385"/>
    </row>
    <row r="3101" spans="1:11">
      <c r="A3101" s="393"/>
      <c r="B3101" s="438"/>
      <c r="F3101" s="385"/>
      <c r="G3101" s="385"/>
      <c r="H3101" s="385"/>
      <c r="I3101" s="385"/>
      <c r="J3101" s="385"/>
      <c r="K3101" s="385"/>
    </row>
    <row r="3102" spans="1:11">
      <c r="A3102" s="393"/>
      <c r="B3102" s="438"/>
      <c r="F3102" s="385"/>
      <c r="G3102" s="385"/>
      <c r="H3102" s="385"/>
      <c r="I3102" s="385"/>
      <c r="J3102" s="385"/>
      <c r="K3102" s="385"/>
    </row>
    <row r="3103" spans="1:11">
      <c r="A3103" s="393"/>
      <c r="B3103" s="438"/>
      <c r="F3103" s="385"/>
      <c r="G3103" s="385"/>
      <c r="H3103" s="385"/>
      <c r="I3103" s="385"/>
      <c r="J3103" s="385"/>
      <c r="K3103" s="385"/>
    </row>
    <row r="3104" spans="1:11">
      <c r="A3104" s="393"/>
      <c r="B3104" s="438"/>
      <c r="F3104" s="385"/>
      <c r="G3104" s="385"/>
      <c r="H3104" s="385"/>
      <c r="I3104" s="385"/>
      <c r="J3104" s="385"/>
      <c r="K3104" s="385"/>
    </row>
    <row r="3105" spans="1:11">
      <c r="A3105" s="393"/>
      <c r="B3105" s="438"/>
      <c r="F3105" s="385"/>
      <c r="G3105" s="385"/>
      <c r="H3105" s="385"/>
      <c r="I3105" s="385"/>
      <c r="J3105" s="385"/>
      <c r="K3105" s="385"/>
    </row>
    <row r="3106" spans="1:11">
      <c r="A3106" s="393"/>
      <c r="B3106" s="438"/>
      <c r="F3106" s="385"/>
      <c r="G3106" s="385"/>
      <c r="H3106" s="385"/>
      <c r="I3106" s="385"/>
      <c r="J3106" s="385"/>
      <c r="K3106" s="385"/>
    </row>
    <row r="3107" spans="1:11">
      <c r="A3107" s="393"/>
      <c r="B3107" s="438"/>
      <c r="F3107" s="385"/>
      <c r="G3107" s="385"/>
      <c r="H3107" s="385"/>
      <c r="I3107" s="385"/>
      <c r="J3107" s="385"/>
      <c r="K3107" s="385"/>
    </row>
    <row r="3108" spans="1:11">
      <c r="A3108" s="393"/>
      <c r="B3108" s="438"/>
      <c r="F3108" s="385"/>
      <c r="G3108" s="385"/>
      <c r="H3108" s="385"/>
      <c r="I3108" s="385"/>
      <c r="J3108" s="385"/>
      <c r="K3108" s="385"/>
    </row>
    <row r="3109" spans="1:11">
      <c r="A3109" s="393"/>
      <c r="B3109" s="438"/>
      <c r="F3109" s="385"/>
      <c r="G3109" s="385"/>
      <c r="H3109" s="385"/>
      <c r="I3109" s="385"/>
      <c r="J3109" s="385"/>
      <c r="K3109" s="385"/>
    </row>
    <row r="3110" spans="1:11">
      <c r="A3110" s="393"/>
      <c r="B3110" s="438"/>
      <c r="F3110" s="385"/>
      <c r="G3110" s="385"/>
      <c r="H3110" s="385"/>
      <c r="I3110" s="385"/>
      <c r="J3110" s="385"/>
      <c r="K3110" s="385"/>
    </row>
    <row r="3111" spans="1:11">
      <c r="A3111" s="393"/>
      <c r="B3111" s="438"/>
      <c r="F3111" s="385"/>
      <c r="G3111" s="385"/>
      <c r="H3111" s="385"/>
      <c r="I3111" s="385"/>
      <c r="J3111" s="385"/>
      <c r="K3111" s="385"/>
    </row>
    <row r="3112" spans="1:11">
      <c r="A3112" s="393"/>
      <c r="B3112" s="438"/>
      <c r="F3112" s="385"/>
      <c r="G3112" s="385"/>
      <c r="H3112" s="385"/>
      <c r="I3112" s="385"/>
      <c r="J3112" s="385"/>
      <c r="K3112" s="385"/>
    </row>
    <row r="3113" spans="1:11">
      <c r="A3113" s="393"/>
      <c r="B3113" s="438"/>
      <c r="F3113" s="385"/>
      <c r="G3113" s="385"/>
      <c r="H3113" s="385"/>
      <c r="I3113" s="385"/>
      <c r="J3113" s="385"/>
      <c r="K3113" s="385"/>
    </row>
    <row r="3114" spans="1:11">
      <c r="A3114" s="393"/>
      <c r="B3114" s="438"/>
      <c r="F3114" s="385"/>
      <c r="G3114" s="385"/>
      <c r="H3114" s="385"/>
      <c r="I3114" s="385"/>
      <c r="J3114" s="385"/>
      <c r="K3114" s="385"/>
    </row>
    <row r="3115" spans="1:11">
      <c r="A3115" s="393"/>
      <c r="B3115" s="438"/>
      <c r="F3115" s="385"/>
      <c r="G3115" s="385"/>
      <c r="H3115" s="385"/>
      <c r="I3115" s="385"/>
      <c r="J3115" s="385"/>
      <c r="K3115" s="385"/>
    </row>
    <row r="3116" spans="1:11">
      <c r="A3116" s="393"/>
      <c r="B3116" s="438"/>
      <c r="F3116" s="385"/>
      <c r="G3116" s="385"/>
      <c r="H3116" s="385"/>
      <c r="I3116" s="385"/>
      <c r="J3116" s="385"/>
      <c r="K3116" s="385"/>
    </row>
    <row r="3117" spans="1:11">
      <c r="A3117" s="393"/>
      <c r="B3117" s="438"/>
      <c r="F3117" s="385"/>
      <c r="G3117" s="385"/>
      <c r="H3117" s="385"/>
      <c r="I3117" s="385"/>
      <c r="J3117" s="385"/>
      <c r="K3117" s="385"/>
    </row>
    <row r="3118" spans="1:11">
      <c r="A3118" s="393"/>
      <c r="B3118" s="438"/>
      <c r="F3118" s="385"/>
      <c r="G3118" s="385"/>
      <c r="H3118" s="385"/>
      <c r="I3118" s="385"/>
      <c r="J3118" s="385"/>
      <c r="K3118" s="385"/>
    </row>
    <row r="3119" spans="1:11">
      <c r="A3119" s="393"/>
      <c r="B3119" s="438"/>
      <c r="F3119" s="385"/>
      <c r="G3119" s="385"/>
      <c r="H3119" s="385"/>
      <c r="I3119" s="385"/>
      <c r="J3119" s="385"/>
      <c r="K3119" s="385"/>
    </row>
    <row r="3120" spans="1:11">
      <c r="A3120" s="393"/>
      <c r="B3120" s="438"/>
      <c r="F3120" s="385"/>
      <c r="G3120" s="385"/>
      <c r="H3120" s="385"/>
      <c r="I3120" s="385"/>
      <c r="J3120" s="385"/>
      <c r="K3120" s="385"/>
    </row>
    <row r="3121" spans="1:11">
      <c r="A3121" s="393"/>
      <c r="B3121" s="438"/>
      <c r="F3121" s="385"/>
      <c r="G3121" s="385"/>
      <c r="H3121" s="385"/>
      <c r="I3121" s="385"/>
      <c r="J3121" s="385"/>
      <c r="K3121" s="385"/>
    </row>
    <row r="3122" spans="1:11">
      <c r="A3122" s="393"/>
      <c r="B3122" s="438"/>
      <c r="F3122" s="385"/>
      <c r="G3122" s="385"/>
      <c r="H3122" s="385"/>
      <c r="I3122" s="385"/>
      <c r="J3122" s="385"/>
      <c r="K3122" s="385"/>
    </row>
    <row r="3123" spans="1:11">
      <c r="A3123" s="393"/>
      <c r="B3123" s="438"/>
      <c r="F3123" s="385"/>
      <c r="G3123" s="385"/>
      <c r="H3123" s="385"/>
      <c r="I3123" s="385"/>
      <c r="J3123" s="385"/>
      <c r="K3123" s="385"/>
    </row>
    <row r="3124" spans="1:11">
      <c r="A3124" s="393"/>
      <c r="B3124" s="438"/>
      <c r="F3124" s="385"/>
      <c r="G3124" s="385"/>
      <c r="H3124" s="385"/>
      <c r="I3124" s="385"/>
      <c r="J3124" s="385"/>
      <c r="K3124" s="385"/>
    </row>
    <row r="3125" spans="1:11">
      <c r="A3125" s="393"/>
      <c r="B3125" s="438"/>
      <c r="F3125" s="385"/>
      <c r="G3125" s="385"/>
      <c r="H3125" s="385"/>
      <c r="I3125" s="385"/>
      <c r="J3125" s="385"/>
      <c r="K3125" s="385"/>
    </row>
    <row r="3126" spans="1:11">
      <c r="A3126" s="393"/>
      <c r="B3126" s="438"/>
      <c r="F3126" s="385"/>
      <c r="G3126" s="385"/>
      <c r="H3126" s="385"/>
      <c r="I3126" s="385"/>
      <c r="J3126" s="385"/>
      <c r="K3126" s="385"/>
    </row>
    <row r="3127" spans="1:11">
      <c r="A3127" s="393"/>
      <c r="B3127" s="438"/>
      <c r="F3127" s="385"/>
      <c r="G3127" s="385"/>
      <c r="H3127" s="385"/>
      <c r="I3127" s="385"/>
      <c r="J3127" s="385"/>
      <c r="K3127" s="385"/>
    </row>
    <row r="3128" spans="1:11">
      <c r="A3128" s="393"/>
      <c r="B3128" s="438"/>
      <c r="F3128" s="385"/>
      <c r="G3128" s="385"/>
      <c r="H3128" s="385"/>
      <c r="I3128" s="385"/>
      <c r="J3128" s="385"/>
      <c r="K3128" s="385"/>
    </row>
    <row r="3129" spans="1:11">
      <c r="A3129" s="393"/>
      <c r="B3129" s="438"/>
      <c r="F3129" s="385"/>
      <c r="G3129" s="385"/>
      <c r="H3129" s="385"/>
      <c r="I3129" s="385"/>
      <c r="J3129" s="385"/>
      <c r="K3129" s="385"/>
    </row>
    <row r="3130" spans="1:11">
      <c r="A3130" s="393"/>
      <c r="B3130" s="438"/>
      <c r="F3130" s="385"/>
      <c r="G3130" s="385"/>
      <c r="H3130" s="385"/>
      <c r="I3130" s="385"/>
      <c r="J3130" s="385"/>
      <c r="K3130" s="385"/>
    </row>
    <row r="3131" spans="1:11">
      <c r="A3131" s="393"/>
      <c r="B3131" s="438"/>
      <c r="F3131" s="385"/>
      <c r="G3131" s="385"/>
      <c r="H3131" s="385"/>
      <c r="I3131" s="385"/>
      <c r="J3131" s="385"/>
      <c r="K3131" s="385"/>
    </row>
    <row r="3132" spans="1:11">
      <c r="A3132" s="393"/>
      <c r="B3132" s="438"/>
      <c r="F3132" s="385"/>
      <c r="G3132" s="385"/>
      <c r="H3132" s="385"/>
      <c r="I3132" s="385"/>
      <c r="J3132" s="385"/>
      <c r="K3132" s="385"/>
    </row>
    <row r="3133" spans="1:11">
      <c r="A3133" s="393"/>
      <c r="B3133" s="438"/>
      <c r="F3133" s="385"/>
      <c r="G3133" s="385"/>
      <c r="H3133" s="385"/>
      <c r="I3133" s="385"/>
      <c r="J3133" s="385"/>
      <c r="K3133" s="385"/>
    </row>
    <row r="3134" spans="1:11">
      <c r="A3134" s="393"/>
      <c r="B3134" s="438"/>
      <c r="F3134" s="385"/>
      <c r="G3134" s="385"/>
      <c r="H3134" s="385"/>
      <c r="I3134" s="385"/>
      <c r="J3134" s="385"/>
      <c r="K3134" s="385"/>
    </row>
    <row r="3135" spans="1:11">
      <c r="A3135" s="393"/>
      <c r="B3135" s="438"/>
      <c r="F3135" s="385"/>
      <c r="G3135" s="385"/>
      <c r="H3135" s="385"/>
      <c r="I3135" s="385"/>
      <c r="J3135" s="385"/>
      <c r="K3135" s="385"/>
    </row>
    <row r="3136" spans="1:11">
      <c r="A3136" s="393"/>
      <c r="B3136" s="438"/>
      <c r="F3136" s="385"/>
      <c r="G3136" s="385"/>
      <c r="H3136" s="385"/>
      <c r="I3136" s="385"/>
      <c r="J3136" s="385"/>
      <c r="K3136" s="385"/>
    </row>
    <row r="3137" spans="1:11">
      <c r="A3137" s="393"/>
      <c r="B3137" s="438"/>
      <c r="F3137" s="385"/>
      <c r="G3137" s="385"/>
      <c r="H3137" s="385"/>
      <c r="I3137" s="385"/>
      <c r="J3137" s="385"/>
      <c r="K3137" s="385"/>
    </row>
    <row r="3138" spans="1:11">
      <c r="A3138" s="393"/>
      <c r="B3138" s="438"/>
      <c r="F3138" s="385"/>
      <c r="G3138" s="385"/>
      <c r="H3138" s="385"/>
      <c r="I3138" s="385"/>
      <c r="J3138" s="385"/>
      <c r="K3138" s="385"/>
    </row>
    <row r="3139" spans="1:11">
      <c r="A3139" s="393"/>
      <c r="B3139" s="438"/>
      <c r="F3139" s="385"/>
      <c r="G3139" s="385"/>
      <c r="H3139" s="385"/>
      <c r="I3139" s="385"/>
      <c r="J3139" s="385"/>
      <c r="K3139" s="385"/>
    </row>
    <row r="3140" spans="1:11">
      <c r="A3140" s="393"/>
      <c r="B3140" s="438"/>
      <c r="F3140" s="385"/>
      <c r="G3140" s="385"/>
      <c r="H3140" s="385"/>
      <c r="I3140" s="385"/>
      <c r="J3140" s="385"/>
      <c r="K3140" s="385"/>
    </row>
    <row r="3141" spans="1:11">
      <c r="A3141" s="393"/>
      <c r="B3141" s="438"/>
      <c r="F3141" s="385"/>
      <c r="G3141" s="385"/>
      <c r="H3141" s="385"/>
      <c r="I3141" s="385"/>
      <c r="J3141" s="385"/>
      <c r="K3141" s="385"/>
    </row>
    <row r="3142" spans="1:11">
      <c r="A3142" s="393"/>
      <c r="B3142" s="438"/>
      <c r="F3142" s="385"/>
      <c r="G3142" s="385"/>
      <c r="H3142" s="385"/>
      <c r="I3142" s="385"/>
      <c r="J3142" s="385"/>
      <c r="K3142" s="385"/>
    </row>
    <row r="3143" spans="1:11">
      <c r="A3143" s="393"/>
      <c r="B3143" s="438"/>
      <c r="F3143" s="385"/>
      <c r="G3143" s="385"/>
      <c r="H3143" s="385"/>
      <c r="I3143" s="385"/>
      <c r="J3143" s="385"/>
      <c r="K3143" s="385"/>
    </row>
    <row r="3144" spans="1:11">
      <c r="A3144" s="393"/>
      <c r="B3144" s="438"/>
      <c r="F3144" s="385"/>
      <c r="G3144" s="385"/>
      <c r="H3144" s="385"/>
      <c r="I3144" s="385"/>
      <c r="J3144" s="385"/>
      <c r="K3144" s="385"/>
    </row>
    <row r="3145" spans="1:11">
      <c r="A3145" s="393"/>
      <c r="B3145" s="438"/>
      <c r="F3145" s="385"/>
      <c r="G3145" s="385"/>
      <c r="H3145" s="385"/>
      <c r="I3145" s="385"/>
      <c r="J3145" s="385"/>
      <c r="K3145" s="385"/>
    </row>
    <row r="3146" spans="1:11">
      <c r="A3146" s="393"/>
      <c r="B3146" s="438"/>
      <c r="F3146" s="385"/>
      <c r="G3146" s="385"/>
      <c r="H3146" s="385"/>
      <c r="I3146" s="385"/>
      <c r="J3146" s="385"/>
      <c r="K3146" s="385"/>
    </row>
    <row r="3147" spans="1:11">
      <c r="A3147" s="393"/>
      <c r="B3147" s="438"/>
      <c r="F3147" s="385"/>
      <c r="G3147" s="385"/>
      <c r="H3147" s="385"/>
      <c r="I3147" s="385"/>
      <c r="J3147" s="385"/>
      <c r="K3147" s="385"/>
    </row>
    <row r="3148" spans="1:11">
      <c r="A3148" s="393"/>
      <c r="B3148" s="438"/>
      <c r="F3148" s="385"/>
      <c r="G3148" s="385"/>
      <c r="H3148" s="385"/>
      <c r="I3148" s="385"/>
      <c r="J3148" s="385"/>
      <c r="K3148" s="385"/>
    </row>
    <row r="3149" spans="1:11">
      <c r="A3149" s="393"/>
      <c r="B3149" s="438"/>
      <c r="F3149" s="385"/>
      <c r="G3149" s="385"/>
      <c r="H3149" s="385"/>
      <c r="I3149" s="385"/>
      <c r="J3149" s="385"/>
      <c r="K3149" s="385"/>
    </row>
    <row r="3150" spans="1:11">
      <c r="A3150" s="393"/>
      <c r="B3150" s="438"/>
      <c r="F3150" s="385"/>
      <c r="G3150" s="385"/>
      <c r="H3150" s="385"/>
      <c r="I3150" s="385"/>
      <c r="J3150" s="385"/>
      <c r="K3150" s="385"/>
    </row>
    <row r="3151" spans="1:11">
      <c r="A3151" s="393"/>
      <c r="B3151" s="438"/>
      <c r="F3151" s="385"/>
      <c r="G3151" s="385"/>
      <c r="H3151" s="385"/>
      <c r="I3151" s="385"/>
      <c r="J3151" s="385"/>
      <c r="K3151" s="385"/>
    </row>
    <row r="3152" spans="1:11">
      <c r="A3152" s="393"/>
      <c r="B3152" s="438"/>
      <c r="F3152" s="385"/>
      <c r="G3152" s="385"/>
      <c r="H3152" s="385"/>
      <c r="I3152" s="385"/>
      <c r="J3152" s="385"/>
      <c r="K3152" s="385"/>
    </row>
    <row r="3153" spans="1:11">
      <c r="A3153" s="393"/>
      <c r="B3153" s="438"/>
      <c r="F3153" s="385"/>
      <c r="G3153" s="385"/>
      <c r="H3153" s="385"/>
      <c r="I3153" s="385"/>
      <c r="J3153" s="385"/>
      <c r="K3153" s="385"/>
    </row>
    <row r="3154" spans="1:11">
      <c r="A3154" s="393"/>
      <c r="B3154" s="438"/>
      <c r="F3154" s="385"/>
      <c r="G3154" s="385"/>
      <c r="H3154" s="385"/>
      <c r="I3154" s="385"/>
      <c r="J3154" s="385"/>
      <c r="K3154" s="385"/>
    </row>
    <row r="3155" spans="1:11">
      <c r="A3155" s="393"/>
      <c r="B3155" s="438"/>
      <c r="F3155" s="385"/>
      <c r="G3155" s="385"/>
      <c r="H3155" s="385"/>
      <c r="I3155" s="385"/>
      <c r="J3155" s="385"/>
      <c r="K3155" s="385"/>
    </row>
    <row r="3156" spans="1:11">
      <c r="A3156" s="393"/>
      <c r="B3156" s="438"/>
      <c r="F3156" s="385"/>
      <c r="G3156" s="385"/>
      <c r="H3156" s="385"/>
      <c r="I3156" s="385"/>
      <c r="J3156" s="385"/>
      <c r="K3156" s="385"/>
    </row>
    <row r="3157" spans="1:11">
      <c r="A3157" s="393"/>
      <c r="B3157" s="438"/>
      <c r="F3157" s="385"/>
      <c r="G3157" s="385"/>
      <c r="H3157" s="385"/>
      <c r="I3157" s="385"/>
      <c r="J3157" s="385"/>
      <c r="K3157" s="385"/>
    </row>
    <row r="3158" spans="1:11">
      <c r="A3158" s="393"/>
      <c r="B3158" s="438"/>
      <c r="F3158" s="385"/>
      <c r="G3158" s="385"/>
      <c r="H3158" s="385"/>
      <c r="I3158" s="385"/>
      <c r="J3158" s="385"/>
      <c r="K3158" s="385"/>
    </row>
    <row r="3159" spans="1:11">
      <c r="A3159" s="393"/>
      <c r="B3159" s="438"/>
      <c r="F3159" s="385"/>
      <c r="G3159" s="385"/>
      <c r="H3159" s="385"/>
      <c r="I3159" s="385"/>
      <c r="J3159" s="385"/>
      <c r="K3159" s="385"/>
    </row>
    <row r="3160" spans="1:11">
      <c r="A3160" s="393"/>
      <c r="B3160" s="438"/>
      <c r="F3160" s="385"/>
      <c r="G3160" s="385"/>
      <c r="H3160" s="385"/>
      <c r="I3160" s="385"/>
      <c r="J3160" s="385"/>
      <c r="K3160" s="385"/>
    </row>
    <row r="3161" spans="1:11">
      <c r="A3161" s="393"/>
      <c r="B3161" s="438"/>
      <c r="F3161" s="385"/>
      <c r="G3161" s="385"/>
      <c r="H3161" s="385"/>
      <c r="I3161" s="385"/>
      <c r="J3161" s="385"/>
      <c r="K3161" s="385"/>
    </row>
    <row r="3162" spans="1:11">
      <c r="A3162" s="393"/>
      <c r="B3162" s="438"/>
      <c r="F3162" s="385"/>
      <c r="G3162" s="385"/>
      <c r="H3162" s="385"/>
      <c r="I3162" s="385"/>
      <c r="J3162" s="385"/>
      <c r="K3162" s="385"/>
    </row>
    <row r="3163" spans="1:11">
      <c r="A3163" s="393"/>
      <c r="B3163" s="438"/>
      <c r="F3163" s="385"/>
      <c r="G3163" s="385"/>
      <c r="H3163" s="385"/>
      <c r="I3163" s="385"/>
      <c r="J3163" s="385"/>
      <c r="K3163" s="385"/>
    </row>
    <row r="3164" spans="1:11">
      <c r="A3164" s="393"/>
      <c r="B3164" s="438"/>
      <c r="F3164" s="385"/>
      <c r="G3164" s="385"/>
      <c r="H3164" s="385"/>
      <c r="I3164" s="385"/>
      <c r="J3164" s="385"/>
      <c r="K3164" s="385"/>
    </row>
    <row r="3165" spans="1:11">
      <c r="A3165" s="393"/>
      <c r="B3165" s="438"/>
      <c r="F3165" s="385"/>
      <c r="G3165" s="385"/>
      <c r="H3165" s="385"/>
      <c r="I3165" s="385"/>
      <c r="J3165" s="385"/>
      <c r="K3165" s="385"/>
    </row>
    <row r="3166" spans="1:11">
      <c r="A3166" s="393"/>
      <c r="B3166" s="438"/>
      <c r="F3166" s="385"/>
      <c r="G3166" s="385"/>
      <c r="H3166" s="385"/>
      <c r="I3166" s="385"/>
      <c r="J3166" s="385"/>
      <c r="K3166" s="385"/>
    </row>
    <row r="3167" spans="1:11">
      <c r="A3167" s="393"/>
      <c r="B3167" s="438"/>
      <c r="F3167" s="385"/>
      <c r="G3167" s="385"/>
      <c r="H3167" s="385"/>
      <c r="I3167" s="385"/>
      <c r="J3167" s="385"/>
      <c r="K3167" s="385"/>
    </row>
    <row r="3168" spans="1:11">
      <c r="A3168" s="393"/>
      <c r="B3168" s="438"/>
      <c r="F3168" s="385"/>
      <c r="G3168" s="385"/>
      <c r="H3168" s="385"/>
      <c r="I3168" s="385"/>
      <c r="J3168" s="385"/>
      <c r="K3168" s="385"/>
    </row>
    <row r="3169" spans="1:11">
      <c r="A3169" s="393"/>
      <c r="B3169" s="438"/>
      <c r="F3169" s="385"/>
      <c r="G3169" s="385"/>
      <c r="H3169" s="385"/>
      <c r="I3169" s="385"/>
      <c r="J3169" s="385"/>
      <c r="K3169" s="385"/>
    </row>
    <row r="3170" spans="1:11">
      <c r="A3170" s="393"/>
      <c r="B3170" s="438"/>
      <c r="F3170" s="385"/>
      <c r="G3170" s="385"/>
      <c r="H3170" s="385"/>
      <c r="I3170" s="385"/>
      <c r="J3170" s="385"/>
      <c r="K3170" s="385"/>
    </row>
    <row r="3171" spans="1:11">
      <c r="A3171" s="393"/>
      <c r="B3171" s="438"/>
      <c r="F3171" s="385"/>
      <c r="G3171" s="385"/>
      <c r="H3171" s="385"/>
      <c r="I3171" s="385"/>
      <c r="J3171" s="385"/>
      <c r="K3171" s="385"/>
    </row>
    <row r="3172" spans="1:11">
      <c r="A3172" s="393"/>
      <c r="B3172" s="438"/>
      <c r="F3172" s="385"/>
      <c r="G3172" s="385"/>
      <c r="H3172" s="385"/>
      <c r="I3172" s="385"/>
      <c r="J3172" s="385"/>
      <c r="K3172" s="385"/>
    </row>
    <row r="3173" spans="1:11">
      <c r="A3173" s="393"/>
      <c r="B3173" s="438"/>
      <c r="F3173" s="385"/>
      <c r="G3173" s="385"/>
      <c r="H3173" s="385"/>
      <c r="I3173" s="385"/>
      <c r="J3173" s="385"/>
      <c r="K3173" s="385"/>
    </row>
    <row r="3174" spans="1:11">
      <c r="A3174" s="393"/>
      <c r="B3174" s="438"/>
      <c r="F3174" s="385"/>
      <c r="G3174" s="385"/>
      <c r="H3174" s="385"/>
      <c r="I3174" s="385"/>
      <c r="J3174" s="385"/>
      <c r="K3174" s="385"/>
    </row>
    <row r="3175" spans="1:11">
      <c r="A3175" s="393"/>
      <c r="B3175" s="438"/>
      <c r="F3175" s="385"/>
      <c r="G3175" s="385"/>
      <c r="H3175" s="385"/>
      <c r="I3175" s="385"/>
      <c r="J3175" s="385"/>
      <c r="K3175" s="385"/>
    </row>
    <row r="3176" spans="1:11">
      <c r="A3176" s="393"/>
      <c r="B3176" s="438"/>
      <c r="F3176" s="385"/>
      <c r="G3176" s="385"/>
      <c r="H3176" s="385"/>
      <c r="I3176" s="385"/>
      <c r="J3176" s="385"/>
      <c r="K3176" s="385"/>
    </row>
    <row r="3177" spans="1:11">
      <c r="A3177" s="393"/>
      <c r="B3177" s="438"/>
      <c r="F3177" s="385"/>
      <c r="G3177" s="385"/>
      <c r="H3177" s="385"/>
      <c r="I3177" s="385"/>
      <c r="J3177" s="385"/>
      <c r="K3177" s="385"/>
    </row>
    <row r="3178" spans="1:11">
      <c r="A3178" s="393"/>
      <c r="B3178" s="438"/>
      <c r="F3178" s="385"/>
      <c r="G3178" s="385"/>
      <c r="H3178" s="385"/>
      <c r="I3178" s="385"/>
      <c r="J3178" s="385"/>
      <c r="K3178" s="385"/>
    </row>
    <row r="3179" spans="1:11">
      <c r="A3179" s="393"/>
      <c r="B3179" s="438"/>
      <c r="F3179" s="385"/>
      <c r="G3179" s="385"/>
      <c r="H3179" s="385"/>
      <c r="I3179" s="385"/>
      <c r="J3179" s="385"/>
      <c r="K3179" s="385"/>
    </row>
    <row r="3180" spans="1:11">
      <c r="A3180" s="393"/>
      <c r="B3180" s="438"/>
      <c r="F3180" s="385"/>
      <c r="G3180" s="385"/>
      <c r="H3180" s="385"/>
      <c r="I3180" s="385"/>
      <c r="J3180" s="385"/>
      <c r="K3180" s="385"/>
    </row>
    <row r="3181" spans="1:11">
      <c r="A3181" s="393"/>
      <c r="B3181" s="438"/>
      <c r="F3181" s="385"/>
      <c r="G3181" s="385"/>
      <c r="H3181" s="385"/>
      <c r="I3181" s="385"/>
      <c r="J3181" s="385"/>
      <c r="K3181" s="385"/>
    </row>
    <row r="3182" spans="1:11">
      <c r="A3182" s="393"/>
      <c r="B3182" s="438"/>
      <c r="F3182" s="385"/>
      <c r="G3182" s="385"/>
      <c r="H3182" s="385"/>
      <c r="I3182" s="385"/>
      <c r="J3182" s="385"/>
      <c r="K3182" s="385"/>
    </row>
    <row r="3183" spans="1:11">
      <c r="A3183" s="393"/>
      <c r="B3183" s="438"/>
      <c r="F3183" s="385"/>
      <c r="G3183" s="385"/>
      <c r="H3183" s="385"/>
      <c r="I3183" s="385"/>
      <c r="J3183" s="385"/>
      <c r="K3183" s="385"/>
    </row>
    <row r="3184" spans="1:11">
      <c r="A3184" s="393"/>
      <c r="B3184" s="438"/>
      <c r="F3184" s="385"/>
      <c r="G3184" s="385"/>
      <c r="H3184" s="385"/>
      <c r="I3184" s="385"/>
      <c r="J3184" s="385"/>
      <c r="K3184" s="385"/>
    </row>
    <row r="3185" spans="1:11">
      <c r="A3185" s="393"/>
      <c r="B3185" s="438"/>
      <c r="F3185" s="385"/>
      <c r="G3185" s="385"/>
      <c r="H3185" s="385"/>
      <c r="I3185" s="385"/>
      <c r="J3185" s="385"/>
      <c r="K3185" s="385"/>
    </row>
    <row r="3186" spans="1:11">
      <c r="A3186" s="393"/>
      <c r="B3186" s="438"/>
      <c r="F3186" s="385"/>
      <c r="G3186" s="385"/>
      <c r="H3186" s="385"/>
      <c r="I3186" s="385"/>
      <c r="J3186" s="385"/>
      <c r="K3186" s="385"/>
    </row>
    <row r="3187" spans="1:11">
      <c r="A3187" s="393"/>
      <c r="B3187" s="438"/>
      <c r="F3187" s="385"/>
      <c r="G3187" s="385"/>
      <c r="H3187" s="385"/>
      <c r="I3187" s="385"/>
      <c r="J3187" s="385"/>
      <c r="K3187" s="385"/>
    </row>
    <row r="3188" spans="1:11">
      <c r="A3188" s="393"/>
      <c r="B3188" s="438"/>
      <c r="F3188" s="385"/>
      <c r="G3188" s="385"/>
      <c r="H3188" s="385"/>
      <c r="I3188" s="385"/>
      <c r="J3188" s="385"/>
      <c r="K3188" s="385"/>
    </row>
    <row r="3189" spans="1:11">
      <c r="A3189" s="393"/>
      <c r="B3189" s="438"/>
      <c r="F3189" s="385"/>
      <c r="G3189" s="385"/>
      <c r="H3189" s="385"/>
      <c r="I3189" s="385"/>
      <c r="J3189" s="385"/>
      <c r="K3189" s="385"/>
    </row>
    <row r="3190" spans="1:11">
      <c r="A3190" s="393"/>
      <c r="B3190" s="438"/>
      <c r="F3190" s="385"/>
      <c r="G3190" s="385"/>
      <c r="H3190" s="385"/>
      <c r="I3190" s="385"/>
      <c r="J3190" s="385"/>
      <c r="K3190" s="385"/>
    </row>
    <row r="3191" spans="1:11">
      <c r="A3191" s="393"/>
      <c r="B3191" s="438"/>
      <c r="F3191" s="385"/>
      <c r="G3191" s="385"/>
      <c r="H3191" s="385"/>
      <c r="I3191" s="385"/>
      <c r="J3191" s="385"/>
      <c r="K3191" s="385"/>
    </row>
    <row r="3192" spans="1:11">
      <c r="A3192" s="393"/>
      <c r="B3192" s="438"/>
      <c r="F3192" s="385"/>
      <c r="G3192" s="385"/>
      <c r="H3192" s="385"/>
      <c r="I3192" s="385"/>
      <c r="J3192" s="385"/>
      <c r="K3192" s="385"/>
    </row>
    <row r="3193" spans="1:11">
      <c r="A3193" s="393"/>
      <c r="B3193" s="438"/>
      <c r="F3193" s="385"/>
      <c r="G3193" s="385"/>
      <c r="H3193" s="385"/>
      <c r="I3193" s="385"/>
      <c r="J3193" s="385"/>
      <c r="K3193" s="385"/>
    </row>
    <row r="3194" spans="1:11">
      <c r="A3194" s="393"/>
      <c r="B3194" s="438"/>
      <c r="F3194" s="385"/>
      <c r="G3194" s="385"/>
      <c r="H3194" s="385"/>
      <c r="I3194" s="385"/>
      <c r="J3194" s="385"/>
      <c r="K3194" s="385"/>
    </row>
    <row r="3195" spans="1:11">
      <c r="A3195" s="393"/>
      <c r="B3195" s="438"/>
      <c r="F3195" s="385"/>
      <c r="G3195" s="385"/>
      <c r="H3195" s="385"/>
      <c r="I3195" s="385"/>
      <c r="J3195" s="385"/>
      <c r="K3195" s="385"/>
    </row>
    <row r="3196" spans="1:11">
      <c r="A3196" s="393"/>
      <c r="B3196" s="438"/>
      <c r="F3196" s="385"/>
      <c r="G3196" s="385"/>
      <c r="H3196" s="385"/>
      <c r="I3196" s="385"/>
      <c r="J3196" s="385"/>
      <c r="K3196" s="385"/>
    </row>
    <row r="3197" spans="1:11">
      <c r="A3197" s="393"/>
      <c r="B3197" s="438"/>
      <c r="F3197" s="385"/>
      <c r="G3197" s="385"/>
      <c r="H3197" s="385"/>
      <c r="I3197" s="385"/>
      <c r="J3197" s="385"/>
      <c r="K3197" s="385"/>
    </row>
    <row r="3198" spans="1:11">
      <c r="A3198" s="393"/>
      <c r="B3198" s="438"/>
      <c r="F3198" s="385"/>
      <c r="G3198" s="385"/>
      <c r="H3198" s="385"/>
      <c r="I3198" s="385"/>
      <c r="J3198" s="385"/>
      <c r="K3198" s="385"/>
    </row>
    <row r="3199" spans="1:11">
      <c r="A3199" s="393"/>
      <c r="B3199" s="438"/>
      <c r="F3199" s="385"/>
      <c r="G3199" s="385"/>
      <c r="H3199" s="385"/>
      <c r="I3199" s="385"/>
      <c r="J3199" s="385"/>
      <c r="K3199" s="385"/>
    </row>
    <row r="3200" spans="1:11">
      <c r="A3200" s="393"/>
      <c r="B3200" s="438"/>
      <c r="F3200" s="385"/>
      <c r="G3200" s="385"/>
      <c r="H3200" s="385"/>
      <c r="I3200" s="385"/>
      <c r="J3200" s="385"/>
      <c r="K3200" s="385"/>
    </row>
    <row r="3201" spans="1:11">
      <c r="A3201" s="393"/>
      <c r="B3201" s="438"/>
      <c r="F3201" s="385"/>
      <c r="G3201" s="385"/>
      <c r="H3201" s="385"/>
      <c r="I3201" s="385"/>
      <c r="J3201" s="385"/>
      <c r="K3201" s="385"/>
    </row>
    <row r="3202" spans="1:11">
      <c r="A3202" s="393"/>
      <c r="B3202" s="438"/>
      <c r="F3202" s="385"/>
      <c r="G3202" s="385"/>
      <c r="H3202" s="385"/>
      <c r="I3202" s="385"/>
      <c r="J3202" s="385"/>
      <c r="K3202" s="385"/>
    </row>
    <row r="3203" spans="1:11">
      <c r="A3203" s="393"/>
      <c r="B3203" s="438"/>
      <c r="F3203" s="385"/>
      <c r="G3203" s="385"/>
      <c r="H3203" s="385"/>
      <c r="I3203" s="385"/>
      <c r="J3203" s="385"/>
      <c r="K3203" s="385"/>
    </row>
    <row r="3204" spans="1:11">
      <c r="A3204" s="393"/>
      <c r="B3204" s="438"/>
      <c r="F3204" s="385"/>
      <c r="G3204" s="385"/>
      <c r="H3204" s="385"/>
      <c r="I3204" s="385"/>
      <c r="J3204" s="385"/>
      <c r="K3204" s="385"/>
    </row>
    <row r="3205" spans="1:11">
      <c r="A3205" s="393"/>
      <c r="B3205" s="438"/>
      <c r="F3205" s="385"/>
      <c r="G3205" s="385"/>
      <c r="H3205" s="385"/>
      <c r="I3205" s="385"/>
      <c r="J3205" s="385"/>
      <c r="K3205" s="385"/>
    </row>
    <row r="3206" spans="1:11">
      <c r="A3206" s="393"/>
      <c r="B3206" s="438"/>
      <c r="F3206" s="385"/>
      <c r="G3206" s="385"/>
      <c r="H3206" s="385"/>
      <c r="I3206" s="385"/>
      <c r="J3206" s="385"/>
      <c r="K3206" s="385"/>
    </row>
    <row r="3207" spans="1:11">
      <c r="A3207" s="393"/>
      <c r="B3207" s="438"/>
      <c r="F3207" s="385"/>
      <c r="G3207" s="385"/>
      <c r="H3207" s="385"/>
      <c r="I3207" s="385"/>
      <c r="J3207" s="385"/>
      <c r="K3207" s="385"/>
    </row>
    <row r="3208" spans="1:11">
      <c r="A3208" s="393"/>
      <c r="B3208" s="438"/>
      <c r="F3208" s="385"/>
      <c r="G3208" s="385"/>
      <c r="H3208" s="385"/>
      <c r="I3208" s="385"/>
      <c r="J3208" s="385"/>
      <c r="K3208" s="385"/>
    </row>
    <row r="3209" spans="1:11">
      <c r="A3209" s="393"/>
      <c r="B3209" s="438"/>
      <c r="F3209" s="385"/>
      <c r="G3209" s="385"/>
      <c r="H3209" s="385"/>
      <c r="I3209" s="385"/>
      <c r="J3209" s="385"/>
      <c r="K3209" s="385"/>
    </row>
    <row r="3210" spans="1:11">
      <c r="A3210" s="393"/>
      <c r="B3210" s="438"/>
      <c r="F3210" s="385"/>
      <c r="G3210" s="385"/>
      <c r="H3210" s="385"/>
      <c r="I3210" s="385"/>
      <c r="J3210" s="385"/>
      <c r="K3210" s="385"/>
    </row>
    <row r="3211" spans="1:11">
      <c r="A3211" s="393"/>
      <c r="B3211" s="438"/>
      <c r="F3211" s="385"/>
      <c r="G3211" s="385"/>
      <c r="H3211" s="385"/>
      <c r="I3211" s="385"/>
      <c r="J3211" s="385"/>
      <c r="K3211" s="385"/>
    </row>
    <row r="3212" spans="1:11">
      <c r="A3212" s="393"/>
      <c r="B3212" s="438"/>
      <c r="F3212" s="385"/>
      <c r="G3212" s="385"/>
      <c r="H3212" s="385"/>
      <c r="I3212" s="385"/>
      <c r="J3212" s="385"/>
      <c r="K3212" s="385"/>
    </row>
    <row r="3213" spans="1:11">
      <c r="A3213" s="393"/>
      <c r="B3213" s="438"/>
      <c r="F3213" s="385"/>
      <c r="G3213" s="385"/>
      <c r="H3213" s="385"/>
      <c r="I3213" s="385"/>
      <c r="J3213" s="385"/>
      <c r="K3213" s="385"/>
    </row>
    <row r="3214" spans="1:11">
      <c r="A3214" s="393"/>
      <c r="B3214" s="438"/>
      <c r="F3214" s="385"/>
      <c r="G3214" s="385"/>
      <c r="H3214" s="385"/>
      <c r="I3214" s="385"/>
      <c r="J3214" s="385"/>
      <c r="K3214" s="385"/>
    </row>
    <row r="3215" spans="1:11">
      <c r="A3215" s="393"/>
      <c r="B3215" s="438"/>
      <c r="F3215" s="385"/>
      <c r="G3215" s="385"/>
      <c r="H3215" s="385"/>
      <c r="I3215" s="385"/>
      <c r="J3215" s="385"/>
      <c r="K3215" s="385"/>
    </row>
    <row r="3216" spans="1:11">
      <c r="A3216" s="393"/>
      <c r="B3216" s="438"/>
      <c r="F3216" s="385"/>
      <c r="G3216" s="385"/>
      <c r="H3216" s="385"/>
      <c r="I3216" s="385"/>
      <c r="J3216" s="385"/>
      <c r="K3216" s="385"/>
    </row>
    <row r="3217" spans="1:11">
      <c r="A3217" s="393"/>
      <c r="B3217" s="438"/>
      <c r="F3217" s="385"/>
      <c r="G3217" s="385"/>
      <c r="H3217" s="385"/>
      <c r="I3217" s="385"/>
      <c r="J3217" s="385"/>
      <c r="K3217" s="385"/>
    </row>
    <row r="3218" spans="1:11">
      <c r="A3218" s="393"/>
      <c r="B3218" s="438"/>
      <c r="F3218" s="385"/>
      <c r="G3218" s="385"/>
      <c r="H3218" s="385"/>
      <c r="I3218" s="385"/>
      <c r="J3218" s="385"/>
      <c r="K3218" s="385"/>
    </row>
    <row r="3219" spans="1:11">
      <c r="A3219" s="393"/>
      <c r="B3219" s="438"/>
      <c r="F3219" s="385"/>
      <c r="G3219" s="385"/>
      <c r="H3219" s="385"/>
      <c r="I3219" s="385"/>
      <c r="J3219" s="385"/>
      <c r="K3219" s="385"/>
    </row>
    <row r="3220" spans="1:11">
      <c r="A3220" s="393"/>
      <c r="B3220" s="438"/>
      <c r="F3220" s="385"/>
      <c r="G3220" s="385"/>
      <c r="H3220" s="385"/>
      <c r="I3220" s="385"/>
      <c r="J3220" s="385"/>
      <c r="K3220" s="385"/>
    </row>
    <row r="3221" spans="1:11">
      <c r="A3221" s="393"/>
      <c r="B3221" s="438"/>
      <c r="F3221" s="385"/>
      <c r="G3221" s="385"/>
      <c r="H3221" s="385"/>
      <c r="I3221" s="385"/>
      <c r="J3221" s="385"/>
      <c r="K3221" s="385"/>
    </row>
    <row r="3222" spans="1:11">
      <c r="A3222" s="393"/>
      <c r="B3222" s="438"/>
      <c r="F3222" s="385"/>
      <c r="G3222" s="385"/>
      <c r="H3222" s="385"/>
      <c r="I3222" s="385"/>
      <c r="J3222" s="385"/>
      <c r="K3222" s="385"/>
    </row>
    <row r="3223" spans="1:11">
      <c r="A3223" s="393"/>
      <c r="B3223" s="438"/>
      <c r="F3223" s="385"/>
      <c r="G3223" s="385"/>
      <c r="H3223" s="385"/>
      <c r="I3223" s="385"/>
      <c r="J3223" s="385"/>
      <c r="K3223" s="385"/>
    </row>
    <row r="3224" spans="1:11">
      <c r="A3224" s="393"/>
      <c r="B3224" s="438"/>
      <c r="F3224" s="385"/>
      <c r="G3224" s="385"/>
      <c r="H3224" s="385"/>
      <c r="I3224" s="385"/>
      <c r="J3224" s="385"/>
      <c r="K3224" s="385"/>
    </row>
    <row r="3225" spans="1:11">
      <c r="A3225" s="393"/>
      <c r="B3225" s="438"/>
      <c r="F3225" s="385"/>
      <c r="G3225" s="385"/>
      <c r="H3225" s="385"/>
      <c r="I3225" s="385"/>
      <c r="J3225" s="385"/>
      <c r="K3225" s="385"/>
    </row>
    <row r="3226" spans="1:11">
      <c r="A3226" s="393"/>
      <c r="B3226" s="438"/>
      <c r="F3226" s="385"/>
      <c r="G3226" s="385"/>
      <c r="H3226" s="385"/>
      <c r="I3226" s="385"/>
      <c r="J3226" s="385"/>
      <c r="K3226" s="385"/>
    </row>
    <row r="3227" spans="1:11">
      <c r="A3227" s="393"/>
      <c r="B3227" s="438"/>
      <c r="F3227" s="385"/>
      <c r="G3227" s="385"/>
      <c r="H3227" s="385"/>
      <c r="I3227" s="385"/>
      <c r="J3227" s="385"/>
      <c r="K3227" s="385"/>
    </row>
    <row r="3228" spans="1:11">
      <c r="A3228" s="393"/>
      <c r="B3228" s="438"/>
      <c r="F3228" s="385"/>
      <c r="G3228" s="385"/>
      <c r="H3228" s="385"/>
      <c r="I3228" s="385"/>
      <c r="J3228" s="385"/>
      <c r="K3228" s="385"/>
    </row>
    <row r="3229" spans="1:11">
      <c r="A3229" s="393"/>
      <c r="B3229" s="438"/>
      <c r="F3229" s="385"/>
      <c r="G3229" s="385"/>
      <c r="H3229" s="385"/>
      <c r="I3229" s="385"/>
      <c r="J3229" s="385"/>
      <c r="K3229" s="385"/>
    </row>
    <row r="3230" spans="1:11">
      <c r="A3230" s="393"/>
      <c r="B3230" s="438"/>
      <c r="F3230" s="385"/>
      <c r="G3230" s="385"/>
      <c r="H3230" s="385"/>
      <c r="I3230" s="385"/>
      <c r="J3230" s="385"/>
      <c r="K3230" s="385"/>
    </row>
    <row r="3231" spans="1:11">
      <c r="A3231" s="393"/>
      <c r="B3231" s="438"/>
      <c r="F3231" s="385"/>
      <c r="G3231" s="385"/>
      <c r="H3231" s="385"/>
      <c r="I3231" s="385"/>
      <c r="J3231" s="385"/>
      <c r="K3231" s="385"/>
    </row>
    <row r="3232" spans="1:11">
      <c r="A3232" s="393"/>
      <c r="B3232" s="438"/>
      <c r="F3232" s="385"/>
      <c r="G3232" s="385"/>
      <c r="H3232" s="385"/>
      <c r="I3232" s="385"/>
      <c r="J3232" s="385"/>
      <c r="K3232" s="385"/>
    </row>
    <row r="3233" spans="1:11">
      <c r="A3233" s="393"/>
      <c r="B3233" s="438"/>
      <c r="F3233" s="385"/>
      <c r="G3233" s="385"/>
      <c r="H3233" s="385"/>
      <c r="I3233" s="385"/>
      <c r="J3233" s="385"/>
      <c r="K3233" s="385"/>
    </row>
    <row r="3234" spans="1:11">
      <c r="A3234" s="393"/>
      <c r="B3234" s="438"/>
      <c r="F3234" s="385"/>
      <c r="G3234" s="385"/>
      <c r="H3234" s="385"/>
      <c r="I3234" s="385"/>
      <c r="J3234" s="385"/>
      <c r="K3234" s="385"/>
    </row>
    <row r="3235" spans="1:11">
      <c r="A3235" s="393"/>
      <c r="B3235" s="438"/>
      <c r="F3235" s="385"/>
      <c r="G3235" s="385"/>
      <c r="H3235" s="385"/>
      <c r="I3235" s="385"/>
      <c r="J3235" s="385"/>
      <c r="K3235" s="385"/>
    </row>
    <row r="3236" spans="1:11">
      <c r="A3236" s="393"/>
      <c r="B3236" s="438"/>
      <c r="F3236" s="385"/>
      <c r="G3236" s="385"/>
      <c r="H3236" s="385"/>
      <c r="I3236" s="385"/>
      <c r="J3236" s="385"/>
      <c r="K3236" s="385"/>
    </row>
    <row r="3237" spans="1:11">
      <c r="A3237" s="393"/>
      <c r="B3237" s="438"/>
      <c r="F3237" s="385"/>
      <c r="G3237" s="385"/>
      <c r="H3237" s="385"/>
      <c r="I3237" s="385"/>
      <c r="J3237" s="385"/>
      <c r="K3237" s="385"/>
    </row>
    <row r="3238" spans="1:11">
      <c r="A3238" s="393"/>
      <c r="B3238" s="438"/>
      <c r="F3238" s="385"/>
      <c r="G3238" s="385"/>
      <c r="H3238" s="385"/>
      <c r="I3238" s="385"/>
      <c r="J3238" s="385"/>
      <c r="K3238" s="385"/>
    </row>
    <row r="3239" spans="1:11">
      <c r="A3239" s="393"/>
      <c r="B3239" s="438"/>
      <c r="F3239" s="385"/>
      <c r="G3239" s="385"/>
      <c r="H3239" s="385"/>
      <c r="I3239" s="385"/>
      <c r="J3239" s="385"/>
      <c r="K3239" s="385"/>
    </row>
    <row r="3240" spans="1:11">
      <c r="A3240" s="393"/>
      <c r="B3240" s="438"/>
      <c r="F3240" s="385"/>
      <c r="G3240" s="385"/>
      <c r="H3240" s="385"/>
      <c r="I3240" s="385"/>
      <c r="J3240" s="385"/>
      <c r="K3240" s="385"/>
    </row>
    <row r="3241" spans="1:11">
      <c r="A3241" s="393"/>
      <c r="B3241" s="438"/>
      <c r="F3241" s="385"/>
      <c r="G3241" s="385"/>
      <c r="H3241" s="385"/>
      <c r="I3241" s="385"/>
      <c r="J3241" s="385"/>
      <c r="K3241" s="385"/>
    </row>
    <row r="3242" spans="1:11">
      <c r="A3242" s="393"/>
      <c r="B3242" s="438"/>
      <c r="F3242" s="385"/>
      <c r="G3242" s="385"/>
      <c r="H3242" s="385"/>
      <c r="I3242" s="385"/>
      <c r="J3242" s="385"/>
      <c r="K3242" s="385"/>
    </row>
    <row r="3243" spans="1:11">
      <c r="A3243" s="393"/>
      <c r="B3243" s="438"/>
      <c r="F3243" s="385"/>
      <c r="G3243" s="385"/>
      <c r="H3243" s="385"/>
      <c r="I3243" s="385"/>
      <c r="J3243" s="385"/>
      <c r="K3243" s="385"/>
    </row>
    <row r="3244" spans="1:11">
      <c r="A3244" s="393"/>
      <c r="B3244" s="438"/>
      <c r="F3244" s="385"/>
      <c r="G3244" s="385"/>
      <c r="H3244" s="385"/>
      <c r="I3244" s="385"/>
      <c r="J3244" s="385"/>
      <c r="K3244" s="385"/>
    </row>
    <row r="3245" spans="1:11">
      <c r="A3245" s="393"/>
      <c r="B3245" s="438"/>
      <c r="F3245" s="385"/>
      <c r="G3245" s="385"/>
      <c r="H3245" s="385"/>
      <c r="I3245" s="385"/>
      <c r="J3245" s="385"/>
      <c r="K3245" s="385"/>
    </row>
    <row r="3246" spans="1:11">
      <c r="A3246" s="393"/>
      <c r="B3246" s="438"/>
      <c r="F3246" s="385"/>
      <c r="G3246" s="385"/>
      <c r="H3246" s="385"/>
      <c r="I3246" s="385"/>
      <c r="J3246" s="385"/>
      <c r="K3246" s="385"/>
    </row>
    <row r="3247" spans="1:11">
      <c r="A3247" s="393"/>
      <c r="B3247" s="438"/>
      <c r="F3247" s="385"/>
      <c r="G3247" s="385"/>
      <c r="H3247" s="385"/>
      <c r="I3247" s="385"/>
      <c r="J3247" s="385"/>
      <c r="K3247" s="385"/>
    </row>
    <row r="3248" spans="1:11">
      <c r="A3248" s="393"/>
      <c r="B3248" s="438"/>
      <c r="F3248" s="385"/>
      <c r="G3248" s="385"/>
      <c r="H3248" s="385"/>
      <c r="I3248" s="385"/>
      <c r="J3248" s="385"/>
      <c r="K3248" s="385"/>
    </row>
    <row r="3249" spans="1:11">
      <c r="A3249" s="393"/>
      <c r="B3249" s="438"/>
      <c r="F3249" s="385"/>
      <c r="G3249" s="385"/>
      <c r="H3249" s="385"/>
      <c r="I3249" s="385"/>
      <c r="J3249" s="385"/>
      <c r="K3249" s="385"/>
    </row>
    <row r="3250" spans="1:11">
      <c r="A3250" s="393"/>
      <c r="B3250" s="438"/>
      <c r="F3250" s="385"/>
      <c r="G3250" s="385"/>
      <c r="H3250" s="385"/>
      <c r="I3250" s="385"/>
      <c r="J3250" s="385"/>
      <c r="K3250" s="385"/>
    </row>
    <row r="3251" spans="1:11">
      <c r="A3251" s="393"/>
      <c r="B3251" s="438"/>
      <c r="F3251" s="385"/>
      <c r="G3251" s="385"/>
      <c r="H3251" s="385"/>
      <c r="I3251" s="385"/>
      <c r="J3251" s="385"/>
      <c r="K3251" s="385"/>
    </row>
    <row r="3252" spans="1:11">
      <c r="A3252" s="393"/>
      <c r="B3252" s="438"/>
      <c r="F3252" s="385"/>
      <c r="G3252" s="385"/>
      <c r="H3252" s="385"/>
      <c r="I3252" s="385"/>
      <c r="J3252" s="385"/>
      <c r="K3252" s="385"/>
    </row>
    <row r="3253" spans="1:11">
      <c r="A3253" s="393"/>
      <c r="B3253" s="438"/>
      <c r="F3253" s="385"/>
      <c r="G3253" s="385"/>
      <c r="H3253" s="385"/>
      <c r="I3253" s="385"/>
      <c r="J3253" s="385"/>
      <c r="K3253" s="385"/>
    </row>
    <row r="3254" spans="1:11">
      <c r="A3254" s="393"/>
      <c r="B3254" s="438"/>
      <c r="F3254" s="385"/>
      <c r="G3254" s="385"/>
      <c r="H3254" s="385"/>
      <c r="I3254" s="385"/>
      <c r="J3254" s="385"/>
      <c r="K3254" s="385"/>
    </row>
    <row r="3255" spans="1:11">
      <c r="A3255" s="393"/>
      <c r="B3255" s="438"/>
      <c r="F3255" s="385"/>
      <c r="G3255" s="385"/>
      <c r="H3255" s="385"/>
      <c r="I3255" s="385"/>
      <c r="J3255" s="385"/>
      <c r="K3255" s="385"/>
    </row>
    <row r="3256" spans="1:11">
      <c r="A3256" s="393"/>
      <c r="B3256" s="438"/>
      <c r="F3256" s="385"/>
      <c r="G3256" s="385"/>
      <c r="H3256" s="385"/>
      <c r="I3256" s="385"/>
      <c r="J3256" s="385"/>
      <c r="K3256" s="385"/>
    </row>
    <row r="3257" spans="1:11">
      <c r="A3257" s="393"/>
      <c r="B3257" s="438"/>
      <c r="F3257" s="385"/>
      <c r="G3257" s="385"/>
      <c r="H3257" s="385"/>
      <c r="I3257" s="385"/>
      <c r="J3257" s="385"/>
      <c r="K3257" s="385"/>
    </row>
    <row r="3258" spans="1:11">
      <c r="A3258" s="393"/>
      <c r="B3258" s="438"/>
      <c r="F3258" s="385"/>
      <c r="G3258" s="385"/>
      <c r="H3258" s="385"/>
      <c r="I3258" s="385"/>
      <c r="J3258" s="385"/>
      <c r="K3258" s="385"/>
    </row>
    <row r="3259" spans="1:11">
      <c r="A3259" s="393"/>
      <c r="B3259" s="438"/>
      <c r="F3259" s="385"/>
      <c r="G3259" s="385"/>
      <c r="H3259" s="385"/>
      <c r="I3259" s="385"/>
      <c r="J3259" s="385"/>
      <c r="K3259" s="385"/>
    </row>
    <row r="3260" spans="1:11">
      <c r="A3260" s="393"/>
      <c r="B3260" s="438"/>
      <c r="F3260" s="385"/>
      <c r="G3260" s="385"/>
      <c r="H3260" s="385"/>
      <c r="I3260" s="385"/>
      <c r="J3260" s="385"/>
      <c r="K3260" s="385"/>
    </row>
    <row r="3261" spans="1:11">
      <c r="A3261" s="393"/>
      <c r="B3261" s="438"/>
      <c r="F3261" s="385"/>
      <c r="G3261" s="385"/>
      <c r="H3261" s="385"/>
      <c r="I3261" s="385"/>
      <c r="J3261" s="385"/>
      <c r="K3261" s="385"/>
    </row>
    <row r="3262" spans="1:11">
      <c r="A3262" s="393"/>
      <c r="B3262" s="438"/>
      <c r="F3262" s="385"/>
      <c r="G3262" s="385"/>
      <c r="H3262" s="385"/>
      <c r="I3262" s="385"/>
      <c r="J3262" s="385"/>
      <c r="K3262" s="385"/>
    </row>
    <row r="3263" spans="1:11">
      <c r="A3263" s="393"/>
      <c r="B3263" s="438"/>
      <c r="F3263" s="385"/>
      <c r="G3263" s="385"/>
      <c r="H3263" s="385"/>
      <c r="I3263" s="385"/>
      <c r="J3263" s="385"/>
      <c r="K3263" s="385"/>
    </row>
    <row r="3264" spans="1:11">
      <c r="A3264" s="393"/>
      <c r="B3264" s="438"/>
      <c r="F3264" s="385"/>
      <c r="G3264" s="385"/>
      <c r="H3264" s="385"/>
      <c r="I3264" s="385"/>
      <c r="J3264" s="385"/>
      <c r="K3264" s="385"/>
    </row>
    <row r="3265" spans="1:11">
      <c r="A3265" s="393"/>
      <c r="B3265" s="438"/>
      <c r="F3265" s="385"/>
      <c r="G3265" s="385"/>
      <c r="H3265" s="385"/>
      <c r="I3265" s="385"/>
      <c r="J3265" s="385"/>
      <c r="K3265" s="385"/>
    </row>
    <row r="3266" spans="1:11">
      <c r="A3266" s="393"/>
      <c r="B3266" s="438"/>
      <c r="F3266" s="385"/>
      <c r="G3266" s="385"/>
      <c r="H3266" s="385"/>
      <c r="I3266" s="385"/>
      <c r="J3266" s="385"/>
      <c r="K3266" s="385"/>
    </row>
    <row r="3267" spans="1:11">
      <c r="A3267" s="393"/>
      <c r="B3267" s="438"/>
      <c r="F3267" s="385"/>
      <c r="G3267" s="385"/>
      <c r="H3267" s="385"/>
      <c r="I3267" s="385"/>
      <c r="J3267" s="385"/>
      <c r="K3267" s="385"/>
    </row>
    <row r="3268" spans="1:11">
      <c r="A3268" s="393"/>
      <c r="B3268" s="438"/>
      <c r="F3268" s="385"/>
      <c r="G3268" s="385"/>
      <c r="H3268" s="385"/>
      <c r="I3268" s="385"/>
      <c r="J3268" s="385"/>
      <c r="K3268" s="385"/>
    </row>
    <row r="3269" spans="1:11">
      <c r="A3269" s="393"/>
      <c r="B3269" s="438"/>
      <c r="F3269" s="385"/>
      <c r="G3269" s="385"/>
      <c r="H3269" s="385"/>
      <c r="I3269" s="385"/>
      <c r="J3269" s="385"/>
      <c r="K3269" s="385"/>
    </row>
    <row r="3270" spans="1:11">
      <c r="A3270" s="393"/>
      <c r="B3270" s="438"/>
      <c r="F3270" s="385"/>
      <c r="G3270" s="385"/>
      <c r="H3270" s="385"/>
      <c r="I3270" s="385"/>
      <c r="J3270" s="385"/>
      <c r="K3270" s="385"/>
    </row>
    <row r="3271" spans="1:11">
      <c r="A3271" s="393"/>
      <c r="B3271" s="438"/>
      <c r="F3271" s="385"/>
      <c r="G3271" s="385"/>
      <c r="H3271" s="385"/>
      <c r="I3271" s="385"/>
      <c r="J3271" s="385"/>
      <c r="K3271" s="385"/>
    </row>
    <row r="3272" spans="1:11">
      <c r="A3272" s="393"/>
      <c r="B3272" s="438"/>
      <c r="F3272" s="385"/>
      <c r="G3272" s="385"/>
      <c r="H3272" s="385"/>
      <c r="I3272" s="385"/>
      <c r="J3272" s="385"/>
      <c r="K3272" s="385"/>
    </row>
    <row r="3273" spans="1:11">
      <c r="A3273" s="393"/>
      <c r="B3273" s="438"/>
      <c r="F3273" s="385"/>
      <c r="G3273" s="385"/>
      <c r="H3273" s="385"/>
      <c r="I3273" s="385"/>
      <c r="J3273" s="385"/>
      <c r="K3273" s="385"/>
    </row>
    <row r="3274" spans="1:11">
      <c r="A3274" s="393"/>
      <c r="B3274" s="438"/>
      <c r="F3274" s="385"/>
      <c r="G3274" s="385"/>
      <c r="H3274" s="385"/>
      <c r="I3274" s="385"/>
      <c r="J3274" s="385"/>
      <c r="K3274" s="385"/>
    </row>
    <row r="3275" spans="1:11">
      <c r="A3275" s="393"/>
      <c r="B3275" s="438"/>
      <c r="F3275" s="385"/>
      <c r="G3275" s="385"/>
      <c r="H3275" s="385"/>
      <c r="I3275" s="385"/>
      <c r="J3275" s="385"/>
      <c r="K3275" s="385"/>
    </row>
    <row r="3276" spans="1:11">
      <c r="A3276" s="393"/>
      <c r="B3276" s="438"/>
      <c r="F3276" s="385"/>
      <c r="G3276" s="385"/>
      <c r="H3276" s="385"/>
      <c r="I3276" s="385"/>
      <c r="J3276" s="385"/>
      <c r="K3276" s="385"/>
    </row>
    <row r="3277" spans="1:11">
      <c r="A3277" s="393"/>
      <c r="B3277" s="438"/>
      <c r="F3277" s="385"/>
      <c r="G3277" s="385"/>
      <c r="H3277" s="385"/>
      <c r="I3277" s="385"/>
      <c r="J3277" s="385"/>
      <c r="K3277" s="385"/>
    </row>
    <row r="3278" spans="1:11">
      <c r="A3278" s="393"/>
      <c r="B3278" s="438"/>
      <c r="F3278" s="385"/>
      <c r="G3278" s="385"/>
      <c r="H3278" s="385"/>
      <c r="I3278" s="385"/>
      <c r="J3278" s="385"/>
      <c r="K3278" s="385"/>
    </row>
    <row r="3279" spans="1:11">
      <c r="A3279" s="393"/>
      <c r="B3279" s="438"/>
      <c r="F3279" s="385"/>
      <c r="G3279" s="385"/>
      <c r="H3279" s="385"/>
      <c r="I3279" s="385"/>
      <c r="J3279" s="385"/>
      <c r="K3279" s="385"/>
    </row>
    <row r="3280" spans="1:11">
      <c r="A3280" s="393"/>
      <c r="B3280" s="438"/>
      <c r="F3280" s="385"/>
      <c r="G3280" s="385"/>
      <c r="H3280" s="385"/>
      <c r="I3280" s="385"/>
      <c r="J3280" s="385"/>
      <c r="K3280" s="385"/>
    </row>
    <row r="3281" spans="1:11">
      <c r="A3281" s="393"/>
      <c r="B3281" s="438"/>
      <c r="F3281" s="385"/>
      <c r="G3281" s="385"/>
      <c r="H3281" s="385"/>
      <c r="I3281" s="385"/>
      <c r="J3281" s="385"/>
      <c r="K3281" s="385"/>
    </row>
    <row r="3282" spans="1:11">
      <c r="A3282" s="393"/>
      <c r="B3282" s="438"/>
      <c r="F3282" s="385"/>
      <c r="G3282" s="385"/>
      <c r="H3282" s="385"/>
      <c r="I3282" s="385"/>
      <c r="J3282" s="385"/>
      <c r="K3282" s="385"/>
    </row>
    <row r="3283" spans="1:11">
      <c r="A3283" s="393"/>
      <c r="B3283" s="438"/>
      <c r="F3283" s="385"/>
      <c r="G3283" s="385"/>
      <c r="H3283" s="385"/>
      <c r="I3283" s="385"/>
      <c r="J3283" s="385"/>
      <c r="K3283" s="385"/>
    </row>
    <row r="3284" spans="1:11">
      <c r="A3284" s="393"/>
      <c r="B3284" s="438"/>
      <c r="F3284" s="385"/>
      <c r="G3284" s="385"/>
      <c r="H3284" s="385"/>
      <c r="I3284" s="385"/>
      <c r="J3284" s="385"/>
      <c r="K3284" s="385"/>
    </row>
    <row r="3285" spans="1:11">
      <c r="A3285" s="393"/>
      <c r="B3285" s="438"/>
      <c r="F3285" s="385"/>
      <c r="G3285" s="385"/>
      <c r="H3285" s="385"/>
      <c r="I3285" s="385"/>
      <c r="J3285" s="385"/>
      <c r="K3285" s="385"/>
    </row>
    <row r="3286" spans="1:11">
      <c r="A3286" s="393"/>
      <c r="B3286" s="438"/>
      <c r="F3286" s="385"/>
      <c r="G3286" s="385"/>
      <c r="H3286" s="385"/>
      <c r="I3286" s="385"/>
      <c r="J3286" s="385"/>
      <c r="K3286" s="385"/>
    </row>
    <row r="3287" spans="1:11">
      <c r="A3287" s="393"/>
      <c r="B3287" s="438"/>
      <c r="F3287" s="385"/>
      <c r="G3287" s="385"/>
      <c r="H3287" s="385"/>
      <c r="I3287" s="385"/>
      <c r="J3287" s="385"/>
      <c r="K3287" s="385"/>
    </row>
    <row r="3288" spans="1:11">
      <c r="A3288" s="393"/>
      <c r="B3288" s="438"/>
      <c r="F3288" s="385"/>
      <c r="G3288" s="385"/>
      <c r="H3288" s="385"/>
      <c r="I3288" s="385"/>
      <c r="J3288" s="385"/>
      <c r="K3288" s="385"/>
    </row>
    <row r="3289" spans="1:11">
      <c r="A3289" s="393"/>
      <c r="B3289" s="438"/>
      <c r="F3289" s="385"/>
      <c r="G3289" s="385"/>
      <c r="H3289" s="385"/>
      <c r="I3289" s="385"/>
      <c r="J3289" s="385"/>
      <c r="K3289" s="385"/>
    </row>
    <row r="3290" spans="1:11">
      <c r="A3290" s="393"/>
      <c r="B3290" s="438"/>
      <c r="F3290" s="385"/>
      <c r="G3290" s="385"/>
      <c r="H3290" s="385"/>
      <c r="I3290" s="385"/>
      <c r="J3290" s="385"/>
      <c r="K3290" s="385"/>
    </row>
    <row r="3291" spans="1:11">
      <c r="A3291" s="393"/>
      <c r="B3291" s="438"/>
      <c r="F3291" s="385"/>
      <c r="G3291" s="385"/>
      <c r="H3291" s="385"/>
      <c r="I3291" s="385"/>
      <c r="J3291" s="385"/>
      <c r="K3291" s="385"/>
    </row>
    <row r="3292" spans="1:11">
      <c r="A3292" s="393"/>
      <c r="B3292" s="438"/>
      <c r="F3292" s="385"/>
      <c r="G3292" s="385"/>
      <c r="H3292" s="385"/>
      <c r="I3292" s="385"/>
      <c r="J3292" s="385"/>
      <c r="K3292" s="385"/>
    </row>
    <row r="3293" spans="1:11">
      <c r="A3293" s="393"/>
      <c r="B3293" s="438"/>
      <c r="F3293" s="385"/>
      <c r="G3293" s="385"/>
      <c r="H3293" s="385"/>
      <c r="I3293" s="385"/>
      <c r="J3293" s="385"/>
      <c r="K3293" s="385"/>
    </row>
    <row r="3294" spans="1:11">
      <c r="A3294" s="393"/>
      <c r="B3294" s="438"/>
      <c r="F3294" s="385"/>
      <c r="G3294" s="385"/>
      <c r="H3294" s="385"/>
      <c r="I3294" s="385"/>
      <c r="J3294" s="385"/>
      <c r="K3294" s="385"/>
    </row>
    <row r="3295" spans="1:11">
      <c r="A3295" s="393"/>
      <c r="B3295" s="438"/>
      <c r="F3295" s="385"/>
      <c r="G3295" s="385"/>
      <c r="H3295" s="385"/>
      <c r="I3295" s="385"/>
      <c r="J3295" s="385"/>
      <c r="K3295" s="385"/>
    </row>
    <row r="3296" spans="1:11">
      <c r="A3296" s="393"/>
      <c r="B3296" s="438"/>
      <c r="F3296" s="385"/>
      <c r="G3296" s="385"/>
      <c r="H3296" s="385"/>
      <c r="I3296" s="385"/>
      <c r="J3296" s="385"/>
      <c r="K3296" s="385"/>
    </row>
    <row r="3297" spans="1:11">
      <c r="A3297" s="393"/>
      <c r="B3297" s="438"/>
      <c r="F3297" s="385"/>
      <c r="G3297" s="385"/>
      <c r="H3297" s="385"/>
      <c r="I3297" s="385"/>
      <c r="J3297" s="385"/>
      <c r="K3297" s="385"/>
    </row>
    <row r="3298" spans="1:11">
      <c r="A3298" s="393"/>
      <c r="B3298" s="438"/>
      <c r="F3298" s="385"/>
      <c r="G3298" s="385"/>
      <c r="H3298" s="385"/>
      <c r="I3298" s="385"/>
      <c r="J3298" s="385"/>
      <c r="K3298" s="385"/>
    </row>
    <row r="3299" spans="1:11">
      <c r="A3299" s="393"/>
      <c r="B3299" s="438"/>
      <c r="F3299" s="385"/>
      <c r="G3299" s="385"/>
      <c r="H3299" s="385"/>
      <c r="I3299" s="385"/>
      <c r="J3299" s="385"/>
      <c r="K3299" s="385"/>
    </row>
    <row r="3300" spans="1:11">
      <c r="A3300" s="393"/>
      <c r="B3300" s="438"/>
      <c r="F3300" s="385"/>
      <c r="G3300" s="385"/>
      <c r="H3300" s="385"/>
      <c r="I3300" s="385"/>
      <c r="J3300" s="385"/>
      <c r="K3300" s="385"/>
    </row>
    <row r="3301" spans="1:11">
      <c r="A3301" s="393"/>
      <c r="B3301" s="438"/>
      <c r="F3301" s="385"/>
      <c r="G3301" s="385"/>
      <c r="H3301" s="385"/>
      <c r="I3301" s="385"/>
      <c r="J3301" s="385"/>
      <c r="K3301" s="385"/>
    </row>
    <row r="3302" spans="1:11">
      <c r="A3302" s="393"/>
      <c r="B3302" s="438"/>
      <c r="F3302" s="385"/>
      <c r="G3302" s="385"/>
      <c r="H3302" s="385"/>
      <c r="I3302" s="385"/>
      <c r="J3302" s="385"/>
      <c r="K3302" s="385"/>
    </row>
    <row r="3303" spans="1:11">
      <c r="A3303" s="393"/>
      <c r="B3303" s="438"/>
      <c r="F3303" s="385"/>
      <c r="G3303" s="385"/>
      <c r="H3303" s="385"/>
      <c r="I3303" s="385"/>
      <c r="J3303" s="385"/>
      <c r="K3303" s="385"/>
    </row>
    <row r="3304" spans="1:11">
      <c r="A3304" s="393"/>
      <c r="B3304" s="438"/>
      <c r="F3304" s="385"/>
      <c r="G3304" s="385"/>
      <c r="H3304" s="385"/>
      <c r="I3304" s="385"/>
      <c r="J3304" s="385"/>
      <c r="K3304" s="385"/>
    </row>
    <row r="3305" spans="1:11">
      <c r="A3305" s="393"/>
      <c r="B3305" s="438"/>
      <c r="F3305" s="385"/>
      <c r="G3305" s="385"/>
      <c r="H3305" s="385"/>
      <c r="I3305" s="385"/>
      <c r="J3305" s="385"/>
      <c r="K3305" s="385"/>
    </row>
    <row r="3306" spans="1:11">
      <c r="A3306" s="393"/>
      <c r="B3306" s="438"/>
      <c r="F3306" s="385"/>
      <c r="G3306" s="385"/>
      <c r="H3306" s="385"/>
      <c r="I3306" s="385"/>
      <c r="J3306" s="385"/>
      <c r="K3306" s="385"/>
    </row>
    <row r="3307" spans="1:11">
      <c r="A3307" s="393"/>
      <c r="B3307" s="438"/>
      <c r="F3307" s="385"/>
      <c r="G3307" s="385"/>
      <c r="H3307" s="385"/>
      <c r="I3307" s="385"/>
      <c r="J3307" s="385"/>
      <c r="K3307" s="385"/>
    </row>
    <row r="3308" spans="1:11">
      <c r="A3308" s="393"/>
      <c r="B3308" s="438"/>
      <c r="F3308" s="385"/>
      <c r="G3308" s="385"/>
      <c r="H3308" s="385"/>
      <c r="I3308" s="385"/>
      <c r="J3308" s="385"/>
      <c r="K3308" s="385"/>
    </row>
    <row r="3309" spans="1:11">
      <c r="A3309" s="393"/>
      <c r="B3309" s="438"/>
      <c r="F3309" s="385"/>
      <c r="G3309" s="385"/>
      <c r="H3309" s="385"/>
      <c r="I3309" s="385"/>
      <c r="J3309" s="385"/>
      <c r="K3309" s="385"/>
    </row>
    <row r="3310" spans="1:11">
      <c r="A3310" s="393"/>
      <c r="B3310" s="438"/>
      <c r="F3310" s="385"/>
      <c r="G3310" s="385"/>
      <c r="H3310" s="385"/>
      <c r="I3310" s="385"/>
      <c r="J3310" s="385"/>
      <c r="K3310" s="385"/>
    </row>
    <row r="3311" spans="1:11">
      <c r="A3311" s="393"/>
      <c r="B3311" s="438"/>
      <c r="F3311" s="385"/>
      <c r="G3311" s="385"/>
      <c r="H3311" s="385"/>
      <c r="I3311" s="385"/>
      <c r="J3311" s="385"/>
      <c r="K3311" s="385"/>
    </row>
    <row r="3312" spans="1:11">
      <c r="A3312" s="393"/>
      <c r="B3312" s="438"/>
      <c r="F3312" s="385"/>
      <c r="G3312" s="385"/>
      <c r="H3312" s="385"/>
      <c r="I3312" s="385"/>
      <c r="J3312" s="385"/>
      <c r="K3312" s="385"/>
    </row>
    <row r="3313" spans="1:11">
      <c r="A3313" s="393"/>
      <c r="B3313" s="438"/>
      <c r="F3313" s="385"/>
      <c r="G3313" s="385"/>
      <c r="H3313" s="385"/>
      <c r="I3313" s="385"/>
      <c r="J3313" s="385"/>
      <c r="K3313" s="385"/>
    </row>
    <row r="3314" spans="1:11">
      <c r="A3314" s="393"/>
      <c r="B3314" s="438"/>
      <c r="F3314" s="385"/>
      <c r="G3314" s="385"/>
      <c r="H3314" s="385"/>
      <c r="I3314" s="385"/>
      <c r="J3314" s="385"/>
      <c r="K3314" s="385"/>
    </row>
    <row r="3315" spans="1:11">
      <c r="A3315" s="393"/>
      <c r="B3315" s="438"/>
      <c r="F3315" s="385"/>
      <c r="G3315" s="385"/>
      <c r="H3315" s="385"/>
      <c r="I3315" s="385"/>
      <c r="J3315" s="385"/>
      <c r="K3315" s="385"/>
    </row>
    <row r="3316" spans="1:11">
      <c r="A3316" s="393"/>
      <c r="B3316" s="438"/>
      <c r="F3316" s="385"/>
      <c r="G3316" s="385"/>
      <c r="H3316" s="385"/>
      <c r="I3316" s="385"/>
      <c r="J3316" s="385"/>
      <c r="K3316" s="385"/>
    </row>
    <row r="3317" spans="1:11">
      <c r="A3317" s="393"/>
      <c r="B3317" s="438"/>
      <c r="F3317" s="385"/>
      <c r="G3317" s="385"/>
      <c r="H3317" s="385"/>
      <c r="I3317" s="385"/>
      <c r="J3317" s="385"/>
      <c r="K3317" s="385"/>
    </row>
    <row r="3318" spans="1:11">
      <c r="A3318" s="393"/>
      <c r="B3318" s="438"/>
      <c r="F3318" s="385"/>
      <c r="G3318" s="385"/>
      <c r="H3318" s="385"/>
      <c r="I3318" s="385"/>
      <c r="J3318" s="385"/>
      <c r="K3318" s="385"/>
    </row>
    <row r="3319" spans="1:11">
      <c r="A3319" s="393"/>
      <c r="B3319" s="438"/>
      <c r="F3319" s="385"/>
      <c r="G3319" s="385"/>
      <c r="H3319" s="385"/>
      <c r="I3319" s="385"/>
      <c r="J3319" s="385"/>
      <c r="K3319" s="385"/>
    </row>
    <row r="3320" spans="1:11">
      <c r="A3320" s="393"/>
      <c r="B3320" s="438"/>
      <c r="F3320" s="385"/>
      <c r="G3320" s="385"/>
      <c r="H3320" s="385"/>
      <c r="I3320" s="385"/>
      <c r="J3320" s="385"/>
      <c r="K3320" s="385"/>
    </row>
    <row r="3321" spans="1:11">
      <c r="A3321" s="393"/>
      <c r="B3321" s="438"/>
      <c r="F3321" s="385"/>
      <c r="G3321" s="385"/>
      <c r="H3321" s="385"/>
      <c r="I3321" s="385"/>
      <c r="J3321" s="385"/>
      <c r="K3321" s="385"/>
    </row>
    <row r="3322" spans="1:11">
      <c r="A3322" s="393"/>
      <c r="B3322" s="438"/>
      <c r="F3322" s="385"/>
      <c r="G3322" s="385"/>
      <c r="H3322" s="385"/>
      <c r="I3322" s="385"/>
      <c r="J3322" s="385"/>
      <c r="K3322" s="385"/>
    </row>
    <row r="3323" spans="1:11">
      <c r="A3323" s="393"/>
      <c r="B3323" s="438"/>
      <c r="F3323" s="385"/>
      <c r="G3323" s="385"/>
      <c r="H3323" s="385"/>
      <c r="I3323" s="385"/>
      <c r="J3323" s="385"/>
      <c r="K3323" s="385"/>
    </row>
    <row r="3324" spans="1:11">
      <c r="A3324" s="393"/>
      <c r="B3324" s="438"/>
      <c r="F3324" s="385"/>
      <c r="G3324" s="385"/>
      <c r="H3324" s="385"/>
      <c r="I3324" s="385"/>
      <c r="J3324" s="385"/>
      <c r="K3324" s="385"/>
    </row>
    <row r="3325" spans="1:11">
      <c r="A3325" s="393"/>
      <c r="B3325" s="438"/>
      <c r="F3325" s="385"/>
      <c r="G3325" s="385"/>
      <c r="H3325" s="385"/>
      <c r="I3325" s="385"/>
      <c r="J3325" s="385"/>
      <c r="K3325" s="385"/>
    </row>
    <row r="3326" spans="1:11">
      <c r="A3326" s="393"/>
      <c r="B3326" s="438"/>
      <c r="F3326" s="385"/>
      <c r="G3326" s="385"/>
      <c r="H3326" s="385"/>
      <c r="I3326" s="385"/>
      <c r="J3326" s="385"/>
      <c r="K3326" s="385"/>
    </row>
    <row r="3327" spans="1:11">
      <c r="A3327" s="393"/>
      <c r="B3327" s="438"/>
      <c r="F3327" s="385"/>
      <c r="G3327" s="385"/>
      <c r="H3327" s="385"/>
      <c r="I3327" s="385"/>
      <c r="J3327" s="385"/>
      <c r="K3327" s="385"/>
    </row>
    <row r="3328" spans="1:11">
      <c r="A3328" s="393"/>
      <c r="B3328" s="438"/>
      <c r="F3328" s="385"/>
      <c r="G3328" s="385"/>
      <c r="H3328" s="385"/>
      <c r="I3328" s="385"/>
      <c r="J3328" s="385"/>
      <c r="K3328" s="385"/>
    </row>
    <row r="3329" spans="1:11">
      <c r="A3329" s="393"/>
      <c r="B3329" s="438"/>
      <c r="F3329" s="385"/>
      <c r="G3329" s="385"/>
      <c r="H3329" s="385"/>
      <c r="I3329" s="385"/>
      <c r="J3329" s="385"/>
      <c r="K3329" s="385"/>
    </row>
    <row r="3330" spans="1:11">
      <c r="A3330" s="393"/>
      <c r="B3330" s="438"/>
      <c r="F3330" s="385"/>
      <c r="G3330" s="385"/>
      <c r="H3330" s="385"/>
      <c r="I3330" s="385"/>
      <c r="J3330" s="385"/>
      <c r="K3330" s="385"/>
    </row>
    <row r="3331" spans="1:11">
      <c r="A3331" s="393"/>
      <c r="B3331" s="438"/>
      <c r="F3331" s="385"/>
      <c r="G3331" s="385"/>
      <c r="H3331" s="385"/>
      <c r="I3331" s="385"/>
      <c r="J3331" s="385"/>
      <c r="K3331" s="385"/>
    </row>
    <row r="3332" spans="1:11">
      <c r="A3332" s="393"/>
      <c r="B3332" s="438"/>
      <c r="F3332" s="385"/>
      <c r="G3332" s="385"/>
      <c r="H3332" s="385"/>
      <c r="I3332" s="385"/>
      <c r="J3332" s="385"/>
      <c r="K3332" s="385"/>
    </row>
    <row r="3333" spans="1:11">
      <c r="A3333" s="393"/>
      <c r="B3333" s="438"/>
      <c r="F3333" s="385"/>
      <c r="G3333" s="385"/>
      <c r="H3333" s="385"/>
      <c r="I3333" s="385"/>
      <c r="J3333" s="385"/>
      <c r="K3333" s="385"/>
    </row>
    <row r="3334" spans="1:11">
      <c r="A3334" s="393"/>
      <c r="B3334" s="438"/>
      <c r="F3334" s="385"/>
      <c r="G3334" s="385"/>
      <c r="H3334" s="385"/>
      <c r="I3334" s="385"/>
      <c r="J3334" s="385"/>
      <c r="K3334" s="385"/>
    </row>
    <row r="3335" spans="1:11">
      <c r="A3335" s="393"/>
      <c r="B3335" s="438"/>
      <c r="F3335" s="385"/>
      <c r="G3335" s="385"/>
      <c r="H3335" s="385"/>
      <c r="I3335" s="385"/>
      <c r="J3335" s="385"/>
      <c r="K3335" s="385"/>
    </row>
    <row r="3336" spans="1:11">
      <c r="A3336" s="393"/>
      <c r="B3336" s="438"/>
      <c r="F3336" s="385"/>
      <c r="G3336" s="385"/>
      <c r="H3336" s="385"/>
      <c r="I3336" s="385"/>
      <c r="J3336" s="385"/>
      <c r="K3336" s="385"/>
    </row>
    <row r="3337" spans="1:11">
      <c r="A3337" s="393"/>
      <c r="B3337" s="438"/>
      <c r="F3337" s="385"/>
      <c r="G3337" s="385"/>
      <c r="H3337" s="385"/>
      <c r="I3337" s="385"/>
      <c r="J3337" s="385"/>
      <c r="K3337" s="385"/>
    </row>
    <row r="3338" spans="1:11">
      <c r="A3338" s="393"/>
      <c r="B3338" s="438"/>
      <c r="F3338" s="385"/>
      <c r="G3338" s="385"/>
      <c r="H3338" s="385"/>
      <c r="I3338" s="385"/>
      <c r="J3338" s="385"/>
      <c r="K3338" s="385"/>
    </row>
    <row r="3339" spans="1:11">
      <c r="A3339" s="393"/>
      <c r="B3339" s="438"/>
      <c r="F3339" s="385"/>
      <c r="G3339" s="385"/>
      <c r="H3339" s="385"/>
      <c r="I3339" s="385"/>
      <c r="J3339" s="385"/>
      <c r="K3339" s="385"/>
    </row>
    <row r="3340" spans="1:11">
      <c r="A3340" s="393"/>
      <c r="B3340" s="438"/>
      <c r="F3340" s="385"/>
      <c r="G3340" s="385"/>
      <c r="H3340" s="385"/>
      <c r="I3340" s="385"/>
      <c r="J3340" s="385"/>
      <c r="K3340" s="385"/>
    </row>
    <row r="3341" spans="1:11">
      <c r="A3341" s="393"/>
      <c r="B3341" s="438"/>
      <c r="F3341" s="385"/>
      <c r="G3341" s="385"/>
      <c r="H3341" s="385"/>
      <c r="I3341" s="385"/>
      <c r="J3341" s="385"/>
      <c r="K3341" s="385"/>
    </row>
    <row r="3342" spans="1:11">
      <c r="A3342" s="393"/>
      <c r="B3342" s="438"/>
      <c r="F3342" s="385"/>
      <c r="G3342" s="385"/>
      <c r="H3342" s="385"/>
      <c r="I3342" s="385"/>
      <c r="J3342" s="385"/>
      <c r="K3342" s="385"/>
    </row>
    <row r="3343" spans="1:11">
      <c r="A3343" s="393"/>
      <c r="B3343" s="438"/>
      <c r="F3343" s="385"/>
      <c r="G3343" s="385"/>
      <c r="H3343" s="385"/>
      <c r="I3343" s="385"/>
      <c r="J3343" s="385"/>
      <c r="K3343" s="385"/>
    </row>
    <row r="3344" spans="1:11">
      <c r="A3344" s="393"/>
      <c r="B3344" s="438"/>
      <c r="F3344" s="385"/>
      <c r="G3344" s="385"/>
      <c r="H3344" s="385"/>
      <c r="I3344" s="385"/>
      <c r="J3344" s="385"/>
      <c r="K3344" s="385"/>
    </row>
    <row r="3345" spans="1:11">
      <c r="A3345" s="393"/>
      <c r="B3345" s="438"/>
      <c r="F3345" s="385"/>
      <c r="G3345" s="385"/>
      <c r="H3345" s="385"/>
      <c r="I3345" s="385"/>
      <c r="J3345" s="385"/>
      <c r="K3345" s="385"/>
    </row>
    <row r="3346" spans="1:11">
      <c r="A3346" s="393"/>
      <c r="B3346" s="438"/>
      <c r="F3346" s="385"/>
      <c r="G3346" s="385"/>
      <c r="H3346" s="385"/>
      <c r="I3346" s="385"/>
      <c r="J3346" s="385"/>
      <c r="K3346" s="385"/>
    </row>
    <row r="3347" spans="1:11">
      <c r="A3347" s="393"/>
      <c r="B3347" s="438"/>
      <c r="F3347" s="385"/>
      <c r="G3347" s="385"/>
      <c r="H3347" s="385"/>
      <c r="I3347" s="385"/>
      <c r="J3347" s="385"/>
      <c r="K3347" s="385"/>
    </row>
    <row r="3348" spans="1:11">
      <c r="A3348" s="393"/>
      <c r="B3348" s="438"/>
      <c r="F3348" s="385"/>
      <c r="G3348" s="385"/>
      <c r="H3348" s="385"/>
      <c r="I3348" s="385"/>
      <c r="J3348" s="385"/>
      <c r="K3348" s="385"/>
    </row>
    <row r="3349" spans="1:11">
      <c r="A3349" s="393"/>
      <c r="B3349" s="438"/>
      <c r="F3349" s="385"/>
      <c r="G3349" s="385"/>
      <c r="H3349" s="385"/>
      <c r="I3349" s="385"/>
      <c r="J3349" s="385"/>
      <c r="K3349" s="385"/>
    </row>
    <row r="3350" spans="1:11">
      <c r="A3350" s="393"/>
      <c r="B3350" s="438"/>
      <c r="F3350" s="385"/>
      <c r="G3350" s="385"/>
      <c r="H3350" s="385"/>
      <c r="I3350" s="385"/>
      <c r="J3350" s="385"/>
      <c r="K3350" s="385"/>
    </row>
    <row r="3351" spans="1:11">
      <c r="A3351" s="393"/>
      <c r="B3351" s="438"/>
      <c r="F3351" s="385"/>
      <c r="G3351" s="385"/>
      <c r="H3351" s="385"/>
      <c r="I3351" s="385"/>
      <c r="J3351" s="385"/>
      <c r="K3351" s="385"/>
    </row>
    <row r="3352" spans="1:11">
      <c r="A3352" s="393"/>
      <c r="B3352" s="438"/>
      <c r="F3352" s="385"/>
      <c r="G3352" s="385"/>
      <c r="H3352" s="385"/>
      <c r="I3352" s="385"/>
      <c r="J3352" s="385"/>
      <c r="K3352" s="385"/>
    </row>
    <row r="3353" spans="1:11">
      <c r="A3353" s="393"/>
      <c r="B3353" s="438"/>
      <c r="F3353" s="385"/>
      <c r="G3353" s="385"/>
      <c r="H3353" s="385"/>
      <c r="I3353" s="385"/>
      <c r="J3353" s="385"/>
      <c r="K3353" s="385"/>
    </row>
    <row r="3354" spans="1:11">
      <c r="A3354" s="393"/>
      <c r="B3354" s="438"/>
      <c r="F3354" s="385"/>
      <c r="G3354" s="385"/>
      <c r="H3354" s="385"/>
      <c r="I3354" s="385"/>
      <c r="J3354" s="385"/>
      <c r="K3354" s="385"/>
    </row>
    <row r="3355" spans="1:11">
      <c r="A3355" s="393"/>
      <c r="B3355" s="438"/>
      <c r="F3355" s="385"/>
      <c r="G3355" s="385"/>
      <c r="H3355" s="385"/>
      <c r="I3355" s="385"/>
      <c r="J3355" s="385"/>
      <c r="K3355" s="385"/>
    </row>
    <row r="3356" spans="1:11">
      <c r="A3356" s="393"/>
      <c r="B3356" s="438"/>
      <c r="F3356" s="385"/>
      <c r="G3356" s="385"/>
      <c r="H3356" s="385"/>
      <c r="I3356" s="385"/>
      <c r="J3356" s="385"/>
      <c r="K3356" s="385"/>
    </row>
    <row r="3357" spans="1:11">
      <c r="A3357" s="393"/>
      <c r="B3357" s="438"/>
      <c r="F3357" s="385"/>
      <c r="G3357" s="385"/>
      <c r="H3357" s="385"/>
      <c r="I3357" s="385"/>
      <c r="J3357" s="385"/>
      <c r="K3357" s="385"/>
    </row>
    <row r="3358" spans="1:11">
      <c r="A3358" s="393"/>
      <c r="B3358" s="438"/>
      <c r="F3358" s="385"/>
      <c r="G3358" s="385"/>
      <c r="H3358" s="385"/>
      <c r="I3358" s="385"/>
      <c r="J3358" s="385"/>
      <c r="K3358" s="385"/>
    </row>
    <row r="3359" spans="1:11">
      <c r="A3359" s="393"/>
      <c r="B3359" s="438"/>
      <c r="F3359" s="385"/>
      <c r="G3359" s="385"/>
      <c r="H3359" s="385"/>
      <c r="I3359" s="385"/>
      <c r="J3359" s="385"/>
      <c r="K3359" s="385"/>
    </row>
    <row r="3360" spans="1:11">
      <c r="A3360" s="393"/>
      <c r="B3360" s="438"/>
      <c r="F3360" s="385"/>
      <c r="G3360" s="385"/>
      <c r="H3360" s="385"/>
      <c r="I3360" s="385"/>
      <c r="J3360" s="385"/>
      <c r="K3360" s="385"/>
    </row>
    <row r="3361" spans="1:11">
      <c r="A3361" s="393"/>
      <c r="B3361" s="438"/>
      <c r="F3361" s="385"/>
      <c r="G3361" s="385"/>
      <c r="H3361" s="385"/>
      <c r="I3361" s="385"/>
      <c r="J3361" s="385"/>
      <c r="K3361" s="385"/>
    </row>
    <row r="3362" spans="1:11">
      <c r="A3362" s="393"/>
      <c r="B3362" s="438"/>
      <c r="F3362" s="385"/>
      <c r="G3362" s="385"/>
      <c r="H3362" s="385"/>
      <c r="I3362" s="385"/>
      <c r="J3362" s="385"/>
      <c r="K3362" s="385"/>
    </row>
    <row r="3363" spans="1:11">
      <c r="A3363" s="393"/>
      <c r="B3363" s="438"/>
      <c r="F3363" s="385"/>
      <c r="G3363" s="385"/>
      <c r="H3363" s="385"/>
      <c r="I3363" s="385"/>
      <c r="J3363" s="385"/>
      <c r="K3363" s="385"/>
    </row>
    <row r="3364" spans="1:11">
      <c r="A3364" s="393"/>
      <c r="B3364" s="438"/>
      <c r="F3364" s="385"/>
      <c r="G3364" s="385"/>
      <c r="H3364" s="385"/>
      <c r="I3364" s="385"/>
      <c r="J3364" s="385"/>
      <c r="K3364" s="385"/>
    </row>
    <row r="3365" spans="1:11">
      <c r="A3365" s="393"/>
      <c r="B3365" s="438"/>
      <c r="F3365" s="385"/>
      <c r="G3365" s="385"/>
      <c r="H3365" s="385"/>
      <c r="I3365" s="385"/>
      <c r="J3365" s="385"/>
      <c r="K3365" s="385"/>
    </row>
    <row r="3366" spans="1:11">
      <c r="A3366" s="393"/>
      <c r="B3366" s="438"/>
      <c r="F3366" s="385"/>
      <c r="G3366" s="385"/>
      <c r="H3366" s="385"/>
      <c r="I3366" s="385"/>
      <c r="J3366" s="385"/>
      <c r="K3366" s="385"/>
    </row>
    <row r="3367" spans="1:11">
      <c r="A3367" s="393"/>
      <c r="B3367" s="438"/>
      <c r="F3367" s="385"/>
      <c r="G3367" s="385"/>
      <c r="H3367" s="385"/>
      <c r="I3367" s="385"/>
      <c r="J3367" s="385"/>
      <c r="K3367" s="385"/>
    </row>
    <row r="3368" spans="1:11">
      <c r="A3368" s="393"/>
      <c r="B3368" s="438"/>
      <c r="F3368" s="385"/>
      <c r="G3368" s="385"/>
      <c r="H3368" s="385"/>
      <c r="I3368" s="385"/>
      <c r="J3368" s="385"/>
      <c r="K3368" s="385"/>
    </row>
    <row r="3369" spans="1:11">
      <c r="A3369" s="393"/>
      <c r="B3369" s="438"/>
      <c r="F3369" s="385"/>
      <c r="G3369" s="385"/>
      <c r="H3369" s="385"/>
      <c r="I3369" s="385"/>
      <c r="J3369" s="385"/>
      <c r="K3369" s="385"/>
    </row>
    <row r="3370" spans="1:11">
      <c r="A3370" s="393"/>
      <c r="B3370" s="438"/>
      <c r="F3370" s="385"/>
      <c r="G3370" s="385"/>
      <c r="H3370" s="385"/>
      <c r="I3370" s="385"/>
      <c r="J3370" s="385"/>
      <c r="K3370" s="385"/>
    </row>
    <row r="3371" spans="1:11">
      <c r="A3371" s="393"/>
      <c r="B3371" s="438"/>
      <c r="F3371" s="385"/>
      <c r="G3371" s="385"/>
      <c r="H3371" s="385"/>
      <c r="I3371" s="385"/>
      <c r="J3371" s="385"/>
      <c r="K3371" s="385"/>
    </row>
    <row r="3372" spans="1:11">
      <c r="A3372" s="393"/>
      <c r="B3372" s="438"/>
      <c r="F3372" s="385"/>
      <c r="G3372" s="385"/>
      <c r="H3372" s="385"/>
      <c r="I3372" s="385"/>
      <c r="J3372" s="385"/>
      <c r="K3372" s="385"/>
    </row>
    <row r="3373" spans="1:11">
      <c r="A3373" s="393"/>
      <c r="B3373" s="438"/>
      <c r="F3373" s="385"/>
      <c r="G3373" s="385"/>
      <c r="H3373" s="385"/>
      <c r="I3373" s="385"/>
      <c r="J3373" s="385"/>
      <c r="K3373" s="385"/>
    </row>
    <row r="3374" spans="1:11">
      <c r="A3374" s="393"/>
      <c r="B3374" s="438"/>
      <c r="F3374" s="385"/>
      <c r="G3374" s="385"/>
      <c r="H3374" s="385"/>
      <c r="I3374" s="385"/>
      <c r="J3374" s="385"/>
      <c r="K3374" s="385"/>
    </row>
    <row r="3375" spans="1:11">
      <c r="A3375" s="393"/>
      <c r="B3375" s="438"/>
      <c r="F3375" s="385"/>
      <c r="G3375" s="385"/>
      <c r="H3375" s="385"/>
      <c r="I3375" s="385"/>
      <c r="J3375" s="385"/>
      <c r="K3375" s="385"/>
    </row>
    <row r="3376" spans="1:11">
      <c r="A3376" s="393"/>
      <c r="B3376" s="438"/>
      <c r="F3376" s="385"/>
      <c r="G3376" s="385"/>
      <c r="H3376" s="385"/>
      <c r="I3376" s="385"/>
      <c r="J3376" s="385"/>
      <c r="K3376" s="385"/>
    </row>
    <row r="3377" spans="1:11">
      <c r="A3377" s="393"/>
      <c r="B3377" s="438"/>
      <c r="F3377" s="385"/>
      <c r="G3377" s="385"/>
      <c r="H3377" s="385"/>
      <c r="I3377" s="385"/>
      <c r="J3377" s="385"/>
      <c r="K3377" s="385"/>
    </row>
    <row r="3378" spans="1:11">
      <c r="A3378" s="393"/>
      <c r="B3378" s="438"/>
      <c r="F3378" s="385"/>
      <c r="G3378" s="385"/>
      <c r="H3378" s="385"/>
      <c r="I3378" s="385"/>
      <c r="J3378" s="385"/>
      <c r="K3378" s="385"/>
    </row>
    <row r="3379" spans="1:11">
      <c r="A3379" s="393"/>
      <c r="B3379" s="438"/>
      <c r="F3379" s="385"/>
      <c r="G3379" s="385"/>
      <c r="H3379" s="385"/>
      <c r="I3379" s="385"/>
      <c r="J3379" s="385"/>
      <c r="K3379" s="385"/>
    </row>
    <row r="3380" spans="1:11">
      <c r="A3380" s="393"/>
      <c r="B3380" s="438"/>
      <c r="F3380" s="385"/>
      <c r="G3380" s="385"/>
      <c r="H3380" s="385"/>
      <c r="I3380" s="385"/>
      <c r="J3380" s="385"/>
      <c r="K3380" s="385"/>
    </row>
    <row r="3381" spans="1:11">
      <c r="A3381" s="393"/>
      <c r="B3381" s="438"/>
      <c r="F3381" s="385"/>
      <c r="G3381" s="385"/>
      <c r="H3381" s="385"/>
      <c r="I3381" s="385"/>
      <c r="J3381" s="385"/>
      <c r="K3381" s="385"/>
    </row>
    <row r="3382" spans="1:11">
      <c r="A3382" s="393"/>
      <c r="B3382" s="438"/>
      <c r="F3382" s="385"/>
      <c r="G3382" s="385"/>
      <c r="H3382" s="385"/>
      <c r="I3382" s="385"/>
      <c r="J3382" s="385"/>
      <c r="K3382" s="385"/>
    </row>
    <row r="3383" spans="1:11">
      <c r="A3383" s="393"/>
      <c r="B3383" s="438"/>
      <c r="F3383" s="385"/>
      <c r="G3383" s="385"/>
      <c r="H3383" s="385"/>
      <c r="I3383" s="385"/>
      <c r="J3383" s="385"/>
      <c r="K3383" s="385"/>
    </row>
    <row r="3384" spans="1:11">
      <c r="A3384" s="393"/>
      <c r="B3384" s="438"/>
      <c r="F3384" s="385"/>
      <c r="G3384" s="385"/>
      <c r="H3384" s="385"/>
      <c r="I3384" s="385"/>
      <c r="J3384" s="385"/>
      <c r="K3384" s="385"/>
    </row>
    <row r="3385" spans="1:11">
      <c r="A3385" s="393"/>
      <c r="B3385" s="438"/>
      <c r="F3385" s="385"/>
      <c r="G3385" s="385"/>
      <c r="H3385" s="385"/>
      <c r="I3385" s="385"/>
      <c r="J3385" s="385"/>
      <c r="K3385" s="385"/>
    </row>
    <row r="3386" spans="1:11">
      <c r="A3386" s="393"/>
      <c r="B3386" s="438"/>
      <c r="F3386" s="385"/>
      <c r="G3386" s="385"/>
      <c r="H3386" s="385"/>
      <c r="I3386" s="385"/>
      <c r="J3386" s="385"/>
      <c r="K3386" s="385"/>
    </row>
    <row r="3387" spans="1:11">
      <c r="A3387" s="393"/>
      <c r="B3387" s="438"/>
      <c r="F3387" s="385"/>
      <c r="G3387" s="385"/>
      <c r="H3387" s="385"/>
      <c r="I3387" s="385"/>
      <c r="J3387" s="385"/>
      <c r="K3387" s="385"/>
    </row>
    <row r="3388" spans="1:11">
      <c r="A3388" s="393"/>
      <c r="B3388" s="438"/>
      <c r="F3388" s="385"/>
      <c r="G3388" s="385"/>
      <c r="H3388" s="385"/>
      <c r="I3388" s="385"/>
      <c r="J3388" s="385"/>
      <c r="K3388" s="385"/>
    </row>
    <row r="3389" spans="1:11">
      <c r="A3389" s="393"/>
      <c r="B3389" s="438"/>
      <c r="F3389" s="385"/>
      <c r="G3389" s="385"/>
      <c r="H3389" s="385"/>
      <c r="I3389" s="385"/>
      <c r="J3389" s="385"/>
      <c r="K3389" s="385"/>
    </row>
    <row r="3390" spans="1:11">
      <c r="A3390" s="393"/>
      <c r="B3390" s="438"/>
      <c r="F3390" s="385"/>
      <c r="G3390" s="385"/>
      <c r="H3390" s="385"/>
      <c r="I3390" s="385"/>
      <c r="J3390" s="385"/>
      <c r="K3390" s="385"/>
    </row>
    <row r="3391" spans="1:11">
      <c r="A3391" s="393"/>
      <c r="B3391" s="438"/>
      <c r="F3391" s="385"/>
      <c r="G3391" s="385"/>
      <c r="H3391" s="385"/>
      <c r="I3391" s="385"/>
      <c r="J3391" s="385"/>
      <c r="K3391" s="385"/>
    </row>
    <row r="3392" spans="1:11">
      <c r="A3392" s="393"/>
      <c r="B3392" s="438"/>
      <c r="F3392" s="385"/>
      <c r="G3392" s="385"/>
      <c r="H3392" s="385"/>
      <c r="I3392" s="385"/>
      <c r="J3392" s="385"/>
      <c r="K3392" s="385"/>
    </row>
    <row r="3393" spans="1:11">
      <c r="A3393" s="393"/>
      <c r="B3393" s="438"/>
      <c r="F3393" s="385"/>
      <c r="G3393" s="385"/>
      <c r="H3393" s="385"/>
      <c r="I3393" s="385"/>
      <c r="J3393" s="385"/>
      <c r="K3393" s="385"/>
    </row>
    <row r="3394" spans="1:11">
      <c r="A3394" s="393"/>
      <c r="B3394" s="438"/>
      <c r="F3394" s="385"/>
      <c r="G3394" s="385"/>
      <c r="H3394" s="385"/>
      <c r="I3394" s="385"/>
      <c r="J3394" s="385"/>
      <c r="K3394" s="385"/>
    </row>
    <row r="3395" spans="1:11">
      <c r="A3395" s="393"/>
      <c r="B3395" s="438"/>
      <c r="F3395" s="385"/>
      <c r="G3395" s="385"/>
      <c r="H3395" s="385"/>
      <c r="I3395" s="385"/>
      <c r="J3395" s="385"/>
      <c r="K3395" s="385"/>
    </row>
    <row r="3396" spans="1:11">
      <c r="A3396" s="393"/>
      <c r="B3396" s="438"/>
      <c r="F3396" s="385"/>
      <c r="G3396" s="385"/>
      <c r="H3396" s="385"/>
      <c r="I3396" s="385"/>
      <c r="J3396" s="385"/>
      <c r="K3396" s="385"/>
    </row>
    <row r="3397" spans="1:11">
      <c r="A3397" s="393"/>
      <c r="B3397" s="438"/>
      <c r="F3397" s="385"/>
      <c r="G3397" s="385"/>
      <c r="H3397" s="385"/>
      <c r="I3397" s="385"/>
      <c r="J3397" s="385"/>
      <c r="K3397" s="385"/>
    </row>
    <row r="3398" spans="1:11">
      <c r="A3398" s="393"/>
      <c r="B3398" s="438"/>
      <c r="F3398" s="385"/>
      <c r="G3398" s="385"/>
      <c r="H3398" s="385"/>
      <c r="I3398" s="385"/>
      <c r="J3398" s="385"/>
      <c r="K3398" s="385"/>
    </row>
    <row r="3399" spans="1:11">
      <c r="A3399" s="393"/>
      <c r="B3399" s="438"/>
      <c r="F3399" s="385"/>
      <c r="G3399" s="385"/>
      <c r="H3399" s="385"/>
      <c r="I3399" s="385"/>
      <c r="J3399" s="385"/>
      <c r="K3399" s="385"/>
    </row>
    <row r="3400" spans="1:11">
      <c r="A3400" s="393"/>
      <c r="B3400" s="438"/>
      <c r="F3400" s="385"/>
      <c r="G3400" s="385"/>
      <c r="H3400" s="385"/>
      <c r="I3400" s="385"/>
      <c r="J3400" s="385"/>
      <c r="K3400" s="385"/>
    </row>
    <row r="3401" spans="1:11">
      <c r="A3401" s="393"/>
      <c r="B3401" s="438"/>
      <c r="F3401" s="385"/>
      <c r="G3401" s="385"/>
      <c r="H3401" s="385"/>
      <c r="I3401" s="385"/>
      <c r="J3401" s="385"/>
      <c r="K3401" s="385"/>
    </row>
    <row r="3402" spans="1:11">
      <c r="A3402" s="393"/>
      <c r="B3402" s="438"/>
      <c r="F3402" s="385"/>
      <c r="G3402" s="385"/>
      <c r="H3402" s="385"/>
      <c r="I3402" s="385"/>
      <c r="J3402" s="385"/>
      <c r="K3402" s="385"/>
    </row>
    <row r="3403" spans="1:11">
      <c r="A3403" s="393"/>
      <c r="B3403" s="438"/>
      <c r="F3403" s="385"/>
      <c r="G3403" s="385"/>
      <c r="H3403" s="385"/>
      <c r="I3403" s="385"/>
      <c r="J3403" s="385"/>
      <c r="K3403" s="385"/>
    </row>
    <row r="3404" spans="1:11">
      <c r="A3404" s="393"/>
      <c r="B3404" s="438"/>
      <c r="F3404" s="385"/>
      <c r="G3404" s="385"/>
      <c r="H3404" s="385"/>
      <c r="I3404" s="385"/>
      <c r="J3404" s="385"/>
      <c r="K3404" s="385"/>
    </row>
    <row r="3405" spans="1:11">
      <c r="A3405" s="393"/>
      <c r="B3405" s="438"/>
      <c r="F3405" s="385"/>
      <c r="G3405" s="385"/>
      <c r="H3405" s="385"/>
      <c r="I3405" s="385"/>
      <c r="J3405" s="385"/>
      <c r="K3405" s="385"/>
    </row>
    <row r="3406" spans="1:11">
      <c r="A3406" s="393"/>
      <c r="B3406" s="438"/>
      <c r="F3406" s="385"/>
      <c r="G3406" s="385"/>
      <c r="H3406" s="385"/>
      <c r="I3406" s="385"/>
      <c r="J3406" s="385"/>
      <c r="K3406" s="385"/>
    </row>
    <row r="3407" spans="1:11">
      <c r="A3407" s="393"/>
      <c r="B3407" s="438"/>
      <c r="F3407" s="385"/>
      <c r="G3407" s="385"/>
      <c r="H3407" s="385"/>
      <c r="I3407" s="385"/>
      <c r="J3407" s="385"/>
      <c r="K3407" s="385"/>
    </row>
    <row r="3408" spans="1:11">
      <c r="A3408" s="393"/>
      <c r="B3408" s="438"/>
      <c r="F3408" s="385"/>
      <c r="G3408" s="385"/>
      <c r="H3408" s="385"/>
      <c r="I3408" s="385"/>
      <c r="J3408" s="385"/>
      <c r="K3408" s="385"/>
    </row>
    <row r="3409" spans="1:11">
      <c r="A3409" s="393"/>
      <c r="B3409" s="438"/>
      <c r="F3409" s="385"/>
      <c r="G3409" s="385"/>
      <c r="H3409" s="385"/>
      <c r="I3409" s="385"/>
      <c r="J3409" s="385"/>
      <c r="K3409" s="385"/>
    </row>
    <row r="3410" spans="1:11">
      <c r="A3410" s="393"/>
      <c r="B3410" s="438"/>
      <c r="F3410" s="385"/>
      <c r="G3410" s="385"/>
      <c r="H3410" s="385"/>
      <c r="I3410" s="385"/>
      <c r="J3410" s="385"/>
      <c r="K3410" s="385"/>
    </row>
    <row r="3411" spans="1:11">
      <c r="A3411" s="393"/>
      <c r="B3411" s="438"/>
      <c r="F3411" s="385"/>
      <c r="G3411" s="385"/>
      <c r="H3411" s="385"/>
      <c r="I3411" s="385"/>
      <c r="J3411" s="385"/>
      <c r="K3411" s="385"/>
    </row>
    <row r="3412" spans="1:11">
      <c r="A3412" s="393"/>
      <c r="B3412" s="438"/>
      <c r="F3412" s="385"/>
      <c r="G3412" s="385"/>
      <c r="H3412" s="385"/>
      <c r="I3412" s="385"/>
      <c r="J3412" s="385"/>
      <c r="K3412" s="385"/>
    </row>
    <row r="3413" spans="1:11">
      <c r="A3413" s="393"/>
      <c r="B3413" s="438"/>
      <c r="F3413" s="385"/>
      <c r="G3413" s="385"/>
      <c r="H3413" s="385"/>
      <c r="I3413" s="385"/>
      <c r="J3413" s="385"/>
      <c r="K3413" s="385"/>
    </row>
    <row r="3414" spans="1:11">
      <c r="A3414" s="393"/>
      <c r="B3414" s="438"/>
      <c r="F3414" s="385"/>
      <c r="G3414" s="385"/>
      <c r="H3414" s="385"/>
      <c r="I3414" s="385"/>
      <c r="J3414" s="385"/>
      <c r="K3414" s="385"/>
    </row>
    <row r="3415" spans="1:11">
      <c r="A3415" s="393"/>
      <c r="B3415" s="438"/>
      <c r="F3415" s="385"/>
      <c r="G3415" s="385"/>
      <c r="H3415" s="385"/>
      <c r="I3415" s="385"/>
      <c r="J3415" s="385"/>
      <c r="K3415" s="385"/>
    </row>
    <row r="3416" spans="1:11">
      <c r="A3416" s="393"/>
      <c r="B3416" s="438"/>
      <c r="F3416" s="385"/>
      <c r="G3416" s="385"/>
      <c r="H3416" s="385"/>
      <c r="I3416" s="385"/>
      <c r="J3416" s="385"/>
      <c r="K3416" s="385"/>
    </row>
    <row r="3417" spans="1:11">
      <c r="A3417" s="393"/>
      <c r="B3417" s="438"/>
      <c r="F3417" s="385"/>
      <c r="G3417" s="385"/>
      <c r="H3417" s="385"/>
      <c r="I3417" s="385"/>
      <c r="J3417" s="385"/>
      <c r="K3417" s="385"/>
    </row>
    <row r="3418" spans="1:11">
      <c r="A3418" s="393"/>
      <c r="B3418" s="438"/>
      <c r="F3418" s="385"/>
      <c r="G3418" s="385"/>
      <c r="H3418" s="385"/>
      <c r="I3418" s="385"/>
      <c r="J3418" s="385"/>
      <c r="K3418" s="385"/>
    </row>
    <row r="3419" spans="1:11">
      <c r="A3419" s="393"/>
      <c r="B3419" s="438"/>
      <c r="F3419" s="385"/>
      <c r="G3419" s="385"/>
      <c r="H3419" s="385"/>
      <c r="I3419" s="385"/>
      <c r="J3419" s="385"/>
      <c r="K3419" s="385"/>
    </row>
    <row r="3420" spans="1:11">
      <c r="A3420" s="393"/>
      <c r="B3420" s="438"/>
      <c r="F3420" s="385"/>
      <c r="G3420" s="385"/>
      <c r="H3420" s="385"/>
      <c r="I3420" s="385"/>
      <c r="J3420" s="385"/>
      <c r="K3420" s="385"/>
    </row>
    <row r="3421" spans="1:11">
      <c r="A3421" s="393"/>
      <c r="B3421" s="438"/>
      <c r="F3421" s="385"/>
      <c r="G3421" s="385"/>
      <c r="H3421" s="385"/>
      <c r="I3421" s="385"/>
      <c r="J3421" s="385"/>
      <c r="K3421" s="385"/>
    </row>
    <row r="3422" spans="1:11">
      <c r="A3422" s="393"/>
      <c r="B3422" s="438"/>
      <c r="F3422" s="385"/>
      <c r="G3422" s="385"/>
      <c r="H3422" s="385"/>
      <c r="I3422" s="385"/>
      <c r="J3422" s="385"/>
      <c r="K3422" s="385"/>
    </row>
    <row r="3423" spans="1:11">
      <c r="A3423" s="393"/>
      <c r="B3423" s="438"/>
      <c r="F3423" s="385"/>
      <c r="G3423" s="385"/>
      <c r="H3423" s="385"/>
      <c r="I3423" s="385"/>
      <c r="J3423" s="385"/>
      <c r="K3423" s="385"/>
    </row>
    <row r="3424" spans="1:11">
      <c r="A3424" s="393"/>
      <c r="B3424" s="438"/>
      <c r="F3424" s="385"/>
      <c r="G3424" s="385"/>
      <c r="H3424" s="385"/>
      <c r="I3424" s="385"/>
      <c r="J3424" s="385"/>
      <c r="K3424" s="385"/>
    </row>
    <row r="3425" spans="1:11">
      <c r="A3425" s="393"/>
      <c r="B3425" s="438"/>
      <c r="F3425" s="385"/>
      <c r="G3425" s="385"/>
      <c r="H3425" s="385"/>
      <c r="I3425" s="385"/>
      <c r="J3425" s="385"/>
      <c r="K3425" s="385"/>
    </row>
    <row r="3426" spans="1:11">
      <c r="A3426" s="393"/>
      <c r="B3426" s="438"/>
      <c r="F3426" s="385"/>
      <c r="G3426" s="385"/>
      <c r="H3426" s="385"/>
      <c r="I3426" s="385"/>
      <c r="J3426" s="385"/>
      <c r="K3426" s="385"/>
    </row>
    <row r="3427" spans="1:11">
      <c r="A3427" s="393"/>
      <c r="B3427" s="438"/>
      <c r="F3427" s="385"/>
      <c r="G3427" s="385"/>
      <c r="H3427" s="385"/>
      <c r="I3427" s="385"/>
      <c r="J3427" s="385"/>
      <c r="K3427" s="385"/>
    </row>
    <row r="3428" spans="1:11">
      <c r="A3428" s="393"/>
      <c r="B3428" s="438"/>
      <c r="F3428" s="385"/>
      <c r="G3428" s="385"/>
      <c r="H3428" s="385"/>
      <c r="I3428" s="385"/>
      <c r="J3428" s="385"/>
      <c r="K3428" s="385"/>
    </row>
    <row r="3429" spans="1:11">
      <c r="A3429" s="393"/>
      <c r="B3429" s="438"/>
      <c r="F3429" s="385"/>
      <c r="G3429" s="385"/>
      <c r="H3429" s="385"/>
      <c r="I3429" s="385"/>
      <c r="J3429" s="385"/>
      <c r="K3429" s="385"/>
    </row>
    <row r="3430" spans="1:11">
      <c r="A3430" s="393"/>
      <c r="B3430" s="438"/>
      <c r="F3430" s="385"/>
      <c r="G3430" s="385"/>
      <c r="H3430" s="385"/>
      <c r="I3430" s="385"/>
      <c r="J3430" s="385"/>
      <c r="K3430" s="385"/>
    </row>
    <row r="3431" spans="1:11">
      <c r="A3431" s="393"/>
      <c r="B3431" s="438"/>
      <c r="F3431" s="385"/>
      <c r="G3431" s="385"/>
      <c r="H3431" s="385"/>
      <c r="I3431" s="385"/>
      <c r="J3431" s="385"/>
      <c r="K3431" s="385"/>
    </row>
    <row r="3432" spans="1:11">
      <c r="A3432" s="393"/>
      <c r="B3432" s="438"/>
      <c r="F3432" s="385"/>
      <c r="G3432" s="385"/>
      <c r="H3432" s="385"/>
      <c r="I3432" s="385"/>
      <c r="J3432" s="385"/>
      <c r="K3432" s="385"/>
    </row>
    <row r="3433" spans="1:11">
      <c r="A3433" s="393"/>
      <c r="B3433" s="438"/>
      <c r="F3433" s="385"/>
      <c r="G3433" s="385"/>
      <c r="H3433" s="385"/>
      <c r="I3433" s="385"/>
      <c r="J3433" s="385"/>
      <c r="K3433" s="385"/>
    </row>
    <row r="3434" spans="1:11">
      <c r="A3434" s="393"/>
      <c r="B3434" s="438"/>
      <c r="F3434" s="385"/>
      <c r="G3434" s="385"/>
      <c r="H3434" s="385"/>
      <c r="I3434" s="385"/>
      <c r="J3434" s="385"/>
      <c r="K3434" s="385"/>
    </row>
    <row r="3435" spans="1:11">
      <c r="A3435" s="393"/>
      <c r="B3435" s="438"/>
      <c r="F3435" s="385"/>
      <c r="G3435" s="385"/>
      <c r="H3435" s="385"/>
      <c r="I3435" s="385"/>
      <c r="J3435" s="385"/>
      <c r="K3435" s="385"/>
    </row>
    <row r="3436" spans="1:11">
      <c r="A3436" s="393"/>
      <c r="B3436" s="438"/>
      <c r="F3436" s="385"/>
      <c r="G3436" s="385"/>
      <c r="H3436" s="385"/>
      <c r="I3436" s="385"/>
      <c r="J3436" s="385"/>
      <c r="K3436" s="385"/>
    </row>
    <row r="3437" spans="1:11">
      <c r="A3437" s="393"/>
      <c r="B3437" s="438"/>
      <c r="F3437" s="385"/>
      <c r="G3437" s="385"/>
      <c r="H3437" s="385"/>
      <c r="I3437" s="385"/>
      <c r="J3437" s="385"/>
      <c r="K3437" s="385"/>
    </row>
    <row r="3438" spans="1:11">
      <c r="A3438" s="393"/>
      <c r="B3438" s="438"/>
      <c r="F3438" s="385"/>
      <c r="G3438" s="385"/>
      <c r="H3438" s="385"/>
      <c r="I3438" s="385"/>
      <c r="J3438" s="385"/>
      <c r="K3438" s="385"/>
    </row>
    <row r="3439" spans="1:11">
      <c r="A3439" s="393"/>
      <c r="B3439" s="438"/>
      <c r="F3439" s="385"/>
      <c r="G3439" s="385"/>
      <c r="H3439" s="385"/>
      <c r="I3439" s="385"/>
      <c r="J3439" s="385"/>
      <c r="K3439" s="385"/>
    </row>
    <row r="3440" spans="1:11">
      <c r="A3440" s="393"/>
      <c r="B3440" s="438"/>
      <c r="F3440" s="385"/>
      <c r="G3440" s="385"/>
      <c r="H3440" s="385"/>
      <c r="I3440" s="385"/>
      <c r="J3440" s="385"/>
      <c r="K3440" s="385"/>
    </row>
    <row r="3441" spans="1:11">
      <c r="A3441" s="393"/>
      <c r="B3441" s="438"/>
      <c r="F3441" s="385"/>
      <c r="G3441" s="385"/>
      <c r="H3441" s="385"/>
      <c r="I3441" s="385"/>
      <c r="J3441" s="385"/>
      <c r="K3441" s="385"/>
    </row>
    <row r="3442" spans="1:11">
      <c r="A3442" s="393"/>
      <c r="B3442" s="438"/>
      <c r="F3442" s="385"/>
      <c r="G3442" s="385"/>
      <c r="H3442" s="385"/>
      <c r="I3442" s="385"/>
      <c r="J3442" s="385"/>
      <c r="K3442" s="385"/>
    </row>
    <row r="3443" spans="1:11">
      <c r="A3443" s="393"/>
      <c r="B3443" s="438"/>
      <c r="F3443" s="385"/>
      <c r="G3443" s="385"/>
      <c r="H3443" s="385"/>
      <c r="I3443" s="385"/>
      <c r="J3443" s="385"/>
      <c r="K3443" s="385"/>
    </row>
    <row r="3444" spans="1:11">
      <c r="A3444" s="393"/>
      <c r="B3444" s="438"/>
      <c r="F3444" s="385"/>
      <c r="G3444" s="385"/>
      <c r="H3444" s="385"/>
      <c r="I3444" s="385"/>
      <c r="J3444" s="385"/>
      <c r="K3444" s="385"/>
    </row>
    <row r="3445" spans="1:11">
      <c r="A3445" s="393"/>
      <c r="B3445" s="438"/>
      <c r="F3445" s="385"/>
      <c r="G3445" s="385"/>
      <c r="H3445" s="385"/>
      <c r="I3445" s="385"/>
      <c r="J3445" s="385"/>
      <c r="K3445" s="385"/>
    </row>
    <row r="3446" spans="1:11">
      <c r="A3446" s="393"/>
      <c r="B3446" s="438"/>
      <c r="F3446" s="385"/>
      <c r="G3446" s="385"/>
      <c r="H3446" s="385"/>
      <c r="I3446" s="385"/>
      <c r="J3446" s="385"/>
      <c r="K3446" s="385"/>
    </row>
    <row r="3447" spans="1:11">
      <c r="A3447" s="393"/>
      <c r="B3447" s="438"/>
      <c r="F3447" s="385"/>
      <c r="G3447" s="385"/>
      <c r="H3447" s="385"/>
      <c r="I3447" s="385"/>
      <c r="J3447" s="385"/>
      <c r="K3447" s="385"/>
    </row>
    <row r="3448" spans="1:11">
      <c r="A3448" s="393"/>
      <c r="B3448" s="438"/>
      <c r="F3448" s="385"/>
      <c r="G3448" s="385"/>
      <c r="H3448" s="385"/>
      <c r="I3448" s="385"/>
      <c r="J3448" s="385"/>
      <c r="K3448" s="385"/>
    </row>
    <row r="3449" spans="1:11">
      <c r="A3449" s="393"/>
      <c r="B3449" s="438"/>
      <c r="F3449" s="385"/>
      <c r="G3449" s="385"/>
      <c r="H3449" s="385"/>
      <c r="I3449" s="385"/>
      <c r="J3449" s="385"/>
      <c r="K3449" s="385"/>
    </row>
    <row r="3450" spans="1:11">
      <c r="A3450" s="393"/>
      <c r="B3450" s="438"/>
      <c r="F3450" s="385"/>
      <c r="G3450" s="385"/>
      <c r="H3450" s="385"/>
      <c r="I3450" s="385"/>
      <c r="J3450" s="385"/>
      <c r="K3450" s="385"/>
    </row>
    <row r="3451" spans="1:11">
      <c r="A3451" s="393"/>
      <c r="B3451" s="438"/>
      <c r="F3451" s="385"/>
      <c r="G3451" s="385"/>
      <c r="H3451" s="385"/>
      <c r="I3451" s="385"/>
      <c r="J3451" s="385"/>
      <c r="K3451" s="385"/>
    </row>
    <row r="3452" spans="1:11">
      <c r="A3452" s="393"/>
      <c r="B3452" s="438"/>
      <c r="F3452" s="385"/>
      <c r="G3452" s="385"/>
      <c r="H3452" s="385"/>
      <c r="I3452" s="385"/>
      <c r="J3452" s="385"/>
      <c r="K3452" s="385"/>
    </row>
    <row r="3453" spans="1:11">
      <c r="A3453" s="393"/>
      <c r="B3453" s="438"/>
      <c r="F3453" s="385"/>
      <c r="G3453" s="385"/>
      <c r="H3453" s="385"/>
      <c r="I3453" s="385"/>
      <c r="J3453" s="385"/>
      <c r="K3453" s="385"/>
    </row>
    <row r="3454" spans="1:11">
      <c r="A3454" s="393"/>
      <c r="B3454" s="438"/>
      <c r="F3454" s="385"/>
      <c r="G3454" s="385"/>
      <c r="H3454" s="385"/>
      <c r="I3454" s="385"/>
      <c r="J3454" s="385"/>
      <c r="K3454" s="385"/>
    </row>
    <row r="3455" spans="1:11">
      <c r="A3455" s="393"/>
      <c r="B3455" s="438"/>
      <c r="F3455" s="385"/>
      <c r="G3455" s="385"/>
      <c r="H3455" s="385"/>
      <c r="I3455" s="385"/>
      <c r="J3455" s="385"/>
      <c r="K3455" s="385"/>
    </row>
    <row r="3456" spans="1:11">
      <c r="A3456" s="393"/>
      <c r="B3456" s="438"/>
      <c r="F3456" s="385"/>
      <c r="G3456" s="385"/>
      <c r="H3456" s="385"/>
      <c r="I3456" s="385"/>
      <c r="J3456" s="385"/>
      <c r="K3456" s="385"/>
    </row>
    <row r="3457" spans="1:11">
      <c r="A3457" s="393"/>
      <c r="B3457" s="438"/>
      <c r="F3457" s="385"/>
      <c r="G3457" s="385"/>
      <c r="H3457" s="385"/>
      <c r="I3457" s="385"/>
      <c r="J3457" s="385"/>
      <c r="K3457" s="385"/>
    </row>
    <row r="3458" spans="1:11">
      <c r="A3458" s="393"/>
      <c r="B3458" s="438"/>
      <c r="F3458" s="385"/>
      <c r="G3458" s="385"/>
      <c r="H3458" s="385"/>
      <c r="I3458" s="385"/>
      <c r="J3458" s="385"/>
      <c r="K3458" s="385"/>
    </row>
    <row r="3459" spans="1:11">
      <c r="A3459" s="393"/>
      <c r="B3459" s="438"/>
      <c r="F3459" s="385"/>
      <c r="G3459" s="385"/>
      <c r="H3459" s="385"/>
      <c r="I3459" s="385"/>
      <c r="J3459" s="385"/>
      <c r="K3459" s="385"/>
    </row>
    <row r="3460" spans="1:11">
      <c r="A3460" s="393"/>
      <c r="B3460" s="438"/>
      <c r="F3460" s="385"/>
      <c r="G3460" s="385"/>
      <c r="H3460" s="385"/>
      <c r="I3460" s="385"/>
      <c r="J3460" s="385"/>
      <c r="K3460" s="385"/>
    </row>
    <row r="3461" spans="1:11">
      <c r="A3461" s="393"/>
      <c r="B3461" s="438"/>
      <c r="F3461" s="385"/>
      <c r="G3461" s="385"/>
      <c r="H3461" s="385"/>
      <c r="I3461" s="385"/>
      <c r="J3461" s="385"/>
      <c r="K3461" s="385"/>
    </row>
    <row r="3462" spans="1:11">
      <c r="A3462" s="393"/>
      <c r="B3462" s="438"/>
      <c r="F3462" s="385"/>
      <c r="G3462" s="385"/>
      <c r="H3462" s="385"/>
      <c r="I3462" s="385"/>
      <c r="J3462" s="385"/>
      <c r="K3462" s="385"/>
    </row>
    <row r="3463" spans="1:11">
      <c r="A3463" s="393"/>
      <c r="B3463" s="438"/>
      <c r="F3463" s="385"/>
      <c r="G3463" s="385"/>
      <c r="H3463" s="385"/>
      <c r="I3463" s="385"/>
      <c r="J3463" s="385"/>
      <c r="K3463" s="385"/>
    </row>
    <row r="3464" spans="1:11">
      <c r="A3464" s="393"/>
      <c r="B3464" s="438"/>
      <c r="F3464" s="385"/>
      <c r="G3464" s="385"/>
      <c r="H3464" s="385"/>
      <c r="I3464" s="385"/>
      <c r="J3464" s="385"/>
      <c r="K3464" s="385"/>
    </row>
    <row r="3465" spans="1:11">
      <c r="A3465" s="393"/>
      <c r="B3465" s="438"/>
      <c r="F3465" s="385"/>
      <c r="G3465" s="385"/>
      <c r="H3465" s="385"/>
      <c r="I3465" s="385"/>
      <c r="J3465" s="385"/>
      <c r="K3465" s="385"/>
    </row>
    <row r="3466" spans="1:11">
      <c r="A3466" s="393"/>
      <c r="B3466" s="438"/>
      <c r="F3466" s="385"/>
      <c r="G3466" s="385"/>
      <c r="H3466" s="385"/>
      <c r="I3466" s="385"/>
      <c r="J3466" s="385"/>
      <c r="K3466" s="385"/>
    </row>
    <row r="3467" spans="1:11">
      <c r="A3467" s="393"/>
      <c r="B3467" s="438"/>
      <c r="F3467" s="385"/>
      <c r="G3467" s="385"/>
      <c r="H3467" s="385"/>
      <c r="I3467" s="385"/>
      <c r="J3467" s="385"/>
      <c r="K3467" s="385"/>
    </row>
    <row r="3468" spans="1:11">
      <c r="A3468" s="393"/>
      <c r="B3468" s="438"/>
      <c r="F3468" s="385"/>
      <c r="G3468" s="385"/>
      <c r="H3468" s="385"/>
      <c r="I3468" s="385"/>
      <c r="J3468" s="385"/>
      <c r="K3468" s="385"/>
    </row>
    <row r="3469" spans="1:11">
      <c r="A3469" s="393"/>
      <c r="B3469" s="438"/>
      <c r="F3469" s="385"/>
      <c r="G3469" s="385"/>
      <c r="H3469" s="385"/>
      <c r="I3469" s="385"/>
      <c r="J3469" s="385"/>
      <c r="K3469" s="385"/>
    </row>
    <row r="3470" spans="1:11">
      <c r="A3470" s="393"/>
      <c r="B3470" s="438"/>
      <c r="F3470" s="385"/>
      <c r="G3470" s="385"/>
      <c r="H3470" s="385"/>
      <c r="I3470" s="385"/>
      <c r="J3470" s="385"/>
      <c r="K3470" s="385"/>
    </row>
    <row r="3471" spans="1:11">
      <c r="A3471" s="393"/>
      <c r="B3471" s="438"/>
      <c r="F3471" s="385"/>
      <c r="G3471" s="385"/>
      <c r="H3471" s="385"/>
      <c r="I3471" s="385"/>
      <c r="J3471" s="385"/>
      <c r="K3471" s="385"/>
    </row>
    <row r="3472" spans="1:11">
      <c r="A3472" s="393"/>
      <c r="B3472" s="438"/>
      <c r="F3472" s="385"/>
      <c r="G3472" s="385"/>
      <c r="H3472" s="385"/>
      <c r="I3472" s="385"/>
      <c r="J3472" s="385"/>
      <c r="K3472" s="385"/>
    </row>
    <row r="3473" spans="1:11">
      <c r="A3473" s="393"/>
      <c r="B3473" s="438"/>
      <c r="F3473" s="385"/>
      <c r="G3473" s="385"/>
      <c r="H3473" s="385"/>
      <c r="I3473" s="385"/>
      <c r="J3473" s="385"/>
      <c r="K3473" s="385"/>
    </row>
    <row r="3474" spans="1:11">
      <c r="A3474" s="393"/>
      <c r="B3474" s="438"/>
      <c r="F3474" s="385"/>
      <c r="G3474" s="385"/>
      <c r="H3474" s="385"/>
      <c r="I3474" s="385"/>
      <c r="J3474" s="385"/>
      <c r="K3474" s="385"/>
    </row>
    <row r="3475" spans="1:11">
      <c r="A3475" s="393"/>
      <c r="B3475" s="438"/>
      <c r="F3475" s="385"/>
      <c r="G3475" s="385"/>
      <c r="H3475" s="385"/>
      <c r="I3475" s="385"/>
      <c r="J3475" s="385"/>
      <c r="K3475" s="385"/>
    </row>
    <row r="3476" spans="1:11">
      <c r="A3476" s="393"/>
      <c r="B3476" s="438"/>
      <c r="F3476" s="385"/>
      <c r="G3476" s="385"/>
      <c r="H3476" s="385"/>
      <c r="I3476" s="385"/>
      <c r="J3476" s="385"/>
      <c r="K3476" s="385"/>
    </row>
    <row r="3477" spans="1:11">
      <c r="A3477" s="393"/>
      <c r="B3477" s="438"/>
      <c r="F3477" s="385"/>
      <c r="G3477" s="385"/>
      <c r="H3477" s="385"/>
      <c r="I3477" s="385"/>
      <c r="J3477" s="385"/>
      <c r="K3477" s="385"/>
    </row>
    <row r="3478" spans="1:11">
      <c r="A3478" s="393"/>
      <c r="B3478" s="438"/>
      <c r="F3478" s="385"/>
      <c r="G3478" s="385"/>
      <c r="H3478" s="385"/>
      <c r="I3478" s="385"/>
      <c r="J3478" s="385"/>
      <c r="K3478" s="385"/>
    </row>
    <row r="3479" spans="1:11">
      <c r="A3479" s="393"/>
      <c r="B3479" s="438"/>
      <c r="F3479" s="385"/>
      <c r="G3479" s="385"/>
      <c r="H3479" s="385"/>
      <c r="I3479" s="385"/>
      <c r="J3479" s="385"/>
      <c r="K3479" s="385"/>
    </row>
    <row r="3480" spans="1:11">
      <c r="A3480" s="393"/>
      <c r="B3480" s="438"/>
      <c r="F3480" s="385"/>
      <c r="G3480" s="385"/>
      <c r="H3480" s="385"/>
      <c r="I3480" s="385"/>
      <c r="J3480" s="385"/>
      <c r="K3480" s="385"/>
    </row>
    <row r="3481" spans="1:11">
      <c r="A3481" s="393"/>
      <c r="B3481" s="438"/>
      <c r="F3481" s="385"/>
      <c r="G3481" s="385"/>
      <c r="H3481" s="385"/>
      <c r="I3481" s="385"/>
      <c r="J3481" s="385"/>
      <c r="K3481" s="385"/>
    </row>
    <row r="3482" spans="1:11">
      <c r="A3482" s="393"/>
      <c r="B3482" s="438"/>
      <c r="F3482" s="385"/>
      <c r="G3482" s="385"/>
      <c r="H3482" s="385"/>
      <c r="I3482" s="385"/>
      <c r="J3482" s="385"/>
      <c r="K3482" s="385"/>
    </row>
    <row r="3483" spans="1:11">
      <c r="A3483" s="393"/>
      <c r="B3483" s="438"/>
      <c r="F3483" s="385"/>
      <c r="G3483" s="385"/>
      <c r="H3483" s="385"/>
      <c r="I3483" s="385"/>
      <c r="J3483" s="385"/>
      <c r="K3483" s="385"/>
    </row>
    <row r="3484" spans="1:11">
      <c r="A3484" s="393"/>
      <c r="B3484" s="438"/>
      <c r="F3484" s="385"/>
      <c r="G3484" s="385"/>
      <c r="H3484" s="385"/>
      <c r="I3484" s="385"/>
      <c r="J3484" s="385"/>
      <c r="K3484" s="385"/>
    </row>
    <row r="3485" spans="1:11">
      <c r="A3485" s="393"/>
      <c r="B3485" s="438"/>
      <c r="F3485" s="385"/>
      <c r="G3485" s="385"/>
      <c r="H3485" s="385"/>
      <c r="I3485" s="385"/>
      <c r="J3485" s="385"/>
      <c r="K3485" s="385"/>
    </row>
    <row r="3486" spans="1:11">
      <c r="A3486" s="393"/>
      <c r="B3486" s="438"/>
      <c r="F3486" s="385"/>
      <c r="G3486" s="385"/>
      <c r="H3486" s="385"/>
      <c r="I3486" s="385"/>
      <c r="J3486" s="385"/>
      <c r="K3486" s="385"/>
    </row>
    <row r="3487" spans="1:11">
      <c r="A3487" s="393"/>
      <c r="B3487" s="438"/>
      <c r="F3487" s="385"/>
      <c r="G3487" s="385"/>
      <c r="H3487" s="385"/>
      <c r="I3487" s="385"/>
      <c r="J3487" s="385"/>
      <c r="K3487" s="385"/>
    </row>
    <row r="3488" spans="1:11">
      <c r="A3488" s="393"/>
      <c r="B3488" s="438"/>
      <c r="F3488" s="385"/>
      <c r="G3488" s="385"/>
      <c r="H3488" s="385"/>
      <c r="I3488" s="385"/>
      <c r="J3488" s="385"/>
      <c r="K3488" s="385"/>
    </row>
    <row r="3489" spans="1:11">
      <c r="A3489" s="393"/>
      <c r="B3489" s="438"/>
      <c r="F3489" s="385"/>
      <c r="G3489" s="385"/>
      <c r="H3489" s="385"/>
      <c r="I3489" s="385"/>
      <c r="J3489" s="385"/>
      <c r="K3489" s="385"/>
    </row>
    <row r="3490" spans="1:11">
      <c r="A3490" s="393"/>
      <c r="B3490" s="438"/>
      <c r="F3490" s="385"/>
      <c r="G3490" s="385"/>
      <c r="H3490" s="385"/>
      <c r="I3490" s="385"/>
      <c r="J3490" s="385"/>
      <c r="K3490" s="385"/>
    </row>
    <row r="3491" spans="1:11">
      <c r="A3491" s="393"/>
      <c r="B3491" s="438"/>
      <c r="F3491" s="385"/>
      <c r="G3491" s="385"/>
      <c r="H3491" s="385"/>
      <c r="I3491" s="385"/>
      <c r="J3491" s="385"/>
      <c r="K3491" s="385"/>
    </row>
    <row r="3492" spans="1:11">
      <c r="A3492" s="393"/>
      <c r="B3492" s="438"/>
      <c r="F3492" s="385"/>
      <c r="G3492" s="385"/>
      <c r="H3492" s="385"/>
      <c r="I3492" s="385"/>
      <c r="J3492" s="385"/>
      <c r="K3492" s="385"/>
    </row>
    <row r="3493" spans="1:11">
      <c r="A3493" s="393"/>
      <c r="B3493" s="438"/>
      <c r="F3493" s="385"/>
      <c r="G3493" s="385"/>
      <c r="H3493" s="385"/>
      <c r="I3493" s="385"/>
      <c r="J3493" s="385"/>
      <c r="K3493" s="385"/>
    </row>
    <row r="3494" spans="1:11">
      <c r="A3494" s="393"/>
      <c r="B3494" s="438"/>
      <c r="F3494" s="385"/>
      <c r="G3494" s="385"/>
      <c r="H3494" s="385"/>
      <c r="I3494" s="385"/>
      <c r="J3494" s="385"/>
      <c r="K3494" s="385"/>
    </row>
    <row r="3495" spans="1:11">
      <c r="A3495" s="393"/>
      <c r="B3495" s="438"/>
      <c r="F3495" s="385"/>
      <c r="G3495" s="385"/>
      <c r="H3495" s="385"/>
      <c r="I3495" s="385"/>
      <c r="J3495" s="385"/>
      <c r="K3495" s="385"/>
    </row>
    <row r="3496" spans="1:11">
      <c r="A3496" s="393"/>
      <c r="B3496" s="438"/>
      <c r="F3496" s="385"/>
      <c r="G3496" s="385"/>
      <c r="H3496" s="385"/>
      <c r="I3496" s="385"/>
      <c r="J3496" s="385"/>
      <c r="K3496" s="385"/>
    </row>
    <row r="3497" spans="1:11">
      <c r="A3497" s="393"/>
      <c r="B3497" s="438"/>
      <c r="F3497" s="385"/>
      <c r="G3497" s="385"/>
      <c r="H3497" s="385"/>
      <c r="I3497" s="385"/>
      <c r="J3497" s="385"/>
      <c r="K3497" s="385"/>
    </row>
    <row r="3498" spans="1:11">
      <c r="A3498" s="393"/>
      <c r="B3498" s="438"/>
      <c r="F3498" s="385"/>
      <c r="G3498" s="385"/>
      <c r="H3498" s="385"/>
      <c r="I3498" s="385"/>
      <c r="J3498" s="385"/>
      <c r="K3498" s="385"/>
    </row>
    <row r="3499" spans="1:11">
      <c r="A3499" s="393"/>
      <c r="B3499" s="438"/>
      <c r="F3499" s="385"/>
      <c r="G3499" s="385"/>
      <c r="H3499" s="385"/>
      <c r="I3499" s="385"/>
      <c r="J3499" s="385"/>
      <c r="K3499" s="385"/>
    </row>
    <row r="3500" spans="1:11">
      <c r="A3500" s="393"/>
      <c r="B3500" s="438"/>
      <c r="F3500" s="385"/>
      <c r="G3500" s="385"/>
      <c r="H3500" s="385"/>
      <c r="I3500" s="385"/>
      <c r="J3500" s="385"/>
      <c r="K3500" s="385"/>
    </row>
    <row r="3501" spans="1:11">
      <c r="A3501" s="393"/>
      <c r="B3501" s="438"/>
      <c r="F3501" s="385"/>
      <c r="G3501" s="385"/>
      <c r="H3501" s="385"/>
      <c r="I3501" s="385"/>
      <c r="J3501" s="385"/>
      <c r="K3501" s="385"/>
    </row>
    <row r="3502" spans="1:11">
      <c r="A3502" s="393"/>
      <c r="B3502" s="438"/>
      <c r="F3502" s="385"/>
      <c r="G3502" s="385"/>
      <c r="H3502" s="385"/>
      <c r="I3502" s="385"/>
      <c r="J3502" s="385"/>
      <c r="K3502" s="385"/>
    </row>
    <row r="3503" spans="1:11">
      <c r="A3503" s="393"/>
      <c r="B3503" s="438"/>
      <c r="F3503" s="385"/>
      <c r="G3503" s="385"/>
      <c r="H3503" s="385"/>
      <c r="I3503" s="385"/>
      <c r="J3503" s="385"/>
      <c r="K3503" s="385"/>
    </row>
    <row r="3504" spans="1:11">
      <c r="A3504" s="393"/>
      <c r="B3504" s="438"/>
      <c r="F3504" s="385"/>
      <c r="G3504" s="385"/>
      <c r="H3504" s="385"/>
      <c r="I3504" s="385"/>
      <c r="J3504" s="385"/>
      <c r="K3504" s="385"/>
    </row>
    <row r="3505" spans="1:11">
      <c r="A3505" s="393"/>
      <c r="B3505" s="438"/>
      <c r="F3505" s="385"/>
      <c r="G3505" s="385"/>
      <c r="H3505" s="385"/>
      <c r="I3505" s="385"/>
      <c r="J3505" s="385"/>
      <c r="K3505" s="385"/>
    </row>
    <row r="3506" spans="1:11">
      <c r="A3506" s="393"/>
      <c r="B3506" s="438"/>
      <c r="F3506" s="385"/>
      <c r="G3506" s="385"/>
      <c r="H3506" s="385"/>
      <c r="I3506" s="385"/>
      <c r="J3506" s="385"/>
      <c r="K3506" s="385"/>
    </row>
    <row r="3507" spans="1:11">
      <c r="A3507" s="393"/>
      <c r="B3507" s="438"/>
      <c r="F3507" s="385"/>
      <c r="G3507" s="385"/>
      <c r="H3507" s="385"/>
      <c r="I3507" s="385"/>
      <c r="J3507" s="385"/>
      <c r="K3507" s="385"/>
    </row>
    <row r="3508" spans="1:11">
      <c r="A3508" s="393"/>
      <c r="B3508" s="438"/>
      <c r="F3508" s="385"/>
      <c r="G3508" s="385"/>
      <c r="H3508" s="385"/>
      <c r="I3508" s="385"/>
      <c r="J3508" s="385"/>
      <c r="K3508" s="385"/>
    </row>
    <row r="3509" spans="1:11">
      <c r="A3509" s="393"/>
      <c r="B3509" s="438"/>
      <c r="F3509" s="385"/>
      <c r="G3509" s="385"/>
      <c r="H3509" s="385"/>
      <c r="I3509" s="385"/>
      <c r="J3509" s="385"/>
      <c r="K3509" s="385"/>
    </row>
    <row r="3510" spans="1:11">
      <c r="A3510" s="393"/>
      <c r="B3510" s="438"/>
      <c r="F3510" s="385"/>
      <c r="G3510" s="385"/>
      <c r="H3510" s="385"/>
      <c r="I3510" s="385"/>
      <c r="J3510" s="385"/>
      <c r="K3510" s="385"/>
    </row>
    <row r="3511" spans="1:11">
      <c r="A3511" s="393"/>
      <c r="B3511" s="438"/>
      <c r="F3511" s="385"/>
      <c r="G3511" s="385"/>
      <c r="H3511" s="385"/>
      <c r="I3511" s="385"/>
      <c r="J3511" s="385"/>
      <c r="K3511" s="385"/>
    </row>
    <row r="3512" spans="1:11">
      <c r="A3512" s="393"/>
      <c r="B3512" s="438"/>
      <c r="F3512" s="385"/>
      <c r="G3512" s="385"/>
      <c r="H3512" s="385"/>
      <c r="I3512" s="385"/>
      <c r="J3512" s="385"/>
      <c r="K3512" s="385"/>
    </row>
    <row r="3513" spans="1:11">
      <c r="A3513" s="393"/>
      <c r="B3513" s="438"/>
      <c r="F3513" s="385"/>
      <c r="G3513" s="385"/>
      <c r="H3513" s="385"/>
      <c r="I3513" s="385"/>
      <c r="J3513" s="385"/>
      <c r="K3513" s="385"/>
    </row>
    <row r="3514" spans="1:11">
      <c r="A3514" s="393"/>
      <c r="B3514" s="438"/>
      <c r="F3514" s="385"/>
      <c r="G3514" s="385"/>
      <c r="H3514" s="385"/>
      <c r="I3514" s="385"/>
      <c r="J3514" s="385"/>
      <c r="K3514" s="385"/>
    </row>
    <row r="3515" spans="1:11">
      <c r="A3515" s="393"/>
      <c r="B3515" s="438"/>
      <c r="F3515" s="385"/>
      <c r="G3515" s="385"/>
      <c r="H3515" s="385"/>
      <c r="I3515" s="385"/>
      <c r="J3515" s="385"/>
      <c r="K3515" s="385"/>
    </row>
    <row r="3516" spans="1:11">
      <c r="A3516" s="393"/>
      <c r="B3516" s="438"/>
      <c r="F3516" s="385"/>
      <c r="G3516" s="385"/>
      <c r="H3516" s="385"/>
      <c r="I3516" s="385"/>
      <c r="J3516" s="385"/>
      <c r="K3516" s="385"/>
    </row>
    <row r="3517" spans="1:11">
      <c r="A3517" s="393"/>
      <c r="B3517" s="438"/>
      <c r="F3517" s="385"/>
      <c r="G3517" s="385"/>
      <c r="H3517" s="385"/>
      <c r="I3517" s="385"/>
      <c r="J3517" s="385"/>
      <c r="K3517" s="385"/>
    </row>
    <row r="3518" spans="1:11">
      <c r="A3518" s="393"/>
      <c r="B3518" s="438"/>
      <c r="F3518" s="385"/>
      <c r="G3518" s="385"/>
      <c r="H3518" s="385"/>
      <c r="I3518" s="385"/>
      <c r="J3518" s="385"/>
      <c r="K3518" s="385"/>
    </row>
    <row r="3519" spans="1:11">
      <c r="A3519" s="393"/>
      <c r="B3519" s="438"/>
      <c r="F3519" s="385"/>
      <c r="G3519" s="385"/>
      <c r="H3519" s="385"/>
      <c r="I3519" s="385"/>
      <c r="J3519" s="385"/>
      <c r="K3519" s="385"/>
    </row>
    <row r="3520" spans="1:11">
      <c r="A3520" s="393"/>
      <c r="B3520" s="438"/>
      <c r="F3520" s="385"/>
      <c r="G3520" s="385"/>
      <c r="H3520" s="385"/>
      <c r="I3520" s="385"/>
      <c r="J3520" s="385"/>
      <c r="K3520" s="385"/>
    </row>
    <row r="3521" spans="1:11">
      <c r="A3521" s="393"/>
      <c r="B3521" s="438"/>
      <c r="F3521" s="385"/>
      <c r="G3521" s="385"/>
      <c r="H3521" s="385"/>
      <c r="I3521" s="385"/>
      <c r="J3521" s="385"/>
      <c r="K3521" s="385"/>
    </row>
    <row r="3522" spans="1:11">
      <c r="A3522" s="393"/>
      <c r="B3522" s="438"/>
      <c r="F3522" s="385"/>
      <c r="G3522" s="385"/>
      <c r="H3522" s="385"/>
      <c r="I3522" s="385"/>
      <c r="J3522" s="385"/>
      <c r="K3522" s="385"/>
    </row>
    <row r="3523" spans="1:11">
      <c r="A3523" s="393"/>
      <c r="B3523" s="438"/>
      <c r="F3523" s="385"/>
      <c r="G3523" s="385"/>
      <c r="H3523" s="385"/>
      <c r="I3523" s="385"/>
      <c r="J3523" s="385"/>
      <c r="K3523" s="385"/>
    </row>
    <row r="3524" spans="1:11">
      <c r="A3524" s="393"/>
      <c r="B3524" s="438"/>
      <c r="F3524" s="385"/>
      <c r="G3524" s="385"/>
      <c r="H3524" s="385"/>
      <c r="I3524" s="385"/>
      <c r="J3524" s="385"/>
      <c r="K3524" s="385"/>
    </row>
    <row r="3525" spans="1:11">
      <c r="A3525" s="393"/>
      <c r="B3525" s="438"/>
      <c r="F3525" s="385"/>
      <c r="G3525" s="385"/>
      <c r="H3525" s="385"/>
      <c r="I3525" s="385"/>
      <c r="J3525" s="385"/>
      <c r="K3525" s="385"/>
    </row>
    <row r="3526" spans="1:11">
      <c r="A3526" s="393"/>
      <c r="B3526" s="438"/>
      <c r="F3526" s="385"/>
      <c r="G3526" s="385"/>
      <c r="H3526" s="385"/>
      <c r="I3526" s="385"/>
      <c r="J3526" s="385"/>
      <c r="K3526" s="385"/>
    </row>
    <row r="3527" spans="1:11">
      <c r="A3527" s="393"/>
      <c r="B3527" s="438"/>
      <c r="F3527" s="385"/>
      <c r="G3527" s="385"/>
      <c r="H3527" s="385"/>
      <c r="I3527" s="385"/>
      <c r="J3527" s="385"/>
      <c r="K3527" s="385"/>
    </row>
    <row r="3528" spans="1:11">
      <c r="A3528" s="393"/>
      <c r="B3528" s="438"/>
      <c r="F3528" s="385"/>
      <c r="G3528" s="385"/>
      <c r="H3528" s="385"/>
      <c r="I3528" s="385"/>
      <c r="J3528" s="385"/>
      <c r="K3528" s="385"/>
    </row>
    <row r="3529" spans="1:11">
      <c r="A3529" s="393"/>
      <c r="B3529" s="438"/>
      <c r="F3529" s="385"/>
      <c r="G3529" s="385"/>
      <c r="H3529" s="385"/>
      <c r="I3529" s="385"/>
      <c r="J3529" s="385"/>
      <c r="K3529" s="385"/>
    </row>
    <row r="3530" spans="1:11">
      <c r="A3530" s="393"/>
      <c r="B3530" s="438"/>
      <c r="F3530" s="385"/>
      <c r="G3530" s="385"/>
      <c r="H3530" s="385"/>
      <c r="I3530" s="385"/>
      <c r="J3530" s="385"/>
      <c r="K3530" s="385"/>
    </row>
    <row r="3531" spans="1:11">
      <c r="A3531" s="393"/>
      <c r="B3531" s="438"/>
      <c r="F3531" s="385"/>
      <c r="G3531" s="385"/>
      <c r="H3531" s="385"/>
      <c r="I3531" s="385"/>
      <c r="J3531" s="385"/>
      <c r="K3531" s="385"/>
    </row>
    <row r="3532" spans="1:11">
      <c r="A3532" s="393"/>
      <c r="B3532" s="438"/>
      <c r="F3532" s="385"/>
      <c r="G3532" s="385"/>
      <c r="H3532" s="385"/>
      <c r="I3532" s="385"/>
      <c r="J3532" s="385"/>
      <c r="K3532" s="385"/>
    </row>
    <row r="3533" spans="1:11">
      <c r="A3533" s="393"/>
      <c r="B3533" s="438"/>
      <c r="F3533" s="385"/>
      <c r="G3533" s="385"/>
      <c r="H3533" s="385"/>
      <c r="I3533" s="385"/>
      <c r="J3533" s="385"/>
      <c r="K3533" s="385"/>
    </row>
    <row r="3534" spans="1:11">
      <c r="A3534" s="393"/>
      <c r="B3534" s="438"/>
      <c r="F3534" s="385"/>
      <c r="G3534" s="385"/>
      <c r="H3534" s="385"/>
      <c r="I3534" s="385"/>
      <c r="J3534" s="385"/>
      <c r="K3534" s="385"/>
    </row>
    <row r="3535" spans="1:11">
      <c r="A3535" s="393"/>
      <c r="B3535" s="438"/>
      <c r="F3535" s="385"/>
      <c r="G3535" s="385"/>
      <c r="H3535" s="385"/>
      <c r="I3535" s="385"/>
      <c r="J3535" s="385"/>
      <c r="K3535" s="385"/>
    </row>
    <row r="3536" spans="1:11">
      <c r="A3536" s="393"/>
      <c r="B3536" s="438"/>
      <c r="F3536" s="385"/>
      <c r="G3536" s="385"/>
      <c r="H3536" s="385"/>
      <c r="I3536" s="385"/>
      <c r="J3536" s="385"/>
      <c r="K3536" s="385"/>
    </row>
    <row r="3537" spans="1:11">
      <c r="A3537" s="393"/>
      <c r="B3537" s="438"/>
      <c r="F3537" s="385"/>
      <c r="G3537" s="385"/>
      <c r="H3537" s="385"/>
      <c r="I3537" s="385"/>
      <c r="J3537" s="385"/>
      <c r="K3537" s="385"/>
    </row>
    <row r="3538" spans="1:11">
      <c r="A3538" s="393"/>
      <c r="B3538" s="438"/>
      <c r="F3538" s="385"/>
      <c r="G3538" s="385"/>
      <c r="H3538" s="385"/>
      <c r="I3538" s="385"/>
      <c r="J3538" s="385"/>
      <c r="K3538" s="385"/>
    </row>
    <row r="3539" spans="1:11">
      <c r="A3539" s="393"/>
      <c r="B3539" s="438"/>
      <c r="F3539" s="385"/>
      <c r="G3539" s="385"/>
      <c r="H3539" s="385"/>
      <c r="I3539" s="385"/>
      <c r="J3539" s="385"/>
      <c r="K3539" s="385"/>
    </row>
    <row r="3540" spans="1:11">
      <c r="A3540" s="393"/>
      <c r="B3540" s="438"/>
      <c r="F3540" s="385"/>
      <c r="G3540" s="385"/>
      <c r="H3540" s="385"/>
      <c r="I3540" s="385"/>
      <c r="J3540" s="385"/>
      <c r="K3540" s="385"/>
    </row>
    <row r="3541" spans="1:11">
      <c r="A3541" s="393"/>
      <c r="B3541" s="438"/>
      <c r="F3541" s="385"/>
      <c r="G3541" s="385"/>
      <c r="H3541" s="385"/>
      <c r="I3541" s="385"/>
      <c r="J3541" s="385"/>
      <c r="K3541" s="385"/>
    </row>
    <row r="3542" spans="1:11">
      <c r="A3542" s="393"/>
      <c r="B3542" s="438"/>
      <c r="F3542" s="385"/>
      <c r="G3542" s="385"/>
      <c r="H3542" s="385"/>
      <c r="I3542" s="385"/>
      <c r="J3542" s="385"/>
      <c r="K3542" s="385"/>
    </row>
    <row r="3543" spans="1:11">
      <c r="A3543" s="393"/>
      <c r="B3543" s="438"/>
      <c r="F3543" s="385"/>
      <c r="G3543" s="385"/>
      <c r="H3543" s="385"/>
      <c r="I3543" s="385"/>
      <c r="J3543" s="385"/>
      <c r="K3543" s="385"/>
    </row>
    <row r="3544" spans="1:11">
      <c r="A3544" s="393"/>
      <c r="B3544" s="438"/>
      <c r="F3544" s="385"/>
      <c r="G3544" s="385"/>
      <c r="H3544" s="385"/>
      <c r="I3544" s="385"/>
      <c r="J3544" s="385"/>
      <c r="K3544" s="385"/>
    </row>
    <row r="3545" spans="1:11">
      <c r="A3545" s="393"/>
      <c r="B3545" s="438"/>
      <c r="F3545" s="385"/>
      <c r="G3545" s="385"/>
      <c r="H3545" s="385"/>
      <c r="I3545" s="385"/>
      <c r="J3545" s="385"/>
      <c r="K3545" s="385"/>
    </row>
    <row r="3546" spans="1:11">
      <c r="A3546" s="393"/>
      <c r="B3546" s="438"/>
      <c r="F3546" s="385"/>
      <c r="G3546" s="385"/>
      <c r="H3546" s="385"/>
      <c r="I3546" s="385"/>
      <c r="J3546" s="385"/>
      <c r="K3546" s="385"/>
    </row>
    <row r="3547" spans="1:11">
      <c r="A3547" s="393"/>
      <c r="B3547" s="438"/>
      <c r="F3547" s="385"/>
      <c r="G3547" s="385"/>
      <c r="H3547" s="385"/>
      <c r="I3547" s="385"/>
      <c r="J3547" s="385"/>
      <c r="K3547" s="385"/>
    </row>
    <row r="3548" spans="1:11">
      <c r="A3548" s="393"/>
      <c r="B3548" s="438"/>
      <c r="F3548" s="385"/>
      <c r="G3548" s="385"/>
      <c r="H3548" s="385"/>
      <c r="I3548" s="385"/>
      <c r="J3548" s="385"/>
      <c r="K3548" s="385"/>
    </row>
    <row r="3549" spans="1:11">
      <c r="A3549" s="393"/>
      <c r="B3549" s="438"/>
      <c r="F3549" s="385"/>
      <c r="G3549" s="385"/>
      <c r="H3549" s="385"/>
      <c r="I3549" s="385"/>
      <c r="J3549" s="385"/>
      <c r="K3549" s="385"/>
    </row>
    <row r="3550" spans="1:11">
      <c r="A3550" s="393"/>
      <c r="B3550" s="438"/>
      <c r="F3550" s="385"/>
      <c r="G3550" s="385"/>
      <c r="H3550" s="385"/>
      <c r="I3550" s="385"/>
      <c r="J3550" s="385"/>
      <c r="K3550" s="385"/>
    </row>
    <row r="3551" spans="1:11">
      <c r="A3551" s="393"/>
      <c r="B3551" s="438"/>
      <c r="F3551" s="385"/>
      <c r="G3551" s="385"/>
      <c r="H3551" s="385"/>
      <c r="I3551" s="385"/>
      <c r="J3551" s="385"/>
      <c r="K3551" s="385"/>
    </row>
    <row r="3552" spans="1:11">
      <c r="A3552" s="393"/>
      <c r="B3552" s="438"/>
      <c r="F3552" s="385"/>
      <c r="G3552" s="385"/>
      <c r="H3552" s="385"/>
      <c r="I3552" s="385"/>
      <c r="J3552" s="385"/>
      <c r="K3552" s="385"/>
    </row>
    <row r="3553" spans="1:11">
      <c r="A3553" s="393"/>
      <c r="B3553" s="438"/>
      <c r="F3553" s="385"/>
      <c r="G3553" s="385"/>
      <c r="H3553" s="385"/>
      <c r="I3553" s="385"/>
      <c r="J3553" s="385"/>
      <c r="K3553" s="385"/>
    </row>
    <row r="3554" spans="1:11">
      <c r="A3554" s="393"/>
      <c r="B3554" s="438"/>
      <c r="F3554" s="385"/>
      <c r="G3554" s="385"/>
      <c r="H3554" s="385"/>
      <c r="I3554" s="385"/>
      <c r="J3554" s="385"/>
      <c r="K3554" s="385"/>
    </row>
    <row r="3555" spans="1:11">
      <c r="A3555" s="393"/>
      <c r="B3555" s="438"/>
      <c r="F3555" s="385"/>
      <c r="G3555" s="385"/>
      <c r="H3555" s="385"/>
      <c r="I3555" s="385"/>
      <c r="J3555" s="385"/>
      <c r="K3555" s="385"/>
    </row>
    <row r="3556" spans="1:11">
      <c r="A3556" s="393"/>
      <c r="B3556" s="438"/>
      <c r="F3556" s="385"/>
      <c r="G3556" s="385"/>
      <c r="H3556" s="385"/>
      <c r="I3556" s="385"/>
      <c r="J3556" s="385"/>
      <c r="K3556" s="385"/>
    </row>
    <row r="3557" spans="1:11">
      <c r="A3557" s="393"/>
      <c r="B3557" s="438"/>
      <c r="F3557" s="385"/>
      <c r="G3557" s="385"/>
      <c r="H3557" s="385"/>
      <c r="I3557" s="385"/>
      <c r="J3557" s="385"/>
      <c r="K3557" s="385"/>
    </row>
    <row r="3558" spans="1:11">
      <c r="A3558" s="393"/>
      <c r="B3558" s="438"/>
      <c r="F3558" s="385"/>
      <c r="G3558" s="385"/>
      <c r="H3558" s="385"/>
      <c r="I3558" s="385"/>
      <c r="J3558" s="385"/>
      <c r="K3558" s="385"/>
    </row>
    <row r="3559" spans="1:11">
      <c r="A3559" s="393"/>
      <c r="B3559" s="438"/>
      <c r="F3559" s="385"/>
      <c r="G3559" s="385"/>
      <c r="H3559" s="385"/>
      <c r="I3559" s="385"/>
      <c r="J3559" s="385"/>
      <c r="K3559" s="385"/>
    </row>
    <row r="3560" spans="1:11">
      <c r="A3560" s="393"/>
      <c r="B3560" s="438"/>
      <c r="F3560" s="385"/>
      <c r="G3560" s="385"/>
      <c r="H3560" s="385"/>
      <c r="I3560" s="385"/>
      <c r="J3560" s="385"/>
      <c r="K3560" s="385"/>
    </row>
    <row r="3561" spans="1:11">
      <c r="A3561" s="393"/>
      <c r="B3561" s="438"/>
      <c r="F3561" s="385"/>
      <c r="G3561" s="385"/>
      <c r="H3561" s="385"/>
      <c r="I3561" s="385"/>
      <c r="J3561" s="385"/>
      <c r="K3561" s="385"/>
    </row>
    <row r="3562" spans="1:11">
      <c r="A3562" s="393"/>
      <c r="B3562" s="438"/>
      <c r="F3562" s="385"/>
      <c r="G3562" s="385"/>
      <c r="H3562" s="385"/>
      <c r="I3562" s="385"/>
      <c r="J3562" s="385"/>
      <c r="K3562" s="385"/>
    </row>
    <row r="3563" spans="1:11">
      <c r="A3563" s="393"/>
      <c r="B3563" s="438"/>
      <c r="F3563" s="385"/>
      <c r="G3563" s="385"/>
      <c r="H3563" s="385"/>
      <c r="I3563" s="385"/>
      <c r="J3563" s="385"/>
      <c r="K3563" s="385"/>
    </row>
    <row r="3564" spans="1:11">
      <c r="A3564" s="393"/>
      <c r="B3564" s="438"/>
      <c r="F3564" s="385"/>
      <c r="G3564" s="385"/>
      <c r="H3564" s="385"/>
      <c r="I3564" s="385"/>
      <c r="J3564" s="385"/>
      <c r="K3564" s="385"/>
    </row>
    <row r="3565" spans="1:11">
      <c r="A3565" s="393"/>
      <c r="B3565" s="438"/>
      <c r="F3565" s="385"/>
      <c r="G3565" s="385"/>
      <c r="H3565" s="385"/>
      <c r="I3565" s="385"/>
      <c r="J3565" s="385"/>
      <c r="K3565" s="385"/>
    </row>
    <row r="3566" spans="1:11">
      <c r="A3566" s="393"/>
      <c r="B3566" s="438"/>
      <c r="F3566" s="385"/>
      <c r="G3566" s="385"/>
      <c r="H3566" s="385"/>
      <c r="I3566" s="385"/>
      <c r="J3566" s="385"/>
      <c r="K3566" s="385"/>
    </row>
    <row r="3567" spans="1:11">
      <c r="A3567" s="393"/>
      <c r="B3567" s="438"/>
      <c r="F3567" s="385"/>
      <c r="G3567" s="385"/>
      <c r="H3567" s="385"/>
      <c r="I3567" s="385"/>
      <c r="J3567" s="385"/>
      <c r="K3567" s="385"/>
    </row>
    <row r="3568" spans="1:11">
      <c r="A3568" s="393"/>
      <c r="B3568" s="438"/>
      <c r="F3568" s="385"/>
      <c r="G3568" s="385"/>
      <c r="H3568" s="385"/>
      <c r="I3568" s="385"/>
      <c r="J3568" s="385"/>
      <c r="K3568" s="385"/>
    </row>
    <row r="3569" spans="1:11">
      <c r="A3569" s="393"/>
      <c r="B3569" s="438"/>
      <c r="F3569" s="385"/>
      <c r="G3569" s="385"/>
      <c r="H3569" s="385"/>
      <c r="I3569" s="385"/>
      <c r="J3569" s="385"/>
      <c r="K3569" s="385"/>
    </row>
    <row r="3570" spans="1:11">
      <c r="A3570" s="393"/>
      <c r="B3570" s="438"/>
      <c r="F3570" s="385"/>
      <c r="G3570" s="385"/>
      <c r="H3570" s="385"/>
      <c r="I3570" s="385"/>
      <c r="J3570" s="385"/>
      <c r="K3570" s="385"/>
    </row>
    <row r="3571" spans="1:11">
      <c r="A3571" s="393"/>
      <c r="B3571" s="438"/>
      <c r="F3571" s="385"/>
      <c r="G3571" s="385"/>
      <c r="H3571" s="385"/>
      <c r="I3571" s="385"/>
      <c r="J3571" s="385"/>
      <c r="K3571" s="385"/>
    </row>
    <row r="3572" spans="1:11">
      <c r="A3572" s="393"/>
      <c r="B3572" s="438"/>
      <c r="F3572" s="385"/>
      <c r="G3572" s="385"/>
      <c r="H3572" s="385"/>
      <c r="I3572" s="385"/>
      <c r="J3572" s="385"/>
      <c r="K3572" s="385"/>
    </row>
    <row r="3573" spans="1:11">
      <c r="A3573" s="393"/>
      <c r="B3573" s="438"/>
      <c r="F3573" s="385"/>
      <c r="G3573" s="385"/>
      <c r="H3573" s="385"/>
      <c r="I3573" s="385"/>
      <c r="J3573" s="385"/>
      <c r="K3573" s="385"/>
    </row>
    <row r="3574" spans="1:11">
      <c r="A3574" s="393"/>
      <c r="B3574" s="438"/>
      <c r="F3574" s="385"/>
      <c r="G3574" s="385"/>
      <c r="H3574" s="385"/>
      <c r="I3574" s="385"/>
      <c r="J3574" s="385"/>
      <c r="K3574" s="385"/>
    </row>
    <row r="3575" spans="1:11">
      <c r="A3575" s="393"/>
      <c r="B3575" s="438"/>
      <c r="F3575" s="385"/>
      <c r="G3575" s="385"/>
      <c r="H3575" s="385"/>
      <c r="I3575" s="385"/>
      <c r="J3575" s="385"/>
      <c r="K3575" s="385"/>
    </row>
    <row r="3576" spans="1:11">
      <c r="A3576" s="393"/>
      <c r="B3576" s="438"/>
      <c r="F3576" s="385"/>
      <c r="G3576" s="385"/>
      <c r="H3576" s="385"/>
      <c r="I3576" s="385"/>
      <c r="J3576" s="385"/>
      <c r="K3576" s="385"/>
    </row>
    <row r="3577" spans="1:11">
      <c r="A3577" s="393"/>
      <c r="B3577" s="438"/>
      <c r="F3577" s="385"/>
      <c r="G3577" s="385"/>
      <c r="H3577" s="385"/>
      <c r="I3577" s="385"/>
      <c r="J3577" s="385"/>
      <c r="K3577" s="385"/>
    </row>
    <row r="3578" spans="1:11">
      <c r="A3578" s="393"/>
      <c r="B3578" s="438"/>
      <c r="F3578" s="385"/>
      <c r="G3578" s="385"/>
      <c r="H3578" s="385"/>
      <c r="I3578" s="385"/>
      <c r="J3578" s="385"/>
      <c r="K3578" s="385"/>
    </row>
    <row r="3579" spans="1:11">
      <c r="A3579" s="393"/>
      <c r="B3579" s="438"/>
      <c r="F3579" s="385"/>
      <c r="G3579" s="385"/>
      <c r="H3579" s="385"/>
      <c r="I3579" s="385"/>
      <c r="J3579" s="385"/>
      <c r="K3579" s="385"/>
    </row>
    <row r="3580" spans="1:11">
      <c r="A3580" s="393"/>
      <c r="B3580" s="438"/>
      <c r="F3580" s="385"/>
      <c r="G3580" s="385"/>
      <c r="H3580" s="385"/>
      <c r="I3580" s="385"/>
      <c r="J3580" s="385"/>
      <c r="K3580" s="385"/>
    </row>
    <row r="3581" spans="1:11">
      <c r="A3581" s="393"/>
      <c r="B3581" s="438"/>
      <c r="F3581" s="385"/>
      <c r="G3581" s="385"/>
      <c r="H3581" s="385"/>
      <c r="I3581" s="385"/>
      <c r="J3581" s="385"/>
      <c r="K3581" s="385"/>
    </row>
    <row r="3582" spans="1:11">
      <c r="A3582" s="393"/>
      <c r="B3582" s="438"/>
      <c r="F3582" s="385"/>
      <c r="G3582" s="385"/>
      <c r="H3582" s="385"/>
      <c r="I3582" s="385"/>
      <c r="J3582" s="385"/>
      <c r="K3582" s="385"/>
    </row>
    <row r="3583" spans="1:11">
      <c r="A3583" s="393"/>
      <c r="B3583" s="438"/>
      <c r="F3583" s="385"/>
      <c r="G3583" s="385"/>
      <c r="H3583" s="385"/>
      <c r="I3583" s="385"/>
      <c r="J3583" s="385"/>
      <c r="K3583" s="385"/>
    </row>
    <row r="3584" spans="1:11">
      <c r="A3584" s="393"/>
      <c r="B3584" s="438"/>
      <c r="F3584" s="385"/>
      <c r="G3584" s="385"/>
      <c r="H3584" s="385"/>
      <c r="I3584" s="385"/>
      <c r="J3584" s="385"/>
      <c r="K3584" s="385"/>
    </row>
    <row r="3585" spans="1:11">
      <c r="A3585" s="393"/>
      <c r="B3585" s="438"/>
      <c r="F3585" s="385"/>
      <c r="G3585" s="385"/>
      <c r="H3585" s="385"/>
      <c r="I3585" s="385"/>
      <c r="J3585" s="385"/>
      <c r="K3585" s="385"/>
    </row>
    <row r="3586" spans="1:11">
      <c r="A3586" s="393"/>
      <c r="B3586" s="438"/>
      <c r="F3586" s="385"/>
      <c r="G3586" s="385"/>
      <c r="H3586" s="385"/>
      <c r="I3586" s="385"/>
      <c r="J3586" s="385"/>
      <c r="K3586" s="385"/>
    </row>
    <row r="3587" spans="1:11">
      <c r="A3587" s="393"/>
      <c r="B3587" s="438"/>
      <c r="F3587" s="385"/>
      <c r="G3587" s="385"/>
      <c r="H3587" s="385"/>
      <c r="I3587" s="385"/>
      <c r="J3587" s="385"/>
      <c r="K3587" s="385"/>
    </row>
    <row r="3588" spans="1:11">
      <c r="A3588" s="393"/>
      <c r="B3588" s="438"/>
      <c r="F3588" s="385"/>
      <c r="G3588" s="385"/>
      <c r="H3588" s="385"/>
      <c r="I3588" s="385"/>
      <c r="J3588" s="385"/>
      <c r="K3588" s="385"/>
    </row>
    <row r="3589" spans="1:11">
      <c r="A3589" s="393"/>
      <c r="B3589" s="438"/>
      <c r="F3589" s="385"/>
      <c r="G3589" s="385"/>
      <c r="H3589" s="385"/>
      <c r="I3589" s="385"/>
      <c r="J3589" s="385"/>
      <c r="K3589" s="385"/>
    </row>
    <row r="3590" spans="1:11">
      <c r="A3590" s="393"/>
      <c r="B3590" s="438"/>
      <c r="F3590" s="385"/>
      <c r="G3590" s="385"/>
      <c r="H3590" s="385"/>
      <c r="I3590" s="385"/>
      <c r="J3590" s="385"/>
      <c r="K3590" s="385"/>
    </row>
    <row r="3591" spans="1:11">
      <c r="A3591" s="393"/>
      <c r="B3591" s="438"/>
      <c r="F3591" s="385"/>
      <c r="G3591" s="385"/>
      <c r="H3591" s="385"/>
      <c r="I3591" s="385"/>
      <c r="J3591" s="385"/>
      <c r="K3591" s="385"/>
    </row>
    <row r="3592" spans="1:11">
      <c r="A3592" s="393"/>
      <c r="B3592" s="438"/>
      <c r="F3592" s="385"/>
      <c r="G3592" s="385"/>
      <c r="H3592" s="385"/>
      <c r="I3592" s="385"/>
      <c r="J3592" s="385"/>
      <c r="K3592" s="385"/>
    </row>
    <row r="3593" spans="1:11">
      <c r="A3593" s="393"/>
      <c r="B3593" s="438"/>
      <c r="F3593" s="385"/>
      <c r="G3593" s="385"/>
      <c r="H3593" s="385"/>
      <c r="I3593" s="385"/>
      <c r="J3593" s="385"/>
      <c r="K3593" s="385"/>
    </row>
    <row r="3594" spans="1:11">
      <c r="A3594" s="393"/>
      <c r="B3594" s="438"/>
      <c r="F3594" s="385"/>
      <c r="G3594" s="385"/>
      <c r="H3594" s="385"/>
      <c r="I3594" s="385"/>
      <c r="J3594" s="385"/>
      <c r="K3594" s="385"/>
    </row>
    <row r="3595" spans="1:11">
      <c r="A3595" s="393"/>
      <c r="B3595" s="438"/>
      <c r="F3595" s="385"/>
      <c r="G3595" s="385"/>
      <c r="H3595" s="385"/>
      <c r="I3595" s="385"/>
      <c r="J3595" s="385"/>
      <c r="K3595" s="385"/>
    </row>
    <row r="3596" spans="1:11">
      <c r="A3596" s="393"/>
      <c r="B3596" s="438"/>
      <c r="F3596" s="385"/>
      <c r="G3596" s="385"/>
      <c r="H3596" s="385"/>
      <c r="I3596" s="385"/>
      <c r="J3596" s="385"/>
      <c r="K3596" s="385"/>
    </row>
    <row r="3597" spans="1:11">
      <c r="A3597" s="393"/>
      <c r="B3597" s="438"/>
      <c r="F3597" s="385"/>
      <c r="G3597" s="385"/>
      <c r="H3597" s="385"/>
      <c r="I3597" s="385"/>
      <c r="J3597" s="385"/>
      <c r="K3597" s="385"/>
    </row>
    <row r="3598" spans="1:11">
      <c r="A3598" s="393"/>
      <c r="B3598" s="438"/>
      <c r="F3598" s="385"/>
      <c r="G3598" s="385"/>
      <c r="H3598" s="385"/>
      <c r="I3598" s="385"/>
      <c r="J3598" s="385"/>
      <c r="K3598" s="385"/>
    </row>
    <row r="3599" spans="1:11">
      <c r="A3599" s="393"/>
      <c r="B3599" s="438"/>
      <c r="F3599" s="385"/>
      <c r="G3599" s="385"/>
      <c r="H3599" s="385"/>
      <c r="I3599" s="385"/>
      <c r="J3599" s="385"/>
      <c r="K3599" s="385"/>
    </row>
    <row r="3600" spans="1:11">
      <c r="A3600" s="393"/>
      <c r="B3600" s="438"/>
      <c r="F3600" s="385"/>
      <c r="G3600" s="385"/>
      <c r="H3600" s="385"/>
      <c r="I3600" s="385"/>
      <c r="J3600" s="385"/>
      <c r="K3600" s="385"/>
    </row>
    <row r="3601" spans="1:11">
      <c r="A3601" s="393"/>
      <c r="B3601" s="438"/>
      <c r="F3601" s="385"/>
      <c r="G3601" s="385"/>
      <c r="H3601" s="385"/>
      <c r="I3601" s="385"/>
      <c r="J3601" s="385"/>
      <c r="K3601" s="385"/>
    </row>
    <row r="3602" spans="1:11">
      <c r="A3602" s="393"/>
      <c r="B3602" s="438"/>
      <c r="F3602" s="385"/>
      <c r="G3602" s="385"/>
      <c r="H3602" s="385"/>
      <c r="I3602" s="385"/>
      <c r="J3602" s="385"/>
      <c r="K3602" s="385"/>
    </row>
    <row r="3603" spans="1:11">
      <c r="A3603" s="393"/>
      <c r="B3603" s="438"/>
      <c r="F3603" s="385"/>
      <c r="G3603" s="385"/>
      <c r="H3603" s="385"/>
      <c r="I3603" s="385"/>
      <c r="J3603" s="385"/>
      <c r="K3603" s="385"/>
    </row>
    <row r="3604" spans="1:11">
      <c r="A3604" s="393"/>
      <c r="B3604" s="438"/>
      <c r="F3604" s="385"/>
      <c r="G3604" s="385"/>
      <c r="H3604" s="385"/>
      <c r="I3604" s="385"/>
      <c r="J3604" s="385"/>
      <c r="K3604" s="385"/>
    </row>
    <row r="3605" spans="1:11">
      <c r="A3605" s="393"/>
      <c r="B3605" s="438"/>
      <c r="F3605" s="385"/>
      <c r="G3605" s="385"/>
      <c r="H3605" s="385"/>
      <c r="I3605" s="385"/>
      <c r="J3605" s="385"/>
      <c r="K3605" s="385"/>
    </row>
    <row r="3606" spans="1:11">
      <c r="A3606" s="393"/>
      <c r="B3606" s="438"/>
      <c r="F3606" s="385"/>
      <c r="G3606" s="385"/>
      <c r="H3606" s="385"/>
      <c r="I3606" s="385"/>
      <c r="J3606" s="385"/>
      <c r="K3606" s="385"/>
    </row>
    <row r="3607" spans="1:11">
      <c r="A3607" s="393"/>
      <c r="B3607" s="438"/>
      <c r="F3607" s="385"/>
      <c r="G3607" s="385"/>
      <c r="H3607" s="385"/>
      <c r="I3607" s="385"/>
      <c r="J3607" s="385"/>
      <c r="K3607" s="385"/>
    </row>
    <row r="3608" spans="1:11">
      <c r="A3608" s="393"/>
      <c r="B3608" s="438"/>
      <c r="F3608" s="385"/>
      <c r="G3608" s="385"/>
      <c r="H3608" s="385"/>
      <c r="I3608" s="385"/>
      <c r="J3608" s="385"/>
      <c r="K3608" s="385"/>
    </row>
    <row r="3609" spans="1:11">
      <c r="A3609" s="393"/>
      <c r="B3609" s="438"/>
      <c r="F3609" s="385"/>
      <c r="G3609" s="385"/>
      <c r="H3609" s="385"/>
      <c r="I3609" s="385"/>
      <c r="J3609" s="385"/>
      <c r="K3609" s="385"/>
    </row>
    <row r="3610" spans="1:11">
      <c r="A3610" s="393"/>
      <c r="B3610" s="438"/>
      <c r="F3610" s="385"/>
      <c r="G3610" s="385"/>
      <c r="H3610" s="385"/>
      <c r="I3610" s="385"/>
      <c r="J3610" s="385"/>
      <c r="K3610" s="385"/>
    </row>
    <row r="3611" spans="1:11">
      <c r="A3611" s="393"/>
      <c r="B3611" s="438"/>
      <c r="F3611" s="385"/>
      <c r="G3611" s="385"/>
      <c r="H3611" s="385"/>
      <c r="I3611" s="385"/>
      <c r="J3611" s="385"/>
      <c r="K3611" s="385"/>
    </row>
    <row r="3612" spans="1:11">
      <c r="A3612" s="393"/>
      <c r="B3612" s="438"/>
      <c r="F3612" s="385"/>
      <c r="G3612" s="385"/>
      <c r="H3612" s="385"/>
      <c r="I3612" s="385"/>
      <c r="J3612" s="385"/>
      <c r="K3612" s="385"/>
    </row>
    <row r="3613" spans="1:11">
      <c r="A3613" s="393"/>
      <c r="B3613" s="438"/>
      <c r="F3613" s="385"/>
      <c r="G3613" s="385"/>
      <c r="H3613" s="385"/>
      <c r="I3613" s="385"/>
      <c r="J3613" s="385"/>
      <c r="K3613" s="385"/>
    </row>
    <row r="3614" spans="1:11">
      <c r="A3614" s="393"/>
      <c r="B3614" s="438"/>
      <c r="F3614" s="385"/>
      <c r="G3614" s="385"/>
      <c r="H3614" s="385"/>
      <c r="I3614" s="385"/>
      <c r="J3614" s="385"/>
      <c r="K3614" s="385"/>
    </row>
    <row r="3615" spans="1:11">
      <c r="A3615" s="393"/>
      <c r="B3615" s="438"/>
      <c r="F3615" s="385"/>
      <c r="G3615" s="385"/>
      <c r="H3615" s="385"/>
      <c r="I3615" s="385"/>
      <c r="J3615" s="385"/>
      <c r="K3615" s="385"/>
    </row>
    <row r="3616" spans="1:11">
      <c r="A3616" s="393"/>
      <c r="B3616" s="438"/>
      <c r="F3616" s="385"/>
      <c r="G3616" s="385"/>
      <c r="H3616" s="385"/>
      <c r="I3616" s="385"/>
      <c r="J3616" s="385"/>
      <c r="K3616" s="385"/>
    </row>
    <row r="3617" spans="1:11">
      <c r="A3617" s="393"/>
      <c r="B3617" s="438"/>
      <c r="F3617" s="385"/>
      <c r="G3617" s="385"/>
      <c r="H3617" s="385"/>
      <c r="I3617" s="385"/>
      <c r="J3617" s="385"/>
      <c r="K3617" s="385"/>
    </row>
    <row r="3618" spans="1:11">
      <c r="A3618" s="393"/>
      <c r="B3618" s="438"/>
      <c r="F3618" s="385"/>
      <c r="G3618" s="385"/>
      <c r="H3618" s="385"/>
      <c r="I3618" s="385"/>
      <c r="J3618" s="385"/>
      <c r="K3618" s="385"/>
    </row>
    <row r="3619" spans="1:11">
      <c r="A3619" s="393"/>
      <c r="B3619" s="438"/>
      <c r="F3619" s="385"/>
      <c r="G3619" s="385"/>
      <c r="H3619" s="385"/>
      <c r="I3619" s="385"/>
      <c r="J3619" s="385"/>
      <c r="K3619" s="385"/>
    </row>
    <row r="3620" spans="1:11">
      <c r="A3620" s="393"/>
      <c r="B3620" s="438"/>
      <c r="F3620" s="385"/>
      <c r="G3620" s="385"/>
      <c r="H3620" s="385"/>
      <c r="I3620" s="385"/>
      <c r="J3620" s="385"/>
      <c r="K3620" s="385"/>
    </row>
  </sheetData>
  <mergeCells count="26">
    <mergeCell ref="A41:F41"/>
    <mergeCell ref="A30:F30"/>
    <mergeCell ref="A31:F31"/>
    <mergeCell ref="A32:F32"/>
    <mergeCell ref="A33:F33"/>
    <mergeCell ref="A34:F34"/>
    <mergeCell ref="A35:K35"/>
    <mergeCell ref="A36:F36"/>
    <mergeCell ref="A37:F37"/>
    <mergeCell ref="A38:F38"/>
    <mergeCell ref="A39:F39"/>
    <mergeCell ref="A40:F40"/>
    <mergeCell ref="G22:I22"/>
    <mergeCell ref="J22:K23"/>
    <mergeCell ref="G23:G24"/>
    <mergeCell ref="H23:H24"/>
    <mergeCell ref="A26:K26"/>
    <mergeCell ref="A29:F29"/>
    <mergeCell ref="D16:E16"/>
    <mergeCell ref="D17:E17"/>
    <mergeCell ref="D18:E18"/>
    <mergeCell ref="A22:A24"/>
    <mergeCell ref="B22:B24"/>
    <mergeCell ref="C22:C24"/>
    <mergeCell ref="D22:D24"/>
    <mergeCell ref="E22:F22"/>
  </mergeCells>
  <pageMargins left="0.23622047244094491" right="0.19685039370078741" top="0.51181102362204722" bottom="0.43307086614173229" header="0.31496062992125984" footer="0.23622047244094491"/>
  <pageSetup paperSize="9" fitToHeight="10000" orientation="landscape" r:id="rId1"/>
  <headerFooter alignWithMargins="0">
    <oddHeader>&amp;LГранд-Смета (вер.8.1)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18" sqref="L18"/>
    </sheetView>
  </sheetViews>
  <sheetFormatPr defaultRowHeight="12.75"/>
  <cols>
    <col min="1" max="1" width="16.85546875" customWidth="1"/>
    <col min="4" max="4" width="19.7109375" customWidth="1"/>
  </cols>
  <sheetData>
    <row r="1" spans="1:10" ht="16.5" thickBot="1">
      <c r="A1" s="442">
        <v>589429.91</v>
      </c>
      <c r="B1" s="441"/>
      <c r="C1" s="441"/>
      <c r="D1" s="441">
        <f>A1</f>
        <v>589429.91</v>
      </c>
      <c r="E1" s="441"/>
      <c r="F1" s="441"/>
      <c r="G1" s="441"/>
      <c r="H1" s="441"/>
      <c r="I1" s="441"/>
      <c r="J1" s="441"/>
    </row>
    <row r="2" spans="1:10" ht="16.5" thickBot="1">
      <c r="A2" s="442">
        <v>753108.19900000002</v>
      </c>
      <c r="B2" s="441"/>
      <c r="C2" s="441"/>
      <c r="D2" s="441">
        <f t="shared" ref="D2:D12" si="0">A2</f>
        <v>753108.19900000002</v>
      </c>
      <c r="E2" s="441"/>
      <c r="F2" s="441"/>
      <c r="G2" s="441"/>
      <c r="H2" s="441"/>
      <c r="I2" s="441"/>
      <c r="J2" s="441"/>
    </row>
    <row r="3" spans="1:10" ht="16.5" thickBot="1">
      <c r="A3" s="442">
        <v>361024.06400000001</v>
      </c>
      <c r="B3" s="441"/>
      <c r="C3" s="441"/>
      <c r="D3" s="441">
        <f t="shared" si="0"/>
        <v>361024.06400000001</v>
      </c>
      <c r="E3" s="441"/>
      <c r="F3" s="441"/>
      <c r="G3" s="441"/>
      <c r="H3" s="441"/>
      <c r="I3" s="441"/>
      <c r="J3" s="441"/>
    </row>
    <row r="4" spans="1:10" ht="16.5" thickBot="1">
      <c r="A4" s="442">
        <v>88141.37</v>
      </c>
      <c r="B4" s="441"/>
      <c r="C4" s="441"/>
      <c r="D4" s="441">
        <f t="shared" si="0"/>
        <v>88141.37</v>
      </c>
      <c r="E4" s="441"/>
      <c r="F4" s="441"/>
      <c r="G4" s="441"/>
      <c r="H4" s="441"/>
      <c r="I4" s="441"/>
      <c r="J4" s="441"/>
    </row>
    <row r="5" spans="1:10" ht="16.5" thickBot="1">
      <c r="A5" s="442">
        <v>264758.46000000002</v>
      </c>
      <c r="B5" s="441"/>
      <c r="C5" s="441"/>
      <c r="D5" s="441">
        <f t="shared" si="0"/>
        <v>264758.46000000002</v>
      </c>
      <c r="E5" s="441"/>
      <c r="F5" s="441"/>
      <c r="G5" s="441"/>
      <c r="H5" s="441"/>
      <c r="I5" s="441"/>
      <c r="J5" s="441"/>
    </row>
    <row r="6" spans="1:10" ht="16.5" thickBot="1">
      <c r="A6" s="442">
        <v>3422.8</v>
      </c>
      <c r="B6" s="441"/>
      <c r="C6" s="441"/>
      <c r="D6" s="441">
        <f t="shared" si="0"/>
        <v>3422.8</v>
      </c>
      <c r="E6" s="441"/>
      <c r="F6" s="441"/>
      <c r="G6" s="441"/>
      <c r="H6" s="441"/>
      <c r="I6" s="441"/>
      <c r="J6" s="441"/>
    </row>
    <row r="7" spans="1:10" ht="16.5" thickBot="1">
      <c r="A7" s="442">
        <v>128950.772</v>
      </c>
      <c r="B7" s="441"/>
      <c r="C7" s="441"/>
      <c r="D7" s="441">
        <f t="shared" si="0"/>
        <v>128950.772</v>
      </c>
      <c r="E7" s="441"/>
      <c r="F7" s="441"/>
      <c r="G7" s="441"/>
      <c r="H7" s="441"/>
      <c r="I7" s="441"/>
      <c r="J7" s="441"/>
    </row>
    <row r="8" spans="1:10" ht="16.5" thickBot="1">
      <c r="A8" s="442">
        <v>1131.04</v>
      </c>
      <c r="B8" s="441"/>
      <c r="C8" s="441"/>
      <c r="D8" s="441">
        <f t="shared" si="0"/>
        <v>1131.04</v>
      </c>
      <c r="E8" s="441"/>
      <c r="F8" s="441"/>
      <c r="G8" s="441"/>
      <c r="H8" s="441"/>
      <c r="I8" s="441"/>
      <c r="J8" s="441"/>
    </row>
    <row r="9" spans="1:10" ht="16.5" thickBot="1">
      <c r="A9" s="442">
        <v>18252.650000000001</v>
      </c>
      <c r="B9" s="441"/>
      <c r="C9" s="441"/>
      <c r="D9" s="441">
        <f t="shared" si="0"/>
        <v>18252.650000000001</v>
      </c>
      <c r="E9" s="441"/>
      <c r="F9" s="441"/>
      <c r="G9" s="441"/>
      <c r="H9" s="441"/>
      <c r="I9" s="441"/>
      <c r="J9" s="441"/>
    </row>
    <row r="10" spans="1:10" ht="16.5" thickBot="1">
      <c r="A10" s="442">
        <v>38173.49</v>
      </c>
      <c r="B10" s="441"/>
      <c r="C10" s="441"/>
      <c r="D10" s="441">
        <f t="shared" si="0"/>
        <v>38173.49</v>
      </c>
      <c r="E10" s="441"/>
      <c r="F10" s="441"/>
      <c r="G10" s="441"/>
      <c r="H10" s="441"/>
      <c r="I10" s="441"/>
      <c r="J10" s="441"/>
    </row>
    <row r="11" spans="1:10" ht="16.5" thickBot="1">
      <c r="A11" s="443">
        <v>568938.29299999995</v>
      </c>
      <c r="B11" s="441"/>
      <c r="C11" s="441"/>
      <c r="D11" s="441">
        <f t="shared" si="0"/>
        <v>568938.29299999995</v>
      </c>
      <c r="E11" s="441"/>
      <c r="F11" s="441"/>
      <c r="G11" s="441"/>
      <c r="H11" s="441"/>
      <c r="I11" s="441"/>
      <c r="J11" s="441"/>
    </row>
    <row r="12" spans="1:10" ht="16.5" thickBot="1">
      <c r="A12" s="443">
        <v>112646.56</v>
      </c>
      <c r="B12" s="441"/>
      <c r="C12" s="441"/>
      <c r="D12" s="441">
        <f t="shared" si="0"/>
        <v>112646.56</v>
      </c>
      <c r="E12" s="441"/>
      <c r="F12" s="441"/>
      <c r="G12" s="441"/>
      <c r="H12" s="441"/>
      <c r="I12" s="441"/>
      <c r="J12" s="441"/>
    </row>
    <row r="13" spans="1:10" ht="16.5" thickBot="1">
      <c r="A13" s="444">
        <v>2927977.61</v>
      </c>
      <c r="B13" s="441"/>
      <c r="C13" s="441"/>
      <c r="D13" s="441">
        <f>SUM(D1:D12)</f>
        <v>2927977.6080000005</v>
      </c>
      <c r="E13" s="441"/>
      <c r="F13" s="441"/>
      <c r="G13" s="441"/>
      <c r="H13" s="441"/>
      <c r="I13" s="441"/>
      <c r="J13" s="441"/>
    </row>
    <row r="14" spans="1:10">
      <c r="A14" s="441"/>
      <c r="B14" s="441"/>
      <c r="C14" s="441"/>
      <c r="D14" s="441"/>
      <c r="E14" s="441"/>
      <c r="F14" s="441"/>
      <c r="G14" s="441"/>
      <c r="H14" s="441"/>
      <c r="I14" s="441"/>
      <c r="J14" s="441"/>
    </row>
    <row r="15" spans="1:10">
      <c r="A15" s="441"/>
      <c r="B15" s="441"/>
      <c r="C15" s="441"/>
      <c r="D15" s="441"/>
      <c r="E15" s="441"/>
      <c r="F15" s="441"/>
      <c r="G15" s="441"/>
      <c r="H15" s="441"/>
      <c r="I15" s="441"/>
      <c r="J15" s="441"/>
    </row>
    <row r="16" spans="1:10">
      <c r="A16" s="441"/>
      <c r="B16" s="441"/>
      <c r="C16" s="441"/>
      <c r="D16" s="441"/>
      <c r="E16" s="441"/>
      <c r="F16" s="441"/>
      <c r="G16" s="441"/>
      <c r="H16" s="441"/>
      <c r="I16" s="441"/>
      <c r="J16" s="441"/>
    </row>
    <row r="17" spans="1:10">
      <c r="A17" s="441"/>
      <c r="B17" s="441"/>
      <c r="C17" s="441"/>
      <c r="D17" s="441"/>
      <c r="E17" s="441"/>
      <c r="F17" s="441"/>
      <c r="G17" s="441"/>
      <c r="H17" s="441"/>
      <c r="I17" s="441"/>
      <c r="J17" s="441"/>
    </row>
    <row r="18" spans="1:10">
      <c r="A18" s="441"/>
      <c r="B18" s="441"/>
      <c r="C18" s="441"/>
      <c r="D18" s="441">
        <v>35943.879999999997</v>
      </c>
      <c r="E18" s="441"/>
      <c r="F18" s="441"/>
      <c r="G18" s="441"/>
      <c r="H18" s="441"/>
      <c r="I18" s="441"/>
      <c r="J18" s="441"/>
    </row>
    <row r="19" spans="1:10">
      <c r="A19" s="441"/>
      <c r="B19" s="441"/>
      <c r="C19" s="441"/>
      <c r="D19" s="441"/>
      <c r="E19" s="441"/>
      <c r="F19" s="441"/>
      <c r="G19" s="441"/>
      <c r="H19" s="441"/>
      <c r="I19" s="441"/>
      <c r="J19" s="441"/>
    </row>
    <row r="20" spans="1:10">
      <c r="A20" s="441"/>
      <c r="B20" s="441"/>
      <c r="C20" s="441"/>
      <c r="D20" s="441"/>
      <c r="E20" s="441"/>
      <c r="F20" s="441"/>
      <c r="G20" s="441"/>
      <c r="H20" s="441"/>
      <c r="I20" s="441"/>
      <c r="J20" s="441"/>
    </row>
    <row r="21" spans="1:10">
      <c r="A21" s="441"/>
      <c r="B21" s="441"/>
      <c r="C21" s="441"/>
      <c r="D21" s="441"/>
      <c r="E21" s="441"/>
      <c r="F21" s="441"/>
      <c r="G21" s="441"/>
      <c r="H21" s="441"/>
      <c r="I21" s="441"/>
      <c r="J21" s="441"/>
    </row>
    <row r="22" spans="1:10">
      <c r="A22" s="441"/>
      <c r="B22" s="441"/>
      <c r="C22" s="441"/>
      <c r="D22" s="441">
        <f>D13-D18</f>
        <v>2892033.7280000006</v>
      </c>
      <c r="E22" s="441"/>
      <c r="F22" s="441"/>
      <c r="G22" s="441"/>
      <c r="H22" s="441"/>
      <c r="I22" s="441"/>
      <c r="J22" s="4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3620"/>
  <sheetViews>
    <sheetView showGridLines="0" topLeftCell="A13" zoomScaleNormal="100" zoomScaleSheetLayoutView="75" workbookViewId="0">
      <selection activeCell="I17" sqref="I17"/>
    </sheetView>
  </sheetViews>
  <sheetFormatPr defaultColWidth="9.140625" defaultRowHeight="12.75" outlineLevelRow="2"/>
  <cols>
    <col min="1" max="1" width="4.7109375" style="415" customWidth="1"/>
    <col min="2" max="2" width="20.28515625" style="439" customWidth="1"/>
    <col min="3" max="3" width="37.140625" style="383" customWidth="1"/>
    <col min="4" max="4" width="17.140625" style="384" customWidth="1"/>
    <col min="5" max="5" width="11.7109375" style="385" customWidth="1"/>
    <col min="6" max="7" width="10.5703125" style="386" customWidth="1"/>
    <col min="8" max="8" width="11" style="386" customWidth="1"/>
    <col min="9" max="9" width="10.7109375" style="386" customWidth="1"/>
    <col min="10" max="10" width="8.28515625" style="386" customWidth="1"/>
    <col min="11" max="11" width="8.140625" style="386" customWidth="1"/>
    <col min="12" max="14" width="7.140625" style="386" customWidth="1"/>
    <col min="15" max="16" width="6.28515625" style="386" customWidth="1"/>
    <col min="17" max="16384" width="9.140625" style="388"/>
  </cols>
  <sheetData>
    <row r="1" spans="1:16" outlineLevel="2">
      <c r="A1" s="381" t="s">
        <v>362</v>
      </c>
      <c r="B1" s="382"/>
      <c r="I1" s="387" t="s">
        <v>363</v>
      </c>
    </row>
    <row r="2" spans="1:16" outlineLevel="1">
      <c r="A2" s="389"/>
      <c r="B2" s="382"/>
      <c r="I2" s="390"/>
    </row>
    <row r="3" spans="1:16" outlineLevel="1">
      <c r="A3" s="389"/>
      <c r="B3" s="382"/>
      <c r="I3" s="390"/>
    </row>
    <row r="4" spans="1:16" outlineLevel="1">
      <c r="A4" s="389" t="s">
        <v>364</v>
      </c>
      <c r="B4" s="382"/>
      <c r="I4" s="390" t="s">
        <v>365</v>
      </c>
    </row>
    <row r="5" spans="1:16" outlineLevel="1">
      <c r="A5" s="391" t="s">
        <v>366</v>
      </c>
      <c r="B5" s="382"/>
      <c r="I5" s="392" t="s">
        <v>367</v>
      </c>
    </row>
    <row r="6" spans="1:16" ht="14.25">
      <c r="A6" s="483"/>
      <c r="B6" s="382"/>
      <c r="C6" s="386"/>
      <c r="D6" s="394" t="s">
        <v>410</v>
      </c>
      <c r="E6" s="386"/>
      <c r="F6" s="395"/>
      <c r="G6" s="395"/>
      <c r="H6" s="395"/>
      <c r="N6" s="388"/>
      <c r="O6" s="388"/>
      <c r="P6" s="388"/>
    </row>
    <row r="7" spans="1:16">
      <c r="A7" s="483"/>
      <c r="B7" s="396"/>
      <c r="C7" s="397"/>
      <c r="D7" s="398" t="s">
        <v>251</v>
      </c>
      <c r="E7" s="399"/>
      <c r="F7" s="400"/>
      <c r="G7" s="401"/>
      <c r="N7" s="388"/>
      <c r="O7" s="388"/>
      <c r="P7" s="388"/>
    </row>
    <row r="8" spans="1:16">
      <c r="A8" s="483"/>
      <c r="B8" s="402"/>
      <c r="C8" s="386"/>
      <c r="D8" s="386"/>
      <c r="E8" s="386"/>
      <c r="O8" s="388"/>
      <c r="P8" s="388"/>
    </row>
    <row r="9" spans="1:16" ht="15.75">
      <c r="A9" s="483"/>
      <c r="B9" s="402"/>
      <c r="C9" s="386"/>
      <c r="D9" s="403" t="s">
        <v>426</v>
      </c>
      <c r="F9" s="404"/>
      <c r="G9" s="404"/>
      <c r="O9" s="388"/>
      <c r="P9" s="388"/>
    </row>
    <row r="10" spans="1:16">
      <c r="A10" s="483"/>
      <c r="B10" s="402"/>
      <c r="C10" s="386"/>
      <c r="D10" s="405" t="s">
        <v>369</v>
      </c>
      <c r="F10" s="406"/>
      <c r="G10" s="406"/>
      <c r="O10" s="388"/>
      <c r="P10" s="388"/>
    </row>
    <row r="11" spans="1:16">
      <c r="A11" s="483"/>
      <c r="B11" s="402"/>
      <c r="C11" s="386"/>
      <c r="D11" s="386"/>
      <c r="E11" s="386"/>
      <c r="O11" s="388"/>
      <c r="P11" s="388"/>
    </row>
    <row r="12" spans="1:16" ht="14.25">
      <c r="A12" s="407" t="s">
        <v>370</v>
      </c>
      <c r="B12" s="408" t="s">
        <v>427</v>
      </c>
      <c r="C12" s="409"/>
      <c r="D12" s="394"/>
      <c r="E12" s="410"/>
      <c r="F12" s="409"/>
      <c r="G12" s="409"/>
      <c r="N12" s="388"/>
      <c r="O12" s="388"/>
      <c r="P12" s="388"/>
    </row>
    <row r="13" spans="1:16">
      <c r="A13" s="483"/>
      <c r="B13" s="411"/>
      <c r="C13" s="397"/>
      <c r="D13" s="398" t="s">
        <v>256</v>
      </c>
      <c r="F13" s="412"/>
      <c r="G13" s="412"/>
      <c r="H13" s="397"/>
      <c r="I13" s="401"/>
      <c r="O13" s="388"/>
      <c r="P13" s="388"/>
    </row>
    <row r="14" spans="1:16">
      <c r="A14" s="413"/>
      <c r="B14" s="414"/>
      <c r="C14" s="386"/>
      <c r="D14" s="386"/>
      <c r="E14" s="386"/>
      <c r="N14" s="388"/>
      <c r="O14" s="388"/>
      <c r="P14" s="388"/>
    </row>
    <row r="15" spans="1:16" ht="14.25">
      <c r="B15" s="408" t="s">
        <v>428</v>
      </c>
      <c r="C15" s="416"/>
      <c r="D15" s="401"/>
      <c r="E15" s="401"/>
      <c r="F15" s="417"/>
      <c r="G15" s="418"/>
      <c r="H15" s="419"/>
      <c r="O15" s="409"/>
      <c r="P15" s="388"/>
    </row>
    <row r="16" spans="1:16" s="422" customFormat="1" ht="14.25">
      <c r="A16" s="420"/>
      <c r="B16" s="408" t="s">
        <v>372</v>
      </c>
      <c r="C16" s="421"/>
      <c r="D16" s="1001">
        <v>132.905</v>
      </c>
      <c r="E16" s="1002"/>
      <c r="F16" s="418" t="s">
        <v>146</v>
      </c>
      <c r="G16" s="418"/>
      <c r="H16" s="419"/>
      <c r="I16" s="409"/>
      <c r="J16" s="409"/>
      <c r="K16" s="409"/>
      <c r="L16" s="409"/>
      <c r="M16" s="409"/>
      <c r="N16" s="409"/>
    </row>
    <row r="17" spans="1:16" s="422" customFormat="1" ht="14.25">
      <c r="A17" s="420"/>
      <c r="B17" s="408" t="s">
        <v>374</v>
      </c>
      <c r="C17" s="421"/>
      <c r="D17" s="1001" t="s">
        <v>429</v>
      </c>
      <c r="E17" s="1002"/>
      <c r="F17" s="418" t="s">
        <v>146</v>
      </c>
      <c r="G17" s="418"/>
      <c r="H17" s="419"/>
      <c r="I17" s="409"/>
      <c r="J17" s="409"/>
      <c r="K17" s="409"/>
      <c r="L17" s="409"/>
      <c r="M17" s="409"/>
      <c r="N17" s="409"/>
    </row>
    <row r="18" spans="1:16" s="422" customFormat="1" ht="14.25" outlineLevel="1">
      <c r="A18" s="420"/>
      <c r="B18" s="408" t="s">
        <v>376</v>
      </c>
      <c r="C18" s="421"/>
      <c r="D18" s="1001" t="s">
        <v>430</v>
      </c>
      <c r="E18" s="1002"/>
      <c r="F18" s="418" t="s">
        <v>378</v>
      </c>
      <c r="G18" s="418"/>
      <c r="H18" s="419"/>
      <c r="I18" s="409"/>
      <c r="J18" s="409"/>
      <c r="K18" s="409"/>
      <c r="L18" s="409"/>
      <c r="M18" s="409"/>
      <c r="N18" s="409"/>
    </row>
    <row r="19" spans="1:16" ht="14.25">
      <c r="B19" s="423" t="s">
        <v>411</v>
      </c>
      <c r="D19" s="386"/>
      <c r="E19" s="386"/>
      <c r="O19" s="388"/>
      <c r="P19" s="388"/>
    </row>
    <row r="20" spans="1:16">
      <c r="B20" s="424"/>
      <c r="C20" s="384"/>
      <c r="D20" s="406"/>
      <c r="E20" s="386"/>
      <c r="P20" s="388"/>
    </row>
    <row r="21" spans="1:16">
      <c r="B21" s="382"/>
      <c r="E21" s="386"/>
    </row>
    <row r="22" spans="1:16" s="426" customFormat="1" ht="48" customHeight="1">
      <c r="A22" s="1003" t="s">
        <v>0</v>
      </c>
      <c r="B22" s="1004" t="s">
        <v>380</v>
      </c>
      <c r="C22" s="1005" t="s">
        <v>381</v>
      </c>
      <c r="D22" s="1005" t="s">
        <v>187</v>
      </c>
      <c r="E22" s="1005" t="s">
        <v>382</v>
      </c>
      <c r="F22" s="1005"/>
      <c r="G22" s="1005" t="s">
        <v>383</v>
      </c>
      <c r="H22" s="1005"/>
      <c r="I22" s="1005"/>
      <c r="J22" s="1005" t="s">
        <v>384</v>
      </c>
      <c r="K22" s="1005"/>
      <c r="L22" s="425"/>
      <c r="M22" s="425"/>
      <c r="N22" s="425"/>
      <c r="O22" s="425"/>
      <c r="P22" s="425"/>
    </row>
    <row r="23" spans="1:16" s="426" customFormat="1" ht="24">
      <c r="A23" s="1003"/>
      <c r="B23" s="1004"/>
      <c r="C23" s="1005"/>
      <c r="D23" s="1005"/>
      <c r="E23" s="482" t="s">
        <v>385</v>
      </c>
      <c r="F23" s="482" t="s">
        <v>386</v>
      </c>
      <c r="G23" s="1005" t="s">
        <v>387</v>
      </c>
      <c r="H23" s="1005" t="s">
        <v>388</v>
      </c>
      <c r="I23" s="482" t="s">
        <v>389</v>
      </c>
      <c r="J23" s="1005"/>
      <c r="K23" s="1005"/>
      <c r="L23" s="425"/>
      <c r="M23" s="425"/>
      <c r="N23" s="425"/>
      <c r="O23" s="425"/>
      <c r="P23" s="425"/>
    </row>
    <row r="24" spans="1:16" s="426" customFormat="1" ht="36">
      <c r="A24" s="1003"/>
      <c r="B24" s="1004"/>
      <c r="C24" s="1005"/>
      <c r="D24" s="1005"/>
      <c r="E24" s="482" t="s">
        <v>388</v>
      </c>
      <c r="F24" s="482" t="s">
        <v>390</v>
      </c>
      <c r="G24" s="1005"/>
      <c r="H24" s="1005"/>
      <c r="I24" s="482" t="s">
        <v>390</v>
      </c>
      <c r="J24" s="482" t="s">
        <v>391</v>
      </c>
      <c r="K24" s="482" t="s">
        <v>385</v>
      </c>
      <c r="L24" s="425"/>
      <c r="M24" s="425"/>
      <c r="N24" s="425"/>
      <c r="O24" s="425"/>
      <c r="P24" s="425"/>
    </row>
    <row r="25" spans="1:16">
      <c r="A25" s="428">
        <v>1</v>
      </c>
      <c r="B25" s="429">
        <v>2</v>
      </c>
      <c r="C25" s="482">
        <v>3</v>
      </c>
      <c r="D25" s="482">
        <v>4</v>
      </c>
      <c r="E25" s="482">
        <v>5</v>
      </c>
      <c r="F25" s="430">
        <v>6</v>
      </c>
      <c r="G25" s="430">
        <v>7</v>
      </c>
      <c r="H25" s="430">
        <v>8</v>
      </c>
      <c r="I25" s="430">
        <v>9</v>
      </c>
      <c r="J25" s="430">
        <v>10</v>
      </c>
      <c r="K25" s="430">
        <v>11</v>
      </c>
      <c r="L25" s="388"/>
      <c r="M25" s="388"/>
      <c r="N25" s="388"/>
      <c r="O25" s="388"/>
      <c r="P25" s="388"/>
    </row>
    <row r="26" spans="1:16" ht="19.899999999999999" customHeight="1">
      <c r="A26" s="1006" t="s">
        <v>412</v>
      </c>
      <c r="B26" s="1000"/>
      <c r="C26" s="1000"/>
      <c r="D26" s="1000"/>
      <c r="E26" s="1000"/>
      <c r="F26" s="1000"/>
      <c r="G26" s="1000"/>
      <c r="H26" s="1000"/>
      <c r="I26" s="1000"/>
      <c r="J26" s="1000"/>
      <c r="K26" s="1000"/>
    </row>
    <row r="27" spans="1:16" ht="55.5">
      <c r="A27" s="431" t="s">
        <v>279</v>
      </c>
      <c r="B27" s="432" t="s">
        <v>413</v>
      </c>
      <c r="C27" s="433" t="s">
        <v>431</v>
      </c>
      <c r="D27" s="446" t="s">
        <v>432</v>
      </c>
      <c r="E27" s="435" t="s">
        <v>414</v>
      </c>
      <c r="F27" s="435" t="s">
        <v>415</v>
      </c>
      <c r="G27" s="436">
        <v>84515</v>
      </c>
      <c r="H27" s="436">
        <v>8622</v>
      </c>
      <c r="I27" s="435" t="s">
        <v>433</v>
      </c>
      <c r="J27" s="436">
        <v>32.840000000000003</v>
      </c>
      <c r="K27" s="436">
        <v>1010.82</v>
      </c>
    </row>
    <row r="28" spans="1:16" ht="24">
      <c r="A28" s="431" t="s">
        <v>295</v>
      </c>
      <c r="B28" s="445"/>
      <c r="C28" s="433" t="s">
        <v>416</v>
      </c>
      <c r="D28" s="446" t="s">
        <v>434</v>
      </c>
      <c r="E28" s="435"/>
      <c r="F28" s="435"/>
      <c r="G28" s="435"/>
      <c r="H28" s="435"/>
      <c r="I28" s="435"/>
      <c r="J28" s="435"/>
      <c r="K28" s="435"/>
    </row>
    <row r="29" spans="1:16" ht="79.5">
      <c r="A29" s="431" t="s">
        <v>298</v>
      </c>
      <c r="B29" s="432" t="s">
        <v>417</v>
      </c>
      <c r="C29" s="433" t="s">
        <v>435</v>
      </c>
      <c r="D29" s="446" t="s">
        <v>434</v>
      </c>
      <c r="E29" s="435">
        <v>3.28</v>
      </c>
      <c r="F29" s="435">
        <v>3.28</v>
      </c>
      <c r="G29" s="436">
        <v>2286</v>
      </c>
      <c r="H29" s="435"/>
      <c r="I29" s="436">
        <v>2286</v>
      </c>
      <c r="J29" s="435"/>
      <c r="K29" s="435"/>
    </row>
    <row r="30" spans="1:16" ht="79.5">
      <c r="A30" s="431" t="s">
        <v>302</v>
      </c>
      <c r="B30" s="432" t="s">
        <v>418</v>
      </c>
      <c r="C30" s="433" t="s">
        <v>436</v>
      </c>
      <c r="D30" s="446" t="s">
        <v>434</v>
      </c>
      <c r="E30" s="435">
        <v>17.32</v>
      </c>
      <c r="F30" s="435">
        <v>17.32</v>
      </c>
      <c r="G30" s="436">
        <v>12070</v>
      </c>
      <c r="H30" s="435"/>
      <c r="I30" s="436">
        <v>12070</v>
      </c>
      <c r="J30" s="435"/>
      <c r="K30" s="435"/>
    </row>
    <row r="31" spans="1:16" ht="22.5">
      <c r="A31" s="999" t="s">
        <v>393</v>
      </c>
      <c r="B31" s="1000"/>
      <c r="C31" s="1000"/>
      <c r="D31" s="1000"/>
      <c r="E31" s="1000"/>
      <c r="F31" s="1000"/>
      <c r="G31" s="435">
        <v>98871</v>
      </c>
      <c r="H31" s="435">
        <v>8622</v>
      </c>
      <c r="I31" s="435" t="s">
        <v>437</v>
      </c>
      <c r="J31" s="435"/>
      <c r="K31" s="435">
        <v>1010.82</v>
      </c>
    </row>
    <row r="32" spans="1:16">
      <c r="A32" s="999" t="s">
        <v>419</v>
      </c>
      <c r="B32" s="1000"/>
      <c r="C32" s="1000"/>
      <c r="D32" s="1000"/>
      <c r="E32" s="1000"/>
      <c r="F32" s="1000"/>
      <c r="G32" s="435">
        <v>21258</v>
      </c>
      <c r="H32" s="435"/>
      <c r="I32" s="435"/>
      <c r="J32" s="435"/>
      <c r="K32" s="435"/>
    </row>
    <row r="33" spans="1:11">
      <c r="A33" s="999" t="s">
        <v>420</v>
      </c>
      <c r="B33" s="1000"/>
      <c r="C33" s="1000"/>
      <c r="D33" s="1000"/>
      <c r="E33" s="1000"/>
      <c r="F33" s="1000"/>
      <c r="G33" s="435">
        <v>12776</v>
      </c>
      <c r="H33" s="435"/>
      <c r="I33" s="435"/>
      <c r="J33" s="435"/>
      <c r="K33" s="435"/>
    </row>
    <row r="34" spans="1:11">
      <c r="A34" s="1007" t="s">
        <v>438</v>
      </c>
      <c r="B34" s="1000"/>
      <c r="C34" s="1000"/>
      <c r="D34" s="1000"/>
      <c r="E34" s="1000"/>
      <c r="F34" s="1000"/>
      <c r="G34" s="435"/>
      <c r="H34" s="435"/>
      <c r="I34" s="435"/>
      <c r="J34" s="435"/>
      <c r="K34" s="435"/>
    </row>
    <row r="35" spans="1:11" ht="30" customHeight="1">
      <c r="A35" s="999" t="s">
        <v>439</v>
      </c>
      <c r="B35" s="1000"/>
      <c r="C35" s="1000"/>
      <c r="D35" s="1000"/>
      <c r="E35" s="1000"/>
      <c r="F35" s="1000"/>
      <c r="G35" s="435">
        <v>118549</v>
      </c>
      <c r="H35" s="435"/>
      <c r="I35" s="435"/>
      <c r="J35" s="435"/>
      <c r="K35" s="435">
        <v>1010.82</v>
      </c>
    </row>
    <row r="36" spans="1:11">
      <c r="A36" s="999" t="s">
        <v>440</v>
      </c>
      <c r="B36" s="1000"/>
      <c r="C36" s="1000"/>
      <c r="D36" s="1000"/>
      <c r="E36" s="1000"/>
      <c r="F36" s="1000"/>
      <c r="G36" s="435">
        <v>2286</v>
      </c>
      <c r="H36" s="435"/>
      <c r="I36" s="435"/>
      <c r="J36" s="435"/>
      <c r="K36" s="435"/>
    </row>
    <row r="37" spans="1:11">
      <c r="A37" s="999" t="s">
        <v>441</v>
      </c>
      <c r="B37" s="1000"/>
      <c r="C37" s="1000"/>
      <c r="D37" s="1000"/>
      <c r="E37" s="1000"/>
      <c r="F37" s="1000"/>
      <c r="G37" s="435">
        <v>12070</v>
      </c>
      <c r="H37" s="435"/>
      <c r="I37" s="435"/>
      <c r="J37" s="435"/>
      <c r="K37" s="435"/>
    </row>
    <row r="38" spans="1:11">
      <c r="A38" s="999" t="s">
        <v>396</v>
      </c>
      <c r="B38" s="1000"/>
      <c r="C38" s="1000"/>
      <c r="D38" s="1000"/>
      <c r="E38" s="1000"/>
      <c r="F38" s="1000"/>
      <c r="G38" s="435">
        <v>132905</v>
      </c>
      <c r="H38" s="435"/>
      <c r="I38" s="435"/>
      <c r="J38" s="435"/>
      <c r="K38" s="435">
        <v>1010.82</v>
      </c>
    </row>
    <row r="39" spans="1:11">
      <c r="A39" s="999" t="s">
        <v>397</v>
      </c>
      <c r="B39" s="1000"/>
      <c r="C39" s="1000"/>
      <c r="D39" s="1000"/>
      <c r="E39" s="1000"/>
      <c r="F39" s="1000"/>
      <c r="G39" s="435"/>
      <c r="H39" s="435"/>
      <c r="I39" s="435"/>
      <c r="J39" s="435"/>
      <c r="K39" s="435"/>
    </row>
    <row r="40" spans="1:11">
      <c r="A40" s="999" t="s">
        <v>442</v>
      </c>
      <c r="B40" s="1000"/>
      <c r="C40" s="1000"/>
      <c r="D40" s="1000"/>
      <c r="E40" s="1000"/>
      <c r="F40" s="1000"/>
      <c r="G40" s="435">
        <v>90249</v>
      </c>
      <c r="H40" s="435"/>
      <c r="I40" s="435"/>
      <c r="J40" s="435"/>
      <c r="K40" s="435"/>
    </row>
    <row r="41" spans="1:11">
      <c r="A41" s="999" t="s">
        <v>443</v>
      </c>
      <c r="B41" s="1000"/>
      <c r="C41" s="1000"/>
      <c r="D41" s="1000"/>
      <c r="E41" s="1000"/>
      <c r="F41" s="1000"/>
      <c r="G41" s="435">
        <v>21473</v>
      </c>
      <c r="H41" s="435"/>
      <c r="I41" s="435"/>
      <c r="J41" s="435"/>
      <c r="K41" s="435"/>
    </row>
    <row r="42" spans="1:11">
      <c r="A42" s="999" t="s">
        <v>444</v>
      </c>
      <c r="B42" s="1000"/>
      <c r="C42" s="1000"/>
      <c r="D42" s="1000"/>
      <c r="E42" s="1000"/>
      <c r="F42" s="1000"/>
      <c r="G42" s="435">
        <v>21258</v>
      </c>
      <c r="H42" s="435"/>
      <c r="I42" s="435"/>
      <c r="J42" s="435"/>
      <c r="K42" s="435"/>
    </row>
    <row r="43" spans="1:11">
      <c r="A43" s="999" t="s">
        <v>445</v>
      </c>
      <c r="B43" s="1000"/>
      <c r="C43" s="1000"/>
      <c r="D43" s="1000"/>
      <c r="E43" s="1000"/>
      <c r="F43" s="1000"/>
      <c r="G43" s="435">
        <v>12776</v>
      </c>
      <c r="H43" s="435"/>
      <c r="I43" s="435"/>
      <c r="J43" s="435"/>
      <c r="K43" s="435"/>
    </row>
    <row r="44" spans="1:11">
      <c r="A44" s="1007" t="s">
        <v>446</v>
      </c>
      <c r="B44" s="1000"/>
      <c r="C44" s="1000"/>
      <c r="D44" s="1000"/>
      <c r="E44" s="1000"/>
      <c r="F44" s="1000"/>
      <c r="G44" s="437">
        <v>132905</v>
      </c>
      <c r="H44" s="435"/>
      <c r="I44" s="435"/>
      <c r="J44" s="435"/>
      <c r="K44" s="437">
        <v>1010.82</v>
      </c>
    </row>
    <row r="45" spans="1:11">
      <c r="A45" s="1008" t="s">
        <v>399</v>
      </c>
      <c r="B45" s="1009"/>
      <c r="C45" s="1009"/>
      <c r="D45" s="1009"/>
      <c r="E45" s="1009"/>
      <c r="F45" s="1009"/>
      <c r="G45" s="1009"/>
      <c r="H45" s="1009"/>
      <c r="I45" s="1009"/>
      <c r="J45" s="1009"/>
      <c r="K45" s="1009"/>
    </row>
    <row r="46" spans="1:11" ht="22.5">
      <c r="A46" s="999" t="s">
        <v>400</v>
      </c>
      <c r="B46" s="1000"/>
      <c r="C46" s="1000"/>
      <c r="D46" s="1000"/>
      <c r="E46" s="1000"/>
      <c r="F46" s="1000"/>
      <c r="G46" s="435">
        <v>98871</v>
      </c>
      <c r="H46" s="435">
        <v>8622</v>
      </c>
      <c r="I46" s="435" t="s">
        <v>437</v>
      </c>
      <c r="J46" s="435"/>
      <c r="K46" s="435">
        <v>1010.82</v>
      </c>
    </row>
    <row r="47" spans="1:11">
      <c r="A47" s="999" t="s">
        <v>419</v>
      </c>
      <c r="B47" s="1000"/>
      <c r="C47" s="1000"/>
      <c r="D47" s="1000"/>
      <c r="E47" s="1000"/>
      <c r="F47" s="1000"/>
      <c r="G47" s="435">
        <v>21258</v>
      </c>
      <c r="H47" s="435"/>
      <c r="I47" s="435"/>
      <c r="J47" s="435"/>
      <c r="K47" s="435"/>
    </row>
    <row r="48" spans="1:11">
      <c r="A48" s="999" t="s">
        <v>420</v>
      </c>
      <c r="B48" s="1000"/>
      <c r="C48" s="1000"/>
      <c r="D48" s="1000"/>
      <c r="E48" s="1000"/>
      <c r="F48" s="1000"/>
      <c r="G48" s="435">
        <v>12776</v>
      </c>
      <c r="H48" s="435"/>
      <c r="I48" s="435"/>
      <c r="J48" s="435"/>
      <c r="K48" s="435"/>
    </row>
    <row r="49" spans="1:11">
      <c r="A49" s="1007" t="s">
        <v>401</v>
      </c>
      <c r="B49" s="1000"/>
      <c r="C49" s="1000"/>
      <c r="D49" s="1000"/>
      <c r="E49" s="1000"/>
      <c r="F49" s="1000"/>
      <c r="G49" s="435"/>
      <c r="H49" s="435"/>
      <c r="I49" s="435"/>
      <c r="J49" s="435"/>
      <c r="K49" s="435"/>
    </row>
    <row r="50" spans="1:11" ht="30" customHeight="1">
      <c r="A50" s="999" t="s">
        <v>439</v>
      </c>
      <c r="B50" s="1000"/>
      <c r="C50" s="1000"/>
      <c r="D50" s="1000"/>
      <c r="E50" s="1000"/>
      <c r="F50" s="1000"/>
      <c r="G50" s="435">
        <v>118549</v>
      </c>
      <c r="H50" s="435"/>
      <c r="I50" s="435"/>
      <c r="J50" s="435"/>
      <c r="K50" s="435">
        <v>1010.82</v>
      </c>
    </row>
    <row r="51" spans="1:11">
      <c r="A51" s="999" t="s">
        <v>440</v>
      </c>
      <c r="B51" s="1000"/>
      <c r="C51" s="1000"/>
      <c r="D51" s="1000"/>
      <c r="E51" s="1000"/>
      <c r="F51" s="1000"/>
      <c r="G51" s="435">
        <v>2286</v>
      </c>
      <c r="H51" s="435"/>
      <c r="I51" s="435"/>
      <c r="J51" s="435"/>
      <c r="K51" s="435"/>
    </row>
    <row r="52" spans="1:11">
      <c r="A52" s="999" t="s">
        <v>441</v>
      </c>
      <c r="B52" s="1000"/>
      <c r="C52" s="1000"/>
      <c r="D52" s="1000"/>
      <c r="E52" s="1000"/>
      <c r="F52" s="1000"/>
      <c r="G52" s="435">
        <v>12070</v>
      </c>
      <c r="H52" s="435"/>
      <c r="I52" s="435"/>
      <c r="J52" s="435"/>
      <c r="K52" s="435"/>
    </row>
    <row r="53" spans="1:11">
      <c r="A53" s="999" t="s">
        <v>396</v>
      </c>
      <c r="B53" s="1000"/>
      <c r="C53" s="1000"/>
      <c r="D53" s="1000"/>
      <c r="E53" s="1000"/>
      <c r="F53" s="1000"/>
      <c r="G53" s="435">
        <v>132905</v>
      </c>
      <c r="H53" s="435"/>
      <c r="I53" s="435"/>
      <c r="J53" s="435"/>
      <c r="K53" s="435">
        <v>1010.82</v>
      </c>
    </row>
    <row r="54" spans="1:11">
      <c r="A54" s="999" t="s">
        <v>397</v>
      </c>
      <c r="B54" s="1000"/>
      <c r="C54" s="1000"/>
      <c r="D54" s="1000"/>
      <c r="E54" s="1000"/>
      <c r="F54" s="1000"/>
      <c r="G54" s="435"/>
      <c r="H54" s="435"/>
      <c r="I54" s="435"/>
      <c r="J54" s="435"/>
      <c r="K54" s="435"/>
    </row>
    <row r="55" spans="1:11">
      <c r="A55" s="999" t="s">
        <v>442</v>
      </c>
      <c r="B55" s="1000"/>
      <c r="C55" s="1000"/>
      <c r="D55" s="1000"/>
      <c r="E55" s="1000"/>
      <c r="F55" s="1000"/>
      <c r="G55" s="435">
        <v>90249</v>
      </c>
      <c r="H55" s="435"/>
      <c r="I55" s="435"/>
      <c r="J55" s="435"/>
      <c r="K55" s="435"/>
    </row>
    <row r="56" spans="1:11">
      <c r="A56" s="999" t="s">
        <v>443</v>
      </c>
      <c r="B56" s="1000"/>
      <c r="C56" s="1000"/>
      <c r="D56" s="1000"/>
      <c r="E56" s="1000"/>
      <c r="F56" s="1000"/>
      <c r="G56" s="435">
        <v>21473</v>
      </c>
      <c r="H56" s="435"/>
      <c r="I56" s="435"/>
      <c r="J56" s="435"/>
      <c r="K56" s="435"/>
    </row>
    <row r="57" spans="1:11">
      <c r="A57" s="999" t="s">
        <v>444</v>
      </c>
      <c r="B57" s="1000"/>
      <c r="C57" s="1000"/>
      <c r="D57" s="1000"/>
      <c r="E57" s="1000"/>
      <c r="F57" s="1000"/>
      <c r="G57" s="435">
        <v>21258</v>
      </c>
      <c r="H57" s="435"/>
      <c r="I57" s="435"/>
      <c r="J57" s="435"/>
      <c r="K57" s="435"/>
    </row>
    <row r="58" spans="1:11">
      <c r="A58" s="999" t="s">
        <v>445</v>
      </c>
      <c r="B58" s="1000"/>
      <c r="C58" s="1000"/>
      <c r="D58" s="1000"/>
      <c r="E58" s="1000"/>
      <c r="F58" s="1000"/>
      <c r="G58" s="435">
        <v>12776</v>
      </c>
      <c r="H58" s="435"/>
      <c r="I58" s="435"/>
      <c r="J58" s="435"/>
      <c r="K58" s="435"/>
    </row>
    <row r="59" spans="1:11">
      <c r="A59" s="1007" t="s">
        <v>402</v>
      </c>
      <c r="B59" s="1000"/>
      <c r="C59" s="1000"/>
      <c r="D59" s="1000"/>
      <c r="E59" s="1000"/>
      <c r="F59" s="1000"/>
      <c r="G59" s="437">
        <v>132905</v>
      </c>
      <c r="H59" s="435"/>
      <c r="I59" s="435"/>
      <c r="J59" s="435"/>
      <c r="K59" s="437">
        <v>1010.82</v>
      </c>
    </row>
    <row r="60" spans="1:11">
      <c r="A60" s="483"/>
      <c r="B60" s="438"/>
      <c r="F60" s="385"/>
      <c r="G60" s="385"/>
      <c r="H60" s="385"/>
      <c r="I60" s="385"/>
      <c r="J60" s="385"/>
      <c r="K60" s="385"/>
    </row>
    <row r="61" spans="1:11">
      <c r="A61" s="483"/>
      <c r="B61" s="438"/>
      <c r="F61" s="385"/>
      <c r="G61" s="385"/>
      <c r="H61" s="385"/>
      <c r="I61" s="385"/>
      <c r="J61" s="385"/>
      <c r="K61" s="385"/>
    </row>
    <row r="62" spans="1:11">
      <c r="A62" s="483"/>
      <c r="B62" s="438"/>
      <c r="F62" s="385"/>
      <c r="G62" s="385"/>
      <c r="H62" s="385"/>
      <c r="I62" s="385"/>
      <c r="J62" s="385"/>
      <c r="K62" s="385"/>
    </row>
    <row r="63" spans="1:11">
      <c r="A63" s="1010" t="s">
        <v>421</v>
      </c>
      <c r="B63" s="1011"/>
      <c r="C63" s="1011"/>
      <c r="D63" s="1011"/>
      <c r="E63" s="1011"/>
      <c r="F63" s="1011"/>
      <c r="G63" s="1011"/>
      <c r="H63" s="1011"/>
      <c r="I63" s="1011"/>
      <c r="J63" s="1011"/>
      <c r="K63" s="1011"/>
    </row>
    <row r="64" spans="1:11">
      <c r="A64" s="1012" t="s">
        <v>422</v>
      </c>
      <c r="B64" s="1011"/>
      <c r="C64" s="1011"/>
      <c r="D64" s="1011"/>
      <c r="E64" s="1011"/>
      <c r="F64" s="1011"/>
      <c r="G64" s="1011"/>
      <c r="H64" s="1011"/>
      <c r="I64" s="1011"/>
      <c r="J64" s="1011"/>
      <c r="K64" s="1011"/>
    </row>
    <row r="65" spans="1:11">
      <c r="A65" s="483"/>
      <c r="B65" s="438"/>
      <c r="F65" s="385"/>
      <c r="G65" s="385"/>
      <c r="H65" s="385"/>
      <c r="I65" s="385"/>
      <c r="J65" s="385"/>
      <c r="K65" s="385"/>
    </row>
    <row r="66" spans="1:11">
      <c r="A66" s="1010" t="s">
        <v>423</v>
      </c>
      <c r="B66" s="1011"/>
      <c r="C66" s="1011"/>
      <c r="D66" s="1011"/>
      <c r="E66" s="1011"/>
      <c r="F66" s="1011"/>
      <c r="G66" s="1011"/>
      <c r="H66" s="1011"/>
      <c r="I66" s="1011"/>
      <c r="J66" s="1011"/>
      <c r="K66" s="1011"/>
    </row>
    <row r="67" spans="1:11">
      <c r="A67" s="1012" t="s">
        <v>422</v>
      </c>
      <c r="B67" s="1011"/>
      <c r="C67" s="1011"/>
      <c r="D67" s="1011"/>
      <c r="E67" s="1011"/>
      <c r="F67" s="1011"/>
      <c r="G67" s="1011"/>
      <c r="H67" s="1011"/>
      <c r="I67" s="1011"/>
      <c r="J67" s="1011"/>
      <c r="K67" s="1011"/>
    </row>
    <row r="68" spans="1:11">
      <c r="A68" s="483"/>
      <c r="B68" s="438"/>
      <c r="F68" s="385"/>
      <c r="G68" s="385"/>
      <c r="H68" s="385"/>
      <c r="I68" s="385"/>
      <c r="J68" s="385"/>
      <c r="K68" s="385"/>
    </row>
    <row r="69" spans="1:11">
      <c r="A69" s="483"/>
      <c r="B69" s="438"/>
      <c r="F69" s="385"/>
      <c r="G69" s="385"/>
      <c r="H69" s="385"/>
      <c r="I69" s="385"/>
      <c r="J69" s="385"/>
      <c r="K69" s="385"/>
    </row>
    <row r="70" spans="1:11">
      <c r="A70" s="483"/>
      <c r="B70" s="438"/>
      <c r="F70" s="385"/>
      <c r="G70" s="385"/>
      <c r="H70" s="385"/>
      <c r="I70" s="385"/>
      <c r="J70" s="385"/>
      <c r="K70" s="385"/>
    </row>
    <row r="71" spans="1:11">
      <c r="A71" s="483"/>
      <c r="B71" s="438"/>
      <c r="F71" s="385"/>
      <c r="G71" s="385"/>
      <c r="H71" s="385"/>
      <c r="I71" s="385"/>
      <c r="J71" s="385"/>
      <c r="K71" s="385"/>
    </row>
    <row r="72" spans="1:11">
      <c r="A72" s="483"/>
      <c r="B72" s="438"/>
      <c r="F72" s="385"/>
      <c r="G72" s="385"/>
      <c r="H72" s="385"/>
      <c r="I72" s="385"/>
      <c r="J72" s="385"/>
      <c r="K72" s="385"/>
    </row>
    <row r="73" spans="1:11">
      <c r="A73" s="483"/>
      <c r="B73" s="438"/>
      <c r="F73" s="385"/>
      <c r="G73" s="385"/>
      <c r="H73" s="385"/>
      <c r="I73" s="385"/>
      <c r="J73" s="385"/>
      <c r="K73" s="385"/>
    </row>
    <row r="74" spans="1:11">
      <c r="A74" s="483"/>
      <c r="B74" s="438"/>
      <c r="F74" s="385"/>
      <c r="G74" s="385"/>
      <c r="H74" s="385"/>
      <c r="I74" s="385"/>
      <c r="J74" s="385"/>
      <c r="K74" s="385"/>
    </row>
    <row r="75" spans="1:11">
      <c r="A75" s="483"/>
      <c r="B75" s="438"/>
      <c r="F75" s="385"/>
      <c r="G75" s="385"/>
      <c r="H75" s="385"/>
      <c r="I75" s="385"/>
      <c r="J75" s="385"/>
      <c r="K75" s="385"/>
    </row>
    <row r="76" spans="1:11">
      <c r="A76" s="483"/>
      <c r="B76" s="438"/>
      <c r="F76" s="385"/>
      <c r="G76" s="385"/>
      <c r="H76" s="385"/>
      <c r="I76" s="385"/>
      <c r="J76" s="385"/>
      <c r="K76" s="385"/>
    </row>
    <row r="77" spans="1:11">
      <c r="A77" s="483"/>
      <c r="B77" s="438"/>
      <c r="F77" s="385"/>
      <c r="G77" s="385"/>
      <c r="H77" s="385"/>
      <c r="I77" s="385"/>
      <c r="J77" s="385"/>
      <c r="K77" s="385"/>
    </row>
    <row r="78" spans="1:11">
      <c r="A78" s="483"/>
      <c r="B78" s="438"/>
      <c r="F78" s="385"/>
      <c r="G78" s="385"/>
      <c r="H78" s="385"/>
      <c r="I78" s="385"/>
      <c r="J78" s="385"/>
      <c r="K78" s="385"/>
    </row>
    <row r="79" spans="1:11">
      <c r="A79" s="483"/>
      <c r="B79" s="438"/>
      <c r="F79" s="385"/>
      <c r="G79" s="385"/>
      <c r="H79" s="385"/>
      <c r="I79" s="385"/>
      <c r="J79" s="385"/>
      <c r="K79" s="385"/>
    </row>
    <row r="80" spans="1:11">
      <c r="A80" s="483"/>
      <c r="B80" s="438"/>
      <c r="F80" s="385"/>
      <c r="G80" s="385"/>
      <c r="H80" s="385"/>
      <c r="I80" s="385"/>
      <c r="J80" s="385"/>
      <c r="K80" s="385"/>
    </row>
    <row r="81" spans="1:11">
      <c r="A81" s="483"/>
      <c r="B81" s="438"/>
      <c r="F81" s="385"/>
      <c r="G81" s="385"/>
      <c r="H81" s="385"/>
      <c r="I81" s="385"/>
      <c r="J81" s="385"/>
      <c r="K81" s="385"/>
    </row>
    <row r="82" spans="1:11">
      <c r="A82" s="483"/>
      <c r="B82" s="438"/>
      <c r="F82" s="385"/>
      <c r="G82" s="385"/>
      <c r="H82" s="385"/>
      <c r="I82" s="385"/>
      <c r="J82" s="385"/>
      <c r="K82" s="385"/>
    </row>
    <row r="83" spans="1:11">
      <c r="A83" s="483"/>
      <c r="B83" s="438"/>
      <c r="F83" s="385"/>
      <c r="G83" s="385"/>
      <c r="H83" s="385"/>
      <c r="I83" s="385"/>
      <c r="J83" s="385"/>
      <c r="K83" s="385"/>
    </row>
    <row r="84" spans="1:11">
      <c r="A84" s="483"/>
      <c r="B84" s="438"/>
      <c r="F84" s="385"/>
      <c r="G84" s="385"/>
      <c r="H84" s="385"/>
      <c r="I84" s="385"/>
      <c r="J84" s="385"/>
      <c r="K84" s="385"/>
    </row>
    <row r="85" spans="1:11">
      <c r="A85" s="483"/>
      <c r="B85" s="438"/>
      <c r="F85" s="385"/>
      <c r="G85" s="385"/>
      <c r="H85" s="385"/>
      <c r="I85" s="385"/>
      <c r="J85" s="385"/>
      <c r="K85" s="385"/>
    </row>
    <row r="86" spans="1:11">
      <c r="A86" s="483"/>
      <c r="B86" s="438"/>
      <c r="F86" s="385"/>
      <c r="G86" s="385"/>
      <c r="H86" s="385"/>
      <c r="I86" s="385"/>
      <c r="J86" s="385"/>
      <c r="K86" s="385"/>
    </row>
    <row r="87" spans="1:11">
      <c r="A87" s="483"/>
      <c r="B87" s="438"/>
      <c r="F87" s="385"/>
      <c r="G87" s="385"/>
      <c r="H87" s="385"/>
      <c r="I87" s="385"/>
      <c r="J87" s="385"/>
      <c r="K87" s="385"/>
    </row>
    <row r="88" spans="1:11">
      <c r="A88" s="483"/>
      <c r="B88" s="438"/>
      <c r="F88" s="385"/>
      <c r="G88" s="385"/>
      <c r="H88" s="385"/>
      <c r="I88" s="385"/>
      <c r="J88" s="385"/>
      <c r="K88" s="385"/>
    </row>
    <row r="89" spans="1:11">
      <c r="A89" s="483"/>
      <c r="B89" s="438"/>
      <c r="F89" s="385"/>
      <c r="G89" s="385"/>
      <c r="H89" s="385"/>
      <c r="I89" s="385"/>
      <c r="J89" s="385"/>
      <c r="K89" s="385"/>
    </row>
    <row r="90" spans="1:11">
      <c r="A90" s="483"/>
      <c r="B90" s="438"/>
      <c r="F90" s="385"/>
      <c r="G90" s="385"/>
      <c r="H90" s="385"/>
      <c r="I90" s="385"/>
      <c r="J90" s="385"/>
      <c r="K90" s="385"/>
    </row>
    <row r="91" spans="1:11">
      <c r="A91" s="483"/>
      <c r="B91" s="438"/>
      <c r="F91" s="385"/>
      <c r="G91" s="385"/>
      <c r="H91" s="385"/>
      <c r="I91" s="385"/>
      <c r="J91" s="385"/>
      <c r="K91" s="385"/>
    </row>
    <row r="92" spans="1:11">
      <c r="A92" s="483"/>
      <c r="B92" s="438"/>
      <c r="F92" s="385"/>
      <c r="G92" s="385"/>
      <c r="H92" s="385"/>
      <c r="I92" s="385"/>
      <c r="J92" s="385"/>
      <c r="K92" s="385"/>
    </row>
    <row r="93" spans="1:11">
      <c r="A93" s="483"/>
      <c r="B93" s="438"/>
      <c r="F93" s="385"/>
      <c r="G93" s="385"/>
      <c r="H93" s="385"/>
      <c r="I93" s="385"/>
      <c r="J93" s="385"/>
      <c r="K93" s="385"/>
    </row>
    <row r="94" spans="1:11">
      <c r="A94" s="483"/>
      <c r="B94" s="438"/>
      <c r="F94" s="385"/>
      <c r="G94" s="385"/>
      <c r="H94" s="385"/>
      <c r="I94" s="385"/>
      <c r="J94" s="385"/>
      <c r="K94" s="385"/>
    </row>
    <row r="95" spans="1:11">
      <c r="A95" s="483"/>
      <c r="B95" s="438"/>
      <c r="F95" s="385"/>
      <c r="G95" s="385"/>
      <c r="H95" s="385"/>
      <c r="I95" s="385"/>
      <c r="J95" s="385"/>
      <c r="K95" s="385"/>
    </row>
    <row r="96" spans="1:11">
      <c r="A96" s="483"/>
      <c r="B96" s="438"/>
      <c r="F96" s="385"/>
      <c r="G96" s="385"/>
      <c r="H96" s="385"/>
      <c r="I96" s="385"/>
      <c r="J96" s="385"/>
      <c r="K96" s="385"/>
    </row>
    <row r="97" spans="1:11">
      <c r="A97" s="483"/>
      <c r="B97" s="438"/>
      <c r="F97" s="385"/>
      <c r="G97" s="385"/>
      <c r="H97" s="385"/>
      <c r="I97" s="385"/>
      <c r="J97" s="385"/>
      <c r="K97" s="385"/>
    </row>
    <row r="98" spans="1:11">
      <c r="A98" s="483"/>
      <c r="B98" s="438"/>
      <c r="F98" s="385"/>
      <c r="G98" s="385"/>
      <c r="H98" s="385"/>
      <c r="I98" s="385"/>
      <c r="J98" s="385"/>
      <c r="K98" s="385"/>
    </row>
    <row r="99" spans="1:11">
      <c r="A99" s="483"/>
      <c r="B99" s="438"/>
      <c r="F99" s="385"/>
      <c r="G99" s="385"/>
      <c r="H99" s="385"/>
      <c r="I99" s="385"/>
      <c r="J99" s="385"/>
      <c r="K99" s="385"/>
    </row>
    <row r="100" spans="1:11">
      <c r="A100" s="483"/>
      <c r="B100" s="438"/>
      <c r="F100" s="385"/>
      <c r="G100" s="385"/>
      <c r="H100" s="385"/>
      <c r="I100" s="385"/>
      <c r="J100" s="385"/>
      <c r="K100" s="385"/>
    </row>
    <row r="101" spans="1:11">
      <c r="A101" s="483"/>
      <c r="B101" s="438"/>
      <c r="F101" s="385"/>
      <c r="G101" s="385"/>
      <c r="H101" s="385"/>
      <c r="I101" s="385"/>
      <c r="J101" s="385"/>
      <c r="K101" s="385"/>
    </row>
    <row r="102" spans="1:11">
      <c r="A102" s="483"/>
      <c r="B102" s="438"/>
      <c r="F102" s="385"/>
      <c r="G102" s="385"/>
      <c r="H102" s="385"/>
      <c r="I102" s="385"/>
      <c r="J102" s="385"/>
      <c r="K102" s="385"/>
    </row>
    <row r="103" spans="1:11">
      <c r="A103" s="483"/>
      <c r="B103" s="438"/>
      <c r="F103" s="385"/>
      <c r="G103" s="385"/>
      <c r="H103" s="385"/>
      <c r="I103" s="385"/>
      <c r="J103" s="385"/>
      <c r="K103" s="385"/>
    </row>
    <row r="104" spans="1:11">
      <c r="A104" s="483"/>
      <c r="B104" s="438"/>
      <c r="F104" s="385"/>
      <c r="G104" s="385"/>
      <c r="H104" s="385"/>
      <c r="I104" s="385"/>
      <c r="J104" s="385"/>
      <c r="K104" s="385"/>
    </row>
    <row r="105" spans="1:11">
      <c r="A105" s="483"/>
      <c r="B105" s="438"/>
      <c r="F105" s="385"/>
      <c r="G105" s="385"/>
      <c r="H105" s="385"/>
      <c r="I105" s="385"/>
      <c r="J105" s="385"/>
      <c r="K105" s="385"/>
    </row>
    <row r="106" spans="1:11">
      <c r="A106" s="483"/>
      <c r="B106" s="438"/>
      <c r="F106" s="385"/>
      <c r="G106" s="385"/>
      <c r="H106" s="385"/>
      <c r="I106" s="385"/>
      <c r="J106" s="385"/>
      <c r="K106" s="385"/>
    </row>
    <row r="107" spans="1:11">
      <c r="A107" s="483"/>
      <c r="B107" s="438"/>
      <c r="F107" s="385"/>
      <c r="G107" s="385"/>
      <c r="H107" s="385"/>
      <c r="I107" s="385"/>
      <c r="J107" s="385"/>
      <c r="K107" s="385"/>
    </row>
    <row r="108" spans="1:11">
      <c r="A108" s="483"/>
      <c r="B108" s="438"/>
      <c r="F108" s="385"/>
      <c r="G108" s="385"/>
      <c r="H108" s="385"/>
      <c r="I108" s="385"/>
      <c r="J108" s="385"/>
      <c r="K108" s="385"/>
    </row>
    <row r="109" spans="1:11">
      <c r="A109" s="483"/>
      <c r="B109" s="438"/>
      <c r="F109" s="385"/>
      <c r="G109" s="385"/>
      <c r="H109" s="385"/>
      <c r="I109" s="385"/>
      <c r="J109" s="385"/>
      <c r="K109" s="385"/>
    </row>
    <row r="110" spans="1:11">
      <c r="A110" s="483"/>
      <c r="B110" s="438"/>
      <c r="F110" s="385"/>
      <c r="G110" s="385"/>
      <c r="H110" s="385"/>
      <c r="I110" s="385"/>
      <c r="J110" s="385"/>
      <c r="K110" s="385"/>
    </row>
    <row r="111" spans="1:11">
      <c r="A111" s="483"/>
      <c r="B111" s="438"/>
      <c r="F111" s="385"/>
      <c r="G111" s="385"/>
      <c r="H111" s="385"/>
      <c r="I111" s="385"/>
      <c r="J111" s="385"/>
      <c r="K111" s="385"/>
    </row>
    <row r="112" spans="1:11">
      <c r="A112" s="483"/>
      <c r="B112" s="438"/>
      <c r="F112" s="385"/>
      <c r="G112" s="385"/>
      <c r="H112" s="385"/>
      <c r="I112" s="385"/>
      <c r="J112" s="385"/>
      <c r="K112" s="385"/>
    </row>
    <row r="113" spans="1:11">
      <c r="A113" s="483"/>
      <c r="B113" s="438"/>
      <c r="F113" s="385"/>
      <c r="G113" s="385"/>
      <c r="H113" s="385"/>
      <c r="I113" s="385"/>
      <c r="J113" s="385"/>
      <c r="K113" s="385"/>
    </row>
    <row r="114" spans="1:11">
      <c r="A114" s="483"/>
      <c r="B114" s="438"/>
      <c r="F114" s="385"/>
      <c r="G114" s="385"/>
      <c r="H114" s="385"/>
      <c r="I114" s="385"/>
      <c r="J114" s="385"/>
      <c r="K114" s="385"/>
    </row>
    <row r="115" spans="1:11">
      <c r="A115" s="483"/>
      <c r="B115" s="438"/>
      <c r="F115" s="385"/>
      <c r="G115" s="385"/>
      <c r="H115" s="385"/>
      <c r="I115" s="385"/>
      <c r="J115" s="385"/>
      <c r="K115" s="385"/>
    </row>
    <row r="116" spans="1:11">
      <c r="A116" s="483"/>
      <c r="B116" s="438"/>
      <c r="F116" s="385"/>
      <c r="G116" s="385"/>
      <c r="H116" s="385"/>
      <c r="I116" s="385"/>
      <c r="J116" s="385"/>
      <c r="K116" s="385"/>
    </row>
    <row r="117" spans="1:11">
      <c r="A117" s="483"/>
      <c r="B117" s="438"/>
      <c r="F117" s="385"/>
      <c r="G117" s="385"/>
      <c r="H117" s="385"/>
      <c r="I117" s="385"/>
      <c r="J117" s="385"/>
      <c r="K117" s="385"/>
    </row>
    <row r="118" spans="1:11">
      <c r="A118" s="483"/>
      <c r="B118" s="438"/>
      <c r="F118" s="385"/>
      <c r="G118" s="385"/>
      <c r="H118" s="385"/>
      <c r="I118" s="385"/>
      <c r="J118" s="385"/>
      <c r="K118" s="385"/>
    </row>
    <row r="119" spans="1:11">
      <c r="A119" s="483"/>
      <c r="B119" s="438"/>
      <c r="F119" s="385"/>
      <c r="G119" s="385"/>
      <c r="H119" s="385"/>
      <c r="I119" s="385"/>
      <c r="J119" s="385"/>
      <c r="K119" s="385"/>
    </row>
    <row r="120" spans="1:11">
      <c r="A120" s="483"/>
      <c r="B120" s="438"/>
      <c r="F120" s="385"/>
      <c r="G120" s="385"/>
      <c r="H120" s="385"/>
      <c r="I120" s="385"/>
      <c r="J120" s="385"/>
      <c r="K120" s="385"/>
    </row>
    <row r="121" spans="1:11">
      <c r="A121" s="483"/>
      <c r="B121" s="438"/>
      <c r="F121" s="385"/>
      <c r="G121" s="385"/>
      <c r="H121" s="385"/>
      <c r="I121" s="385"/>
      <c r="J121" s="385"/>
      <c r="K121" s="385"/>
    </row>
    <row r="122" spans="1:11">
      <c r="A122" s="483"/>
      <c r="B122" s="438"/>
      <c r="F122" s="385"/>
      <c r="G122" s="385"/>
      <c r="H122" s="385"/>
      <c r="I122" s="385"/>
      <c r="J122" s="385"/>
      <c r="K122" s="385"/>
    </row>
    <row r="123" spans="1:11">
      <c r="A123" s="483"/>
      <c r="B123" s="438"/>
      <c r="F123" s="385"/>
      <c r="G123" s="385"/>
      <c r="H123" s="385"/>
      <c r="I123" s="385"/>
      <c r="J123" s="385"/>
      <c r="K123" s="385"/>
    </row>
    <row r="124" spans="1:11">
      <c r="A124" s="483"/>
      <c r="B124" s="438"/>
      <c r="F124" s="385"/>
      <c r="G124" s="385"/>
      <c r="H124" s="385"/>
      <c r="I124" s="385"/>
      <c r="J124" s="385"/>
      <c r="K124" s="385"/>
    </row>
    <row r="125" spans="1:11">
      <c r="A125" s="483"/>
      <c r="B125" s="438"/>
      <c r="F125" s="385"/>
      <c r="G125" s="385"/>
      <c r="H125" s="385"/>
      <c r="I125" s="385"/>
      <c r="J125" s="385"/>
      <c r="K125" s="385"/>
    </row>
    <row r="126" spans="1:11">
      <c r="A126" s="483"/>
      <c r="B126" s="438"/>
      <c r="F126" s="385"/>
      <c r="G126" s="385"/>
      <c r="H126" s="385"/>
      <c r="I126" s="385"/>
      <c r="J126" s="385"/>
      <c r="K126" s="385"/>
    </row>
    <row r="127" spans="1:11">
      <c r="A127" s="483"/>
      <c r="B127" s="438"/>
      <c r="F127" s="385"/>
      <c r="G127" s="385"/>
      <c r="H127" s="385"/>
      <c r="I127" s="385"/>
      <c r="J127" s="385"/>
      <c r="K127" s="385"/>
    </row>
    <row r="128" spans="1:11">
      <c r="A128" s="483"/>
      <c r="B128" s="438"/>
      <c r="F128" s="385"/>
      <c r="G128" s="385"/>
      <c r="H128" s="385"/>
      <c r="I128" s="385"/>
      <c r="J128" s="385"/>
      <c r="K128" s="385"/>
    </row>
    <row r="129" spans="1:11">
      <c r="A129" s="483"/>
      <c r="B129" s="438"/>
      <c r="F129" s="385"/>
      <c r="G129" s="385"/>
      <c r="H129" s="385"/>
      <c r="I129" s="385"/>
      <c r="J129" s="385"/>
      <c r="K129" s="385"/>
    </row>
    <row r="130" spans="1:11">
      <c r="A130" s="483"/>
      <c r="B130" s="438"/>
      <c r="F130" s="385"/>
      <c r="G130" s="385"/>
      <c r="H130" s="385"/>
      <c r="I130" s="385"/>
      <c r="J130" s="385"/>
      <c r="K130" s="385"/>
    </row>
    <row r="131" spans="1:11">
      <c r="A131" s="483"/>
      <c r="B131" s="438"/>
      <c r="F131" s="385"/>
      <c r="G131" s="385"/>
      <c r="H131" s="385"/>
      <c r="I131" s="385"/>
      <c r="J131" s="385"/>
      <c r="K131" s="385"/>
    </row>
    <row r="132" spans="1:11">
      <c r="A132" s="483"/>
      <c r="B132" s="438"/>
      <c r="F132" s="385"/>
      <c r="G132" s="385"/>
      <c r="H132" s="385"/>
      <c r="I132" s="385"/>
      <c r="J132" s="385"/>
      <c r="K132" s="385"/>
    </row>
    <row r="133" spans="1:11">
      <c r="A133" s="483"/>
      <c r="B133" s="438"/>
      <c r="F133" s="385"/>
      <c r="G133" s="385"/>
      <c r="H133" s="385"/>
      <c r="I133" s="385"/>
      <c r="J133" s="385"/>
      <c r="K133" s="385"/>
    </row>
    <row r="134" spans="1:11">
      <c r="A134" s="483"/>
      <c r="B134" s="438"/>
      <c r="F134" s="385"/>
      <c r="G134" s="385"/>
      <c r="H134" s="385"/>
      <c r="I134" s="385"/>
      <c r="J134" s="385"/>
      <c r="K134" s="385"/>
    </row>
    <row r="135" spans="1:11">
      <c r="A135" s="483"/>
      <c r="B135" s="438"/>
      <c r="F135" s="385"/>
      <c r="G135" s="385"/>
      <c r="H135" s="385"/>
      <c r="I135" s="385"/>
      <c r="J135" s="385"/>
      <c r="K135" s="385"/>
    </row>
    <row r="136" spans="1:11">
      <c r="A136" s="483"/>
      <c r="B136" s="438"/>
      <c r="F136" s="385"/>
      <c r="G136" s="385"/>
      <c r="H136" s="385"/>
      <c r="I136" s="385"/>
      <c r="J136" s="385"/>
      <c r="K136" s="385"/>
    </row>
    <row r="137" spans="1:11">
      <c r="A137" s="483"/>
      <c r="B137" s="438"/>
      <c r="F137" s="385"/>
      <c r="G137" s="385"/>
      <c r="H137" s="385"/>
      <c r="I137" s="385"/>
      <c r="J137" s="385"/>
      <c r="K137" s="385"/>
    </row>
    <row r="138" spans="1:11">
      <c r="A138" s="483"/>
      <c r="B138" s="438"/>
      <c r="F138" s="385"/>
      <c r="G138" s="385"/>
      <c r="H138" s="385"/>
      <c r="I138" s="385"/>
      <c r="J138" s="385"/>
      <c r="K138" s="385"/>
    </row>
    <row r="139" spans="1:11">
      <c r="A139" s="483"/>
      <c r="B139" s="438"/>
      <c r="F139" s="385"/>
      <c r="G139" s="385"/>
      <c r="H139" s="385"/>
      <c r="I139" s="385"/>
      <c r="J139" s="385"/>
      <c r="K139" s="385"/>
    </row>
    <row r="140" spans="1:11">
      <c r="A140" s="483"/>
      <c r="B140" s="438"/>
      <c r="F140" s="385"/>
      <c r="G140" s="385"/>
      <c r="H140" s="385"/>
      <c r="I140" s="385"/>
      <c r="J140" s="385"/>
      <c r="K140" s="385"/>
    </row>
    <row r="141" spans="1:11">
      <c r="A141" s="483"/>
      <c r="B141" s="438"/>
      <c r="F141" s="385"/>
      <c r="G141" s="385"/>
      <c r="H141" s="385"/>
      <c r="I141" s="385"/>
      <c r="J141" s="385"/>
      <c r="K141" s="385"/>
    </row>
    <row r="142" spans="1:11">
      <c r="A142" s="483"/>
      <c r="B142" s="438"/>
      <c r="F142" s="385"/>
      <c r="G142" s="385"/>
      <c r="H142" s="385"/>
      <c r="I142" s="385"/>
      <c r="J142" s="385"/>
      <c r="K142" s="385"/>
    </row>
    <row r="143" spans="1:11">
      <c r="A143" s="483"/>
      <c r="B143" s="438"/>
      <c r="F143" s="385"/>
      <c r="G143" s="385"/>
      <c r="H143" s="385"/>
      <c r="I143" s="385"/>
      <c r="J143" s="385"/>
      <c r="K143" s="385"/>
    </row>
    <row r="144" spans="1:11">
      <c r="A144" s="483"/>
      <c r="B144" s="438"/>
      <c r="F144" s="385"/>
      <c r="G144" s="385"/>
      <c r="H144" s="385"/>
      <c r="I144" s="385"/>
      <c r="J144" s="385"/>
      <c r="K144" s="385"/>
    </row>
    <row r="145" spans="1:11">
      <c r="A145" s="483"/>
      <c r="B145" s="438"/>
      <c r="F145" s="385"/>
      <c r="G145" s="385"/>
      <c r="H145" s="385"/>
      <c r="I145" s="385"/>
      <c r="J145" s="385"/>
      <c r="K145" s="385"/>
    </row>
    <row r="146" spans="1:11">
      <c r="A146" s="483"/>
      <c r="B146" s="438"/>
      <c r="F146" s="385"/>
      <c r="G146" s="385"/>
      <c r="H146" s="385"/>
      <c r="I146" s="385"/>
      <c r="J146" s="385"/>
      <c r="K146" s="385"/>
    </row>
    <row r="147" spans="1:11">
      <c r="A147" s="483"/>
      <c r="B147" s="438"/>
      <c r="F147" s="385"/>
      <c r="G147" s="385"/>
      <c r="H147" s="385"/>
      <c r="I147" s="385"/>
      <c r="J147" s="385"/>
      <c r="K147" s="385"/>
    </row>
    <row r="148" spans="1:11">
      <c r="A148" s="483"/>
      <c r="B148" s="438"/>
      <c r="F148" s="385"/>
      <c r="G148" s="385"/>
      <c r="H148" s="385"/>
      <c r="I148" s="385"/>
      <c r="J148" s="385"/>
      <c r="K148" s="385"/>
    </row>
    <row r="149" spans="1:11">
      <c r="A149" s="483"/>
      <c r="B149" s="438"/>
      <c r="F149" s="385"/>
      <c r="G149" s="385"/>
      <c r="H149" s="385"/>
      <c r="I149" s="385"/>
      <c r="J149" s="385"/>
      <c r="K149" s="385"/>
    </row>
    <row r="150" spans="1:11">
      <c r="A150" s="483"/>
      <c r="B150" s="438"/>
      <c r="F150" s="385"/>
      <c r="G150" s="385"/>
      <c r="H150" s="385"/>
      <c r="I150" s="385"/>
      <c r="J150" s="385"/>
      <c r="K150" s="385"/>
    </row>
    <row r="151" spans="1:11">
      <c r="A151" s="483"/>
      <c r="B151" s="438"/>
      <c r="F151" s="385"/>
      <c r="G151" s="385"/>
      <c r="H151" s="385"/>
      <c r="I151" s="385"/>
      <c r="J151" s="385"/>
      <c r="K151" s="385"/>
    </row>
    <row r="152" spans="1:11">
      <c r="A152" s="483"/>
      <c r="B152" s="438"/>
      <c r="F152" s="385"/>
      <c r="G152" s="385"/>
      <c r="H152" s="385"/>
      <c r="I152" s="385"/>
      <c r="J152" s="385"/>
      <c r="K152" s="385"/>
    </row>
    <row r="153" spans="1:11">
      <c r="A153" s="483"/>
      <c r="B153" s="438"/>
      <c r="F153" s="385"/>
      <c r="G153" s="385"/>
      <c r="H153" s="385"/>
      <c r="I153" s="385"/>
      <c r="J153" s="385"/>
      <c r="K153" s="385"/>
    </row>
    <row r="154" spans="1:11">
      <c r="A154" s="483"/>
      <c r="B154" s="438"/>
      <c r="F154" s="385"/>
      <c r="G154" s="385"/>
      <c r="H154" s="385"/>
      <c r="I154" s="385"/>
      <c r="J154" s="385"/>
      <c r="K154" s="385"/>
    </row>
    <row r="155" spans="1:11">
      <c r="A155" s="483"/>
      <c r="B155" s="438"/>
      <c r="F155" s="385"/>
      <c r="G155" s="385"/>
      <c r="H155" s="385"/>
      <c r="I155" s="385"/>
      <c r="J155" s="385"/>
      <c r="K155" s="385"/>
    </row>
    <row r="156" spans="1:11">
      <c r="A156" s="483"/>
      <c r="B156" s="438"/>
      <c r="F156" s="385"/>
      <c r="G156" s="385"/>
      <c r="H156" s="385"/>
      <c r="I156" s="385"/>
      <c r="J156" s="385"/>
      <c r="K156" s="385"/>
    </row>
    <row r="157" spans="1:11">
      <c r="A157" s="483"/>
      <c r="B157" s="438"/>
      <c r="F157" s="385"/>
      <c r="G157" s="385"/>
      <c r="H157" s="385"/>
      <c r="I157" s="385"/>
      <c r="J157" s="385"/>
      <c r="K157" s="385"/>
    </row>
    <row r="158" spans="1:11">
      <c r="A158" s="483"/>
      <c r="B158" s="438"/>
      <c r="F158" s="385"/>
      <c r="G158" s="385"/>
      <c r="H158" s="385"/>
      <c r="I158" s="385"/>
      <c r="J158" s="385"/>
      <c r="K158" s="385"/>
    </row>
    <row r="159" spans="1:11">
      <c r="A159" s="483"/>
      <c r="B159" s="438"/>
      <c r="F159" s="385"/>
      <c r="G159" s="385"/>
      <c r="H159" s="385"/>
      <c r="I159" s="385"/>
      <c r="J159" s="385"/>
      <c r="K159" s="385"/>
    </row>
    <row r="160" spans="1:11">
      <c r="A160" s="483"/>
      <c r="B160" s="438"/>
      <c r="F160" s="385"/>
      <c r="G160" s="385"/>
      <c r="H160" s="385"/>
      <c r="I160" s="385"/>
      <c r="J160" s="385"/>
      <c r="K160" s="385"/>
    </row>
    <row r="161" spans="1:11">
      <c r="A161" s="483"/>
      <c r="B161" s="438"/>
      <c r="F161" s="385"/>
      <c r="G161" s="385"/>
      <c r="H161" s="385"/>
      <c r="I161" s="385"/>
      <c r="J161" s="385"/>
      <c r="K161" s="385"/>
    </row>
    <row r="162" spans="1:11">
      <c r="A162" s="483"/>
      <c r="B162" s="438"/>
      <c r="F162" s="385"/>
      <c r="G162" s="385"/>
      <c r="H162" s="385"/>
      <c r="I162" s="385"/>
      <c r="J162" s="385"/>
      <c r="K162" s="385"/>
    </row>
    <row r="163" spans="1:11">
      <c r="A163" s="483"/>
      <c r="B163" s="438"/>
      <c r="F163" s="385"/>
      <c r="G163" s="385"/>
      <c r="H163" s="385"/>
      <c r="I163" s="385"/>
      <c r="J163" s="385"/>
      <c r="K163" s="385"/>
    </row>
    <row r="164" spans="1:11">
      <c r="A164" s="483"/>
      <c r="B164" s="438"/>
      <c r="F164" s="385"/>
      <c r="G164" s="385"/>
      <c r="H164" s="385"/>
      <c r="I164" s="385"/>
      <c r="J164" s="385"/>
      <c r="K164" s="385"/>
    </row>
    <row r="165" spans="1:11">
      <c r="A165" s="483"/>
      <c r="B165" s="438"/>
      <c r="F165" s="385"/>
      <c r="G165" s="385"/>
      <c r="H165" s="385"/>
      <c r="I165" s="385"/>
      <c r="J165" s="385"/>
      <c r="K165" s="385"/>
    </row>
    <row r="166" spans="1:11">
      <c r="A166" s="483"/>
      <c r="B166" s="438"/>
      <c r="F166" s="385"/>
      <c r="G166" s="385"/>
      <c r="H166" s="385"/>
      <c r="I166" s="385"/>
      <c r="J166" s="385"/>
      <c r="K166" s="385"/>
    </row>
    <row r="167" spans="1:11">
      <c r="A167" s="483"/>
      <c r="B167" s="438"/>
      <c r="F167" s="385"/>
      <c r="G167" s="385"/>
      <c r="H167" s="385"/>
      <c r="I167" s="385"/>
      <c r="J167" s="385"/>
      <c r="K167" s="385"/>
    </row>
    <row r="168" spans="1:11">
      <c r="A168" s="483"/>
      <c r="B168" s="438"/>
      <c r="F168" s="385"/>
      <c r="G168" s="385"/>
      <c r="H168" s="385"/>
      <c r="I168" s="385"/>
      <c r="J168" s="385"/>
      <c r="K168" s="385"/>
    </row>
    <row r="169" spans="1:11">
      <c r="A169" s="483"/>
      <c r="B169" s="438"/>
      <c r="F169" s="385"/>
      <c r="G169" s="385"/>
      <c r="H169" s="385"/>
      <c r="I169" s="385"/>
      <c r="J169" s="385"/>
      <c r="K169" s="385"/>
    </row>
    <row r="170" spans="1:11">
      <c r="A170" s="483"/>
      <c r="B170" s="438"/>
      <c r="F170" s="385"/>
      <c r="G170" s="385"/>
      <c r="H170" s="385"/>
      <c r="I170" s="385"/>
      <c r="J170" s="385"/>
      <c r="K170" s="385"/>
    </row>
    <row r="171" spans="1:11">
      <c r="A171" s="483"/>
      <c r="B171" s="438"/>
      <c r="F171" s="385"/>
      <c r="G171" s="385"/>
      <c r="H171" s="385"/>
      <c r="I171" s="385"/>
      <c r="J171" s="385"/>
      <c r="K171" s="385"/>
    </row>
    <row r="172" spans="1:11">
      <c r="A172" s="483"/>
      <c r="B172" s="438"/>
      <c r="F172" s="385"/>
      <c r="G172" s="385"/>
      <c r="H172" s="385"/>
      <c r="I172" s="385"/>
      <c r="J172" s="385"/>
      <c r="K172" s="385"/>
    </row>
    <row r="173" spans="1:11">
      <c r="A173" s="483"/>
      <c r="B173" s="438"/>
      <c r="F173" s="385"/>
      <c r="G173" s="385"/>
      <c r="H173" s="385"/>
      <c r="I173" s="385"/>
      <c r="J173" s="385"/>
      <c r="K173" s="385"/>
    </row>
    <row r="174" spans="1:11">
      <c r="A174" s="483"/>
      <c r="B174" s="438"/>
      <c r="F174" s="385"/>
      <c r="G174" s="385"/>
      <c r="H174" s="385"/>
      <c r="I174" s="385"/>
      <c r="J174" s="385"/>
      <c r="K174" s="385"/>
    </row>
    <row r="175" spans="1:11">
      <c r="A175" s="483"/>
      <c r="B175" s="438"/>
      <c r="F175" s="385"/>
      <c r="G175" s="385"/>
      <c r="H175" s="385"/>
      <c r="I175" s="385"/>
      <c r="J175" s="385"/>
      <c r="K175" s="385"/>
    </row>
    <row r="176" spans="1:11">
      <c r="A176" s="483"/>
      <c r="B176" s="438"/>
      <c r="F176" s="385"/>
      <c r="G176" s="385"/>
      <c r="H176" s="385"/>
      <c r="I176" s="385"/>
      <c r="J176" s="385"/>
      <c r="K176" s="385"/>
    </row>
    <row r="177" spans="1:11">
      <c r="A177" s="483"/>
      <c r="B177" s="438"/>
      <c r="F177" s="385"/>
      <c r="G177" s="385"/>
      <c r="H177" s="385"/>
      <c r="I177" s="385"/>
      <c r="J177" s="385"/>
      <c r="K177" s="385"/>
    </row>
    <row r="178" spans="1:11">
      <c r="A178" s="483"/>
      <c r="B178" s="438"/>
      <c r="F178" s="385"/>
      <c r="G178" s="385"/>
      <c r="H178" s="385"/>
      <c r="I178" s="385"/>
      <c r="J178" s="385"/>
      <c r="K178" s="385"/>
    </row>
    <row r="179" spans="1:11">
      <c r="A179" s="483"/>
      <c r="B179" s="438"/>
      <c r="F179" s="385"/>
      <c r="G179" s="385"/>
      <c r="H179" s="385"/>
      <c r="I179" s="385"/>
      <c r="J179" s="385"/>
      <c r="K179" s="385"/>
    </row>
    <row r="180" spans="1:11">
      <c r="A180" s="483"/>
      <c r="B180" s="438"/>
      <c r="F180" s="385"/>
      <c r="G180" s="385"/>
      <c r="H180" s="385"/>
      <c r="I180" s="385"/>
      <c r="J180" s="385"/>
      <c r="K180" s="385"/>
    </row>
    <row r="181" spans="1:11">
      <c r="A181" s="483"/>
      <c r="B181" s="438"/>
      <c r="F181" s="385"/>
      <c r="G181" s="385"/>
      <c r="H181" s="385"/>
      <c r="I181" s="385"/>
      <c r="J181" s="385"/>
      <c r="K181" s="385"/>
    </row>
    <row r="182" spans="1:11">
      <c r="A182" s="483"/>
      <c r="B182" s="438"/>
      <c r="F182" s="385"/>
      <c r="G182" s="385"/>
      <c r="H182" s="385"/>
      <c r="I182" s="385"/>
      <c r="J182" s="385"/>
      <c r="K182" s="385"/>
    </row>
    <row r="183" spans="1:11">
      <c r="A183" s="483"/>
      <c r="B183" s="438"/>
      <c r="F183" s="385"/>
      <c r="G183" s="385"/>
      <c r="H183" s="385"/>
      <c r="I183" s="385"/>
      <c r="J183" s="385"/>
      <c r="K183" s="385"/>
    </row>
    <row r="184" spans="1:11">
      <c r="A184" s="483"/>
      <c r="B184" s="438"/>
      <c r="F184" s="385"/>
      <c r="G184" s="385"/>
      <c r="H184" s="385"/>
      <c r="I184" s="385"/>
      <c r="J184" s="385"/>
      <c r="K184" s="385"/>
    </row>
    <row r="185" spans="1:11">
      <c r="A185" s="483"/>
      <c r="B185" s="438"/>
      <c r="F185" s="385"/>
      <c r="G185" s="385"/>
      <c r="H185" s="385"/>
      <c r="I185" s="385"/>
      <c r="J185" s="385"/>
      <c r="K185" s="385"/>
    </row>
    <row r="186" spans="1:11">
      <c r="A186" s="483"/>
      <c r="B186" s="438"/>
      <c r="F186" s="385"/>
      <c r="G186" s="385"/>
      <c r="H186" s="385"/>
      <c r="I186" s="385"/>
      <c r="J186" s="385"/>
      <c r="K186" s="385"/>
    </row>
    <row r="187" spans="1:11">
      <c r="A187" s="483"/>
      <c r="B187" s="438"/>
      <c r="F187" s="385"/>
      <c r="G187" s="385"/>
      <c r="H187" s="385"/>
      <c r="I187" s="385"/>
      <c r="J187" s="385"/>
      <c r="K187" s="385"/>
    </row>
    <row r="188" spans="1:11">
      <c r="A188" s="483"/>
      <c r="B188" s="438"/>
      <c r="F188" s="385"/>
      <c r="G188" s="385"/>
      <c r="H188" s="385"/>
      <c r="I188" s="385"/>
      <c r="J188" s="385"/>
      <c r="K188" s="385"/>
    </row>
    <row r="189" spans="1:11">
      <c r="A189" s="483"/>
      <c r="B189" s="438"/>
      <c r="F189" s="385"/>
      <c r="G189" s="385"/>
      <c r="H189" s="385"/>
      <c r="I189" s="385"/>
      <c r="J189" s="385"/>
      <c r="K189" s="385"/>
    </row>
    <row r="190" spans="1:11">
      <c r="A190" s="483"/>
      <c r="B190" s="438"/>
      <c r="F190" s="385"/>
      <c r="G190" s="385"/>
      <c r="H190" s="385"/>
      <c r="I190" s="385"/>
      <c r="J190" s="385"/>
      <c r="K190" s="385"/>
    </row>
    <row r="191" spans="1:11">
      <c r="A191" s="483"/>
      <c r="B191" s="438"/>
      <c r="F191" s="385"/>
      <c r="G191" s="385"/>
      <c r="H191" s="385"/>
      <c r="I191" s="385"/>
      <c r="J191" s="385"/>
      <c r="K191" s="385"/>
    </row>
    <row r="192" spans="1:11">
      <c r="A192" s="483"/>
      <c r="B192" s="438"/>
      <c r="F192" s="385"/>
      <c r="G192" s="385"/>
      <c r="H192" s="385"/>
      <c r="I192" s="385"/>
      <c r="J192" s="385"/>
      <c r="K192" s="385"/>
    </row>
    <row r="193" spans="1:11">
      <c r="A193" s="483"/>
      <c r="B193" s="438"/>
      <c r="F193" s="385"/>
      <c r="G193" s="385"/>
      <c r="H193" s="385"/>
      <c r="I193" s="385"/>
      <c r="J193" s="385"/>
      <c r="K193" s="385"/>
    </row>
    <row r="194" spans="1:11">
      <c r="A194" s="483"/>
      <c r="B194" s="438"/>
      <c r="F194" s="385"/>
      <c r="G194" s="385"/>
      <c r="H194" s="385"/>
      <c r="I194" s="385"/>
      <c r="J194" s="385"/>
      <c r="K194" s="385"/>
    </row>
    <row r="195" spans="1:11">
      <c r="A195" s="483"/>
      <c r="B195" s="438"/>
      <c r="F195" s="385"/>
      <c r="G195" s="385"/>
      <c r="H195" s="385"/>
      <c r="I195" s="385"/>
      <c r="J195" s="385"/>
      <c r="K195" s="385"/>
    </row>
    <row r="196" spans="1:11">
      <c r="A196" s="483"/>
      <c r="B196" s="438"/>
      <c r="F196" s="385"/>
      <c r="G196" s="385"/>
      <c r="H196" s="385"/>
      <c r="I196" s="385"/>
      <c r="J196" s="385"/>
      <c r="K196" s="385"/>
    </row>
    <row r="197" spans="1:11">
      <c r="A197" s="483"/>
      <c r="B197" s="438"/>
      <c r="F197" s="385"/>
      <c r="G197" s="385"/>
      <c r="H197" s="385"/>
      <c r="I197" s="385"/>
      <c r="J197" s="385"/>
      <c r="K197" s="385"/>
    </row>
    <row r="198" spans="1:11">
      <c r="A198" s="483"/>
      <c r="B198" s="438"/>
      <c r="F198" s="385"/>
      <c r="G198" s="385"/>
      <c r="H198" s="385"/>
      <c r="I198" s="385"/>
      <c r="J198" s="385"/>
      <c r="K198" s="385"/>
    </row>
    <row r="199" spans="1:11">
      <c r="A199" s="483"/>
      <c r="B199" s="438"/>
      <c r="F199" s="385"/>
      <c r="G199" s="385"/>
      <c r="H199" s="385"/>
      <c r="I199" s="385"/>
      <c r="J199" s="385"/>
      <c r="K199" s="385"/>
    </row>
    <row r="200" spans="1:11">
      <c r="A200" s="483"/>
      <c r="B200" s="438"/>
      <c r="F200" s="385"/>
      <c r="G200" s="385"/>
      <c r="H200" s="385"/>
      <c r="I200" s="385"/>
      <c r="J200" s="385"/>
      <c r="K200" s="385"/>
    </row>
    <row r="201" spans="1:11">
      <c r="A201" s="483"/>
      <c r="B201" s="438"/>
      <c r="F201" s="385"/>
      <c r="G201" s="385"/>
      <c r="H201" s="385"/>
      <c r="I201" s="385"/>
      <c r="J201" s="385"/>
      <c r="K201" s="385"/>
    </row>
    <row r="202" spans="1:11">
      <c r="A202" s="483"/>
      <c r="B202" s="438"/>
      <c r="F202" s="385"/>
      <c r="G202" s="385"/>
      <c r="H202" s="385"/>
      <c r="I202" s="385"/>
      <c r="J202" s="385"/>
      <c r="K202" s="385"/>
    </row>
    <row r="203" spans="1:11">
      <c r="A203" s="483"/>
      <c r="B203" s="438"/>
      <c r="F203" s="385"/>
      <c r="G203" s="385"/>
      <c r="H203" s="385"/>
      <c r="I203" s="385"/>
      <c r="J203" s="385"/>
      <c r="K203" s="385"/>
    </row>
    <row r="204" spans="1:11">
      <c r="A204" s="483"/>
      <c r="B204" s="438"/>
      <c r="F204" s="385"/>
      <c r="G204" s="385"/>
      <c r="H204" s="385"/>
      <c r="I204" s="385"/>
      <c r="J204" s="385"/>
      <c r="K204" s="385"/>
    </row>
    <row r="205" spans="1:11">
      <c r="A205" s="483"/>
      <c r="B205" s="438"/>
      <c r="F205" s="385"/>
      <c r="G205" s="385"/>
      <c r="H205" s="385"/>
      <c r="I205" s="385"/>
      <c r="J205" s="385"/>
      <c r="K205" s="385"/>
    </row>
    <row r="206" spans="1:11">
      <c r="A206" s="483"/>
      <c r="B206" s="438"/>
      <c r="F206" s="385"/>
      <c r="G206" s="385"/>
      <c r="H206" s="385"/>
      <c r="I206" s="385"/>
      <c r="J206" s="385"/>
      <c r="K206" s="385"/>
    </row>
    <row r="207" spans="1:11">
      <c r="A207" s="483"/>
      <c r="B207" s="438"/>
      <c r="F207" s="385"/>
      <c r="G207" s="385"/>
      <c r="H207" s="385"/>
      <c r="I207" s="385"/>
      <c r="J207" s="385"/>
      <c r="K207" s="385"/>
    </row>
    <row r="208" spans="1:11">
      <c r="A208" s="483"/>
      <c r="B208" s="438"/>
      <c r="F208" s="385"/>
      <c r="G208" s="385"/>
      <c r="H208" s="385"/>
      <c r="I208" s="385"/>
      <c r="J208" s="385"/>
      <c r="K208" s="385"/>
    </row>
    <row r="209" spans="1:11">
      <c r="A209" s="483"/>
      <c r="B209" s="438"/>
      <c r="F209" s="385"/>
      <c r="G209" s="385"/>
      <c r="H209" s="385"/>
      <c r="I209" s="385"/>
      <c r="J209" s="385"/>
      <c r="K209" s="385"/>
    </row>
    <row r="210" spans="1:11">
      <c r="A210" s="483"/>
      <c r="B210" s="438"/>
      <c r="F210" s="385"/>
      <c r="G210" s="385"/>
      <c r="H210" s="385"/>
      <c r="I210" s="385"/>
      <c r="J210" s="385"/>
      <c r="K210" s="385"/>
    </row>
    <row r="211" spans="1:11">
      <c r="A211" s="483"/>
      <c r="B211" s="438"/>
      <c r="F211" s="385"/>
      <c r="G211" s="385"/>
      <c r="H211" s="385"/>
      <c r="I211" s="385"/>
      <c r="J211" s="385"/>
      <c r="K211" s="385"/>
    </row>
    <row r="212" spans="1:11">
      <c r="A212" s="483"/>
      <c r="B212" s="438"/>
      <c r="F212" s="385"/>
      <c r="G212" s="385"/>
      <c r="H212" s="385"/>
      <c r="I212" s="385"/>
      <c r="J212" s="385"/>
      <c r="K212" s="385"/>
    </row>
    <row r="213" spans="1:11">
      <c r="A213" s="483"/>
      <c r="B213" s="438"/>
      <c r="F213" s="385"/>
      <c r="G213" s="385"/>
      <c r="H213" s="385"/>
      <c r="I213" s="385"/>
      <c r="J213" s="385"/>
      <c r="K213" s="385"/>
    </row>
    <row r="214" spans="1:11">
      <c r="A214" s="483"/>
      <c r="B214" s="438"/>
      <c r="F214" s="385"/>
      <c r="G214" s="385"/>
      <c r="H214" s="385"/>
      <c r="I214" s="385"/>
      <c r="J214" s="385"/>
      <c r="K214" s="385"/>
    </row>
    <row r="215" spans="1:11">
      <c r="A215" s="483"/>
      <c r="B215" s="438"/>
      <c r="F215" s="385"/>
      <c r="G215" s="385"/>
      <c r="H215" s="385"/>
      <c r="I215" s="385"/>
      <c r="J215" s="385"/>
      <c r="K215" s="385"/>
    </row>
    <row r="216" spans="1:11">
      <c r="A216" s="483"/>
      <c r="B216" s="438"/>
      <c r="F216" s="385"/>
      <c r="G216" s="385"/>
      <c r="H216" s="385"/>
      <c r="I216" s="385"/>
      <c r="J216" s="385"/>
      <c r="K216" s="385"/>
    </row>
    <row r="217" spans="1:11">
      <c r="A217" s="483"/>
      <c r="B217" s="438"/>
      <c r="F217" s="385"/>
      <c r="G217" s="385"/>
      <c r="H217" s="385"/>
      <c r="I217" s="385"/>
      <c r="J217" s="385"/>
      <c r="K217" s="385"/>
    </row>
    <row r="218" spans="1:11">
      <c r="A218" s="483"/>
      <c r="B218" s="438"/>
      <c r="F218" s="385"/>
      <c r="G218" s="385"/>
      <c r="H218" s="385"/>
      <c r="I218" s="385"/>
      <c r="J218" s="385"/>
      <c r="K218" s="385"/>
    </row>
    <row r="219" spans="1:11">
      <c r="A219" s="483"/>
      <c r="B219" s="438"/>
      <c r="F219" s="385"/>
      <c r="G219" s="385"/>
      <c r="H219" s="385"/>
      <c r="I219" s="385"/>
      <c r="J219" s="385"/>
      <c r="K219" s="385"/>
    </row>
    <row r="220" spans="1:11">
      <c r="A220" s="483"/>
      <c r="B220" s="438"/>
      <c r="F220" s="385"/>
      <c r="G220" s="385"/>
      <c r="H220" s="385"/>
      <c r="I220" s="385"/>
      <c r="J220" s="385"/>
      <c r="K220" s="385"/>
    </row>
    <row r="221" spans="1:11">
      <c r="A221" s="483"/>
      <c r="B221" s="438"/>
      <c r="F221" s="385"/>
      <c r="G221" s="385"/>
      <c r="H221" s="385"/>
      <c r="I221" s="385"/>
      <c r="J221" s="385"/>
      <c r="K221" s="385"/>
    </row>
    <row r="222" spans="1:11">
      <c r="A222" s="483"/>
      <c r="B222" s="438"/>
      <c r="F222" s="385"/>
      <c r="G222" s="385"/>
      <c r="H222" s="385"/>
      <c r="I222" s="385"/>
      <c r="J222" s="385"/>
      <c r="K222" s="385"/>
    </row>
    <row r="223" spans="1:11">
      <c r="A223" s="483"/>
      <c r="B223" s="438"/>
      <c r="F223" s="385"/>
      <c r="G223" s="385"/>
      <c r="H223" s="385"/>
      <c r="I223" s="385"/>
      <c r="J223" s="385"/>
      <c r="K223" s="385"/>
    </row>
    <row r="224" spans="1:11">
      <c r="A224" s="483"/>
      <c r="B224" s="438"/>
      <c r="F224" s="385"/>
      <c r="G224" s="385"/>
      <c r="H224" s="385"/>
      <c r="I224" s="385"/>
      <c r="J224" s="385"/>
      <c r="K224" s="385"/>
    </row>
    <row r="225" spans="1:11">
      <c r="A225" s="483"/>
      <c r="B225" s="438"/>
      <c r="F225" s="385"/>
      <c r="G225" s="385"/>
      <c r="H225" s="385"/>
      <c r="I225" s="385"/>
      <c r="J225" s="385"/>
      <c r="K225" s="385"/>
    </row>
    <row r="226" spans="1:11">
      <c r="A226" s="483"/>
      <c r="B226" s="438"/>
      <c r="F226" s="385"/>
      <c r="G226" s="385"/>
      <c r="H226" s="385"/>
      <c r="I226" s="385"/>
      <c r="J226" s="385"/>
      <c r="K226" s="385"/>
    </row>
    <row r="227" spans="1:11">
      <c r="A227" s="483"/>
      <c r="B227" s="438"/>
      <c r="F227" s="385"/>
      <c r="G227" s="385"/>
      <c r="H227" s="385"/>
      <c r="I227" s="385"/>
      <c r="J227" s="385"/>
      <c r="K227" s="385"/>
    </row>
    <row r="228" spans="1:11">
      <c r="A228" s="483"/>
      <c r="B228" s="438"/>
      <c r="F228" s="385"/>
      <c r="G228" s="385"/>
      <c r="H228" s="385"/>
      <c r="I228" s="385"/>
      <c r="J228" s="385"/>
      <c r="K228" s="385"/>
    </row>
    <row r="229" spans="1:11">
      <c r="A229" s="483"/>
      <c r="B229" s="438"/>
      <c r="F229" s="385"/>
      <c r="G229" s="385"/>
      <c r="H229" s="385"/>
      <c r="I229" s="385"/>
      <c r="J229" s="385"/>
      <c r="K229" s="385"/>
    </row>
    <row r="230" spans="1:11">
      <c r="A230" s="483"/>
      <c r="B230" s="438"/>
      <c r="F230" s="385"/>
      <c r="G230" s="385"/>
      <c r="H230" s="385"/>
      <c r="I230" s="385"/>
      <c r="J230" s="385"/>
      <c r="K230" s="385"/>
    </row>
    <row r="231" spans="1:11">
      <c r="A231" s="483"/>
      <c r="B231" s="438"/>
      <c r="F231" s="385"/>
      <c r="G231" s="385"/>
      <c r="H231" s="385"/>
      <c r="I231" s="385"/>
      <c r="J231" s="385"/>
      <c r="K231" s="385"/>
    </row>
    <row r="232" spans="1:11">
      <c r="A232" s="483"/>
      <c r="B232" s="438"/>
      <c r="F232" s="385"/>
      <c r="G232" s="385"/>
      <c r="H232" s="385"/>
      <c r="I232" s="385"/>
      <c r="J232" s="385"/>
      <c r="K232" s="385"/>
    </row>
    <row r="233" spans="1:11">
      <c r="A233" s="483"/>
      <c r="B233" s="438"/>
      <c r="F233" s="385"/>
      <c r="G233" s="385"/>
      <c r="H233" s="385"/>
      <c r="I233" s="385"/>
      <c r="J233" s="385"/>
      <c r="K233" s="385"/>
    </row>
    <row r="234" spans="1:11">
      <c r="A234" s="483"/>
      <c r="B234" s="438"/>
      <c r="F234" s="385"/>
      <c r="G234" s="385"/>
      <c r="H234" s="385"/>
      <c r="I234" s="385"/>
      <c r="J234" s="385"/>
      <c r="K234" s="385"/>
    </row>
    <row r="235" spans="1:11">
      <c r="A235" s="483"/>
      <c r="B235" s="438"/>
      <c r="F235" s="385"/>
      <c r="G235" s="385"/>
      <c r="H235" s="385"/>
      <c r="I235" s="385"/>
      <c r="J235" s="385"/>
      <c r="K235" s="385"/>
    </row>
    <row r="236" spans="1:11">
      <c r="A236" s="483"/>
      <c r="B236" s="438"/>
      <c r="F236" s="385"/>
      <c r="G236" s="385"/>
      <c r="H236" s="385"/>
      <c r="I236" s="385"/>
      <c r="J236" s="385"/>
      <c r="K236" s="385"/>
    </row>
    <row r="237" spans="1:11">
      <c r="A237" s="483"/>
      <c r="B237" s="438"/>
      <c r="F237" s="385"/>
      <c r="G237" s="385"/>
      <c r="H237" s="385"/>
      <c r="I237" s="385"/>
      <c r="J237" s="385"/>
      <c r="K237" s="385"/>
    </row>
    <row r="238" spans="1:11">
      <c r="A238" s="483"/>
      <c r="B238" s="438"/>
      <c r="F238" s="385"/>
      <c r="G238" s="385"/>
      <c r="H238" s="385"/>
      <c r="I238" s="385"/>
      <c r="J238" s="385"/>
      <c r="K238" s="385"/>
    </row>
    <row r="239" spans="1:11">
      <c r="A239" s="483"/>
      <c r="B239" s="438"/>
      <c r="F239" s="385"/>
      <c r="G239" s="385"/>
      <c r="H239" s="385"/>
      <c r="I239" s="385"/>
      <c r="J239" s="385"/>
      <c r="K239" s="385"/>
    </row>
    <row r="240" spans="1:11">
      <c r="A240" s="483"/>
      <c r="B240" s="438"/>
      <c r="F240" s="385"/>
      <c r="G240" s="385"/>
      <c r="H240" s="385"/>
      <c r="I240" s="385"/>
      <c r="J240" s="385"/>
      <c r="K240" s="385"/>
    </row>
    <row r="241" spans="1:11">
      <c r="A241" s="483"/>
      <c r="B241" s="438"/>
      <c r="F241" s="385"/>
      <c r="G241" s="385"/>
      <c r="H241" s="385"/>
      <c r="I241" s="385"/>
      <c r="J241" s="385"/>
      <c r="K241" s="385"/>
    </row>
    <row r="242" spans="1:11">
      <c r="A242" s="483"/>
      <c r="B242" s="438"/>
      <c r="F242" s="385"/>
      <c r="G242" s="385"/>
      <c r="H242" s="385"/>
      <c r="I242" s="385"/>
      <c r="J242" s="385"/>
      <c r="K242" s="385"/>
    </row>
    <row r="243" spans="1:11">
      <c r="A243" s="483"/>
      <c r="B243" s="438"/>
      <c r="F243" s="385"/>
      <c r="G243" s="385"/>
      <c r="H243" s="385"/>
      <c r="I243" s="385"/>
      <c r="J243" s="385"/>
      <c r="K243" s="385"/>
    </row>
    <row r="244" spans="1:11">
      <c r="A244" s="483"/>
      <c r="B244" s="438"/>
      <c r="F244" s="385"/>
      <c r="G244" s="385"/>
      <c r="H244" s="385"/>
      <c r="I244" s="385"/>
      <c r="J244" s="385"/>
      <c r="K244" s="385"/>
    </row>
    <row r="245" spans="1:11">
      <c r="A245" s="483"/>
      <c r="B245" s="438"/>
      <c r="F245" s="385"/>
      <c r="G245" s="385"/>
      <c r="H245" s="385"/>
      <c r="I245" s="385"/>
      <c r="J245" s="385"/>
      <c r="K245" s="385"/>
    </row>
    <row r="246" spans="1:11">
      <c r="A246" s="483"/>
      <c r="B246" s="438"/>
      <c r="F246" s="385"/>
      <c r="G246" s="385"/>
      <c r="H246" s="385"/>
      <c r="I246" s="385"/>
      <c r="J246" s="385"/>
      <c r="K246" s="385"/>
    </row>
    <row r="247" spans="1:11">
      <c r="A247" s="483"/>
      <c r="B247" s="438"/>
      <c r="F247" s="385"/>
      <c r="G247" s="385"/>
      <c r="H247" s="385"/>
      <c r="I247" s="385"/>
      <c r="J247" s="385"/>
      <c r="K247" s="385"/>
    </row>
    <row r="248" spans="1:11">
      <c r="A248" s="483"/>
      <c r="B248" s="438"/>
      <c r="F248" s="385"/>
      <c r="G248" s="385"/>
      <c r="H248" s="385"/>
      <c r="I248" s="385"/>
      <c r="J248" s="385"/>
      <c r="K248" s="385"/>
    </row>
    <row r="249" spans="1:11">
      <c r="A249" s="483"/>
      <c r="B249" s="438"/>
      <c r="F249" s="385"/>
      <c r="G249" s="385"/>
      <c r="H249" s="385"/>
      <c r="I249" s="385"/>
      <c r="J249" s="385"/>
      <c r="K249" s="385"/>
    </row>
    <row r="250" spans="1:11">
      <c r="A250" s="483"/>
      <c r="B250" s="438"/>
      <c r="F250" s="385"/>
      <c r="G250" s="385"/>
      <c r="H250" s="385"/>
      <c r="I250" s="385"/>
      <c r="J250" s="385"/>
      <c r="K250" s="385"/>
    </row>
    <row r="251" spans="1:11">
      <c r="A251" s="483"/>
      <c r="B251" s="438"/>
      <c r="F251" s="385"/>
      <c r="G251" s="385"/>
      <c r="H251" s="385"/>
      <c r="I251" s="385"/>
      <c r="J251" s="385"/>
      <c r="K251" s="385"/>
    </row>
    <row r="252" spans="1:11">
      <c r="A252" s="483"/>
      <c r="B252" s="438"/>
      <c r="F252" s="385"/>
      <c r="G252" s="385"/>
      <c r="H252" s="385"/>
      <c r="I252" s="385"/>
      <c r="J252" s="385"/>
      <c r="K252" s="385"/>
    </row>
    <row r="253" spans="1:11">
      <c r="A253" s="483"/>
      <c r="B253" s="438"/>
      <c r="F253" s="385"/>
      <c r="G253" s="385"/>
      <c r="H253" s="385"/>
      <c r="I253" s="385"/>
      <c r="J253" s="385"/>
      <c r="K253" s="385"/>
    </row>
    <row r="254" spans="1:11">
      <c r="A254" s="483"/>
      <c r="B254" s="438"/>
      <c r="F254" s="385"/>
      <c r="G254" s="385"/>
      <c r="H254" s="385"/>
      <c r="I254" s="385"/>
      <c r="J254" s="385"/>
      <c r="K254" s="385"/>
    </row>
    <row r="255" spans="1:11">
      <c r="A255" s="483"/>
      <c r="B255" s="438"/>
      <c r="F255" s="385"/>
      <c r="G255" s="385"/>
      <c r="H255" s="385"/>
      <c r="I255" s="385"/>
      <c r="J255" s="385"/>
      <c r="K255" s="385"/>
    </row>
    <row r="256" spans="1:11">
      <c r="A256" s="483"/>
      <c r="B256" s="438"/>
      <c r="F256" s="385"/>
      <c r="G256" s="385"/>
      <c r="H256" s="385"/>
      <c r="I256" s="385"/>
      <c r="J256" s="385"/>
      <c r="K256" s="385"/>
    </row>
    <row r="257" spans="1:11">
      <c r="A257" s="483"/>
      <c r="B257" s="438"/>
      <c r="F257" s="385"/>
      <c r="G257" s="385"/>
      <c r="H257" s="385"/>
      <c r="I257" s="385"/>
      <c r="J257" s="385"/>
      <c r="K257" s="385"/>
    </row>
    <row r="258" spans="1:11">
      <c r="A258" s="483"/>
      <c r="B258" s="438"/>
      <c r="F258" s="385"/>
      <c r="G258" s="385"/>
      <c r="H258" s="385"/>
      <c r="I258" s="385"/>
      <c r="J258" s="385"/>
      <c r="K258" s="385"/>
    </row>
    <row r="259" spans="1:11">
      <c r="A259" s="483"/>
      <c r="B259" s="438"/>
      <c r="F259" s="385"/>
      <c r="G259" s="385"/>
      <c r="H259" s="385"/>
      <c r="I259" s="385"/>
      <c r="J259" s="385"/>
      <c r="K259" s="385"/>
    </row>
    <row r="260" spans="1:11">
      <c r="A260" s="483"/>
      <c r="B260" s="438"/>
      <c r="F260" s="385"/>
      <c r="G260" s="385"/>
      <c r="H260" s="385"/>
      <c r="I260" s="385"/>
      <c r="J260" s="385"/>
      <c r="K260" s="385"/>
    </row>
    <row r="261" spans="1:11">
      <c r="A261" s="483"/>
      <c r="B261" s="438"/>
      <c r="F261" s="385"/>
      <c r="G261" s="385"/>
      <c r="H261" s="385"/>
      <c r="I261" s="385"/>
      <c r="J261" s="385"/>
      <c r="K261" s="385"/>
    </row>
    <row r="262" spans="1:11">
      <c r="A262" s="483"/>
      <c r="B262" s="438"/>
      <c r="F262" s="385"/>
      <c r="G262" s="385"/>
      <c r="H262" s="385"/>
      <c r="I262" s="385"/>
      <c r="J262" s="385"/>
      <c r="K262" s="385"/>
    </row>
    <row r="263" spans="1:11">
      <c r="A263" s="483"/>
      <c r="B263" s="438"/>
      <c r="F263" s="385"/>
      <c r="G263" s="385"/>
      <c r="H263" s="385"/>
      <c r="I263" s="385"/>
      <c r="J263" s="385"/>
      <c r="K263" s="385"/>
    </row>
    <row r="264" spans="1:11">
      <c r="A264" s="483"/>
      <c r="B264" s="438"/>
      <c r="F264" s="385"/>
      <c r="G264" s="385"/>
      <c r="H264" s="385"/>
      <c r="I264" s="385"/>
      <c r="J264" s="385"/>
      <c r="K264" s="385"/>
    </row>
    <row r="265" spans="1:11">
      <c r="A265" s="483"/>
      <c r="B265" s="438"/>
      <c r="F265" s="385"/>
      <c r="G265" s="385"/>
      <c r="H265" s="385"/>
      <c r="I265" s="385"/>
      <c r="J265" s="385"/>
      <c r="K265" s="385"/>
    </row>
    <row r="266" spans="1:11">
      <c r="A266" s="483"/>
      <c r="B266" s="438"/>
      <c r="F266" s="385"/>
      <c r="G266" s="385"/>
      <c r="H266" s="385"/>
      <c r="I266" s="385"/>
      <c r="J266" s="385"/>
      <c r="K266" s="385"/>
    </row>
    <row r="267" spans="1:11">
      <c r="A267" s="483"/>
      <c r="B267" s="438"/>
      <c r="F267" s="385"/>
      <c r="G267" s="385"/>
      <c r="H267" s="385"/>
      <c r="I267" s="385"/>
      <c r="J267" s="385"/>
      <c r="K267" s="385"/>
    </row>
    <row r="268" spans="1:11">
      <c r="A268" s="483"/>
      <c r="B268" s="438"/>
      <c r="F268" s="385"/>
      <c r="G268" s="385"/>
      <c r="H268" s="385"/>
      <c r="I268" s="385"/>
      <c r="J268" s="385"/>
      <c r="K268" s="385"/>
    </row>
    <row r="269" spans="1:11">
      <c r="A269" s="483"/>
      <c r="B269" s="438"/>
      <c r="F269" s="385"/>
      <c r="G269" s="385"/>
      <c r="H269" s="385"/>
      <c r="I269" s="385"/>
      <c r="J269" s="385"/>
      <c r="K269" s="385"/>
    </row>
    <row r="270" spans="1:11">
      <c r="A270" s="483"/>
      <c r="B270" s="438"/>
      <c r="F270" s="385"/>
      <c r="G270" s="385"/>
      <c r="H270" s="385"/>
      <c r="I270" s="385"/>
      <c r="J270" s="385"/>
      <c r="K270" s="385"/>
    </row>
    <row r="271" spans="1:11">
      <c r="A271" s="483"/>
      <c r="B271" s="438"/>
      <c r="F271" s="385"/>
      <c r="G271" s="385"/>
      <c r="H271" s="385"/>
      <c r="I271" s="385"/>
      <c r="J271" s="385"/>
      <c r="K271" s="385"/>
    </row>
    <row r="272" spans="1:11">
      <c r="A272" s="483"/>
      <c r="B272" s="438"/>
      <c r="F272" s="385"/>
      <c r="G272" s="385"/>
      <c r="H272" s="385"/>
      <c r="I272" s="385"/>
      <c r="J272" s="385"/>
      <c r="K272" s="385"/>
    </row>
    <row r="273" spans="1:11">
      <c r="A273" s="483"/>
      <c r="B273" s="438"/>
      <c r="F273" s="385"/>
      <c r="G273" s="385"/>
      <c r="H273" s="385"/>
      <c r="I273" s="385"/>
      <c r="J273" s="385"/>
      <c r="K273" s="385"/>
    </row>
    <row r="274" spans="1:11">
      <c r="A274" s="483"/>
      <c r="B274" s="438"/>
      <c r="F274" s="385"/>
      <c r="G274" s="385"/>
      <c r="H274" s="385"/>
      <c r="I274" s="385"/>
      <c r="J274" s="385"/>
      <c r="K274" s="385"/>
    </row>
    <row r="275" spans="1:11">
      <c r="A275" s="483"/>
      <c r="B275" s="438"/>
      <c r="F275" s="385"/>
      <c r="G275" s="385"/>
      <c r="H275" s="385"/>
      <c r="I275" s="385"/>
      <c r="J275" s="385"/>
      <c r="K275" s="385"/>
    </row>
    <row r="276" spans="1:11">
      <c r="A276" s="483"/>
      <c r="B276" s="438"/>
      <c r="F276" s="385"/>
      <c r="G276" s="385"/>
      <c r="H276" s="385"/>
      <c r="I276" s="385"/>
      <c r="J276" s="385"/>
      <c r="K276" s="385"/>
    </row>
    <row r="277" spans="1:11">
      <c r="A277" s="483"/>
      <c r="B277" s="438"/>
      <c r="F277" s="385"/>
      <c r="G277" s="385"/>
      <c r="H277" s="385"/>
      <c r="I277" s="385"/>
      <c r="J277" s="385"/>
      <c r="K277" s="385"/>
    </row>
    <row r="278" spans="1:11">
      <c r="A278" s="483"/>
      <c r="B278" s="438"/>
      <c r="F278" s="385"/>
      <c r="G278" s="385"/>
      <c r="H278" s="385"/>
      <c r="I278" s="385"/>
      <c r="J278" s="385"/>
      <c r="K278" s="385"/>
    </row>
    <row r="279" spans="1:11">
      <c r="A279" s="483"/>
      <c r="B279" s="438"/>
      <c r="F279" s="385"/>
      <c r="G279" s="385"/>
      <c r="H279" s="385"/>
      <c r="I279" s="385"/>
      <c r="J279" s="385"/>
      <c r="K279" s="385"/>
    </row>
    <row r="280" spans="1:11">
      <c r="A280" s="483"/>
      <c r="B280" s="438"/>
      <c r="F280" s="385"/>
      <c r="G280" s="385"/>
      <c r="H280" s="385"/>
      <c r="I280" s="385"/>
      <c r="J280" s="385"/>
      <c r="K280" s="385"/>
    </row>
    <row r="281" spans="1:11">
      <c r="A281" s="483"/>
      <c r="B281" s="438"/>
      <c r="F281" s="385"/>
      <c r="G281" s="385"/>
      <c r="H281" s="385"/>
      <c r="I281" s="385"/>
      <c r="J281" s="385"/>
      <c r="K281" s="385"/>
    </row>
    <row r="282" spans="1:11">
      <c r="A282" s="483"/>
      <c r="B282" s="438"/>
      <c r="F282" s="385"/>
      <c r="G282" s="385"/>
      <c r="H282" s="385"/>
      <c r="I282" s="385"/>
      <c r="J282" s="385"/>
      <c r="K282" s="385"/>
    </row>
    <row r="283" spans="1:11">
      <c r="A283" s="483"/>
      <c r="B283" s="438"/>
      <c r="F283" s="385"/>
      <c r="G283" s="385"/>
      <c r="H283" s="385"/>
      <c r="I283" s="385"/>
      <c r="J283" s="385"/>
      <c r="K283" s="385"/>
    </row>
    <row r="284" spans="1:11">
      <c r="A284" s="483"/>
      <c r="B284" s="438"/>
      <c r="F284" s="385"/>
      <c r="G284" s="385"/>
      <c r="H284" s="385"/>
      <c r="I284" s="385"/>
      <c r="J284" s="385"/>
      <c r="K284" s="385"/>
    </row>
    <row r="285" spans="1:11">
      <c r="A285" s="483"/>
      <c r="B285" s="438"/>
      <c r="F285" s="385"/>
      <c r="G285" s="385"/>
      <c r="H285" s="385"/>
      <c r="I285" s="385"/>
      <c r="J285" s="385"/>
      <c r="K285" s="385"/>
    </row>
    <row r="286" spans="1:11">
      <c r="A286" s="483"/>
      <c r="B286" s="438"/>
      <c r="F286" s="385"/>
      <c r="G286" s="385"/>
      <c r="H286" s="385"/>
      <c r="I286" s="385"/>
      <c r="J286" s="385"/>
      <c r="K286" s="385"/>
    </row>
    <row r="287" spans="1:11">
      <c r="A287" s="483"/>
      <c r="B287" s="438"/>
      <c r="F287" s="385"/>
      <c r="G287" s="385"/>
      <c r="H287" s="385"/>
      <c r="I287" s="385"/>
      <c r="J287" s="385"/>
      <c r="K287" s="385"/>
    </row>
    <row r="288" spans="1:11">
      <c r="A288" s="483"/>
      <c r="B288" s="438"/>
      <c r="F288" s="385"/>
      <c r="G288" s="385"/>
      <c r="H288" s="385"/>
      <c r="I288" s="385"/>
      <c r="J288" s="385"/>
      <c r="K288" s="385"/>
    </row>
    <row r="289" spans="1:11">
      <c r="A289" s="483"/>
      <c r="B289" s="438"/>
      <c r="F289" s="385"/>
      <c r="G289" s="385"/>
      <c r="H289" s="385"/>
      <c r="I289" s="385"/>
      <c r="J289" s="385"/>
      <c r="K289" s="385"/>
    </row>
    <row r="290" spans="1:11">
      <c r="A290" s="483"/>
      <c r="B290" s="438"/>
      <c r="F290" s="385"/>
      <c r="G290" s="385"/>
      <c r="H290" s="385"/>
      <c r="I290" s="385"/>
      <c r="J290" s="385"/>
      <c r="K290" s="385"/>
    </row>
    <row r="291" spans="1:11">
      <c r="A291" s="483"/>
      <c r="B291" s="438"/>
      <c r="F291" s="385"/>
      <c r="G291" s="385"/>
      <c r="H291" s="385"/>
      <c r="I291" s="385"/>
      <c r="J291" s="385"/>
      <c r="K291" s="385"/>
    </row>
    <row r="292" spans="1:11">
      <c r="A292" s="483"/>
      <c r="B292" s="438"/>
      <c r="F292" s="385"/>
      <c r="G292" s="385"/>
      <c r="H292" s="385"/>
      <c r="I292" s="385"/>
      <c r="J292" s="385"/>
      <c r="K292" s="385"/>
    </row>
    <row r="293" spans="1:11">
      <c r="A293" s="483"/>
      <c r="B293" s="438"/>
      <c r="F293" s="385"/>
      <c r="G293" s="385"/>
      <c r="H293" s="385"/>
      <c r="I293" s="385"/>
      <c r="J293" s="385"/>
      <c r="K293" s="385"/>
    </row>
    <row r="294" spans="1:11">
      <c r="A294" s="483"/>
      <c r="B294" s="438"/>
      <c r="F294" s="385"/>
      <c r="G294" s="385"/>
      <c r="H294" s="385"/>
      <c r="I294" s="385"/>
      <c r="J294" s="385"/>
      <c r="K294" s="385"/>
    </row>
    <row r="295" spans="1:11">
      <c r="A295" s="483"/>
      <c r="B295" s="438"/>
      <c r="F295" s="385"/>
      <c r="G295" s="385"/>
      <c r="H295" s="385"/>
      <c r="I295" s="385"/>
      <c r="J295" s="385"/>
      <c r="K295" s="385"/>
    </row>
    <row r="296" spans="1:11">
      <c r="A296" s="483"/>
      <c r="B296" s="438"/>
      <c r="F296" s="385"/>
      <c r="G296" s="385"/>
      <c r="H296" s="385"/>
      <c r="I296" s="385"/>
      <c r="J296" s="385"/>
      <c r="K296" s="385"/>
    </row>
    <row r="297" spans="1:11">
      <c r="A297" s="483"/>
      <c r="B297" s="438"/>
      <c r="F297" s="385"/>
      <c r="G297" s="385"/>
      <c r="H297" s="385"/>
      <c r="I297" s="385"/>
      <c r="J297" s="385"/>
      <c r="K297" s="385"/>
    </row>
    <row r="298" spans="1:11">
      <c r="A298" s="483"/>
      <c r="B298" s="438"/>
      <c r="F298" s="385"/>
      <c r="G298" s="385"/>
      <c r="H298" s="385"/>
      <c r="I298" s="385"/>
      <c r="J298" s="385"/>
      <c r="K298" s="385"/>
    </row>
    <row r="299" spans="1:11">
      <c r="A299" s="483"/>
      <c r="B299" s="438"/>
      <c r="F299" s="385"/>
      <c r="G299" s="385"/>
      <c r="H299" s="385"/>
      <c r="I299" s="385"/>
      <c r="J299" s="385"/>
      <c r="K299" s="385"/>
    </row>
    <row r="300" spans="1:11">
      <c r="A300" s="483"/>
      <c r="B300" s="438"/>
      <c r="F300" s="385"/>
      <c r="G300" s="385"/>
      <c r="H300" s="385"/>
      <c r="I300" s="385"/>
      <c r="J300" s="385"/>
      <c r="K300" s="385"/>
    </row>
    <row r="301" spans="1:11">
      <c r="A301" s="483"/>
      <c r="B301" s="438"/>
      <c r="F301" s="385"/>
      <c r="G301" s="385"/>
      <c r="H301" s="385"/>
      <c r="I301" s="385"/>
      <c r="J301" s="385"/>
      <c r="K301" s="385"/>
    </row>
    <row r="302" spans="1:11">
      <c r="A302" s="483"/>
      <c r="B302" s="438"/>
      <c r="F302" s="385"/>
      <c r="G302" s="385"/>
      <c r="H302" s="385"/>
      <c r="I302" s="385"/>
      <c r="J302" s="385"/>
      <c r="K302" s="385"/>
    </row>
    <row r="303" spans="1:11">
      <c r="A303" s="483"/>
      <c r="B303" s="438"/>
      <c r="F303" s="385"/>
      <c r="G303" s="385"/>
      <c r="H303" s="385"/>
      <c r="I303" s="385"/>
      <c r="J303" s="385"/>
      <c r="K303" s="385"/>
    </row>
    <row r="304" spans="1:11">
      <c r="A304" s="483"/>
      <c r="B304" s="438"/>
      <c r="F304" s="385"/>
      <c r="G304" s="385"/>
      <c r="H304" s="385"/>
      <c r="I304" s="385"/>
      <c r="J304" s="385"/>
      <c r="K304" s="385"/>
    </row>
    <row r="305" spans="1:11">
      <c r="A305" s="483"/>
      <c r="B305" s="438"/>
      <c r="F305" s="385"/>
      <c r="G305" s="385"/>
      <c r="H305" s="385"/>
      <c r="I305" s="385"/>
      <c r="J305" s="385"/>
      <c r="K305" s="385"/>
    </row>
    <row r="306" spans="1:11">
      <c r="A306" s="483"/>
      <c r="B306" s="438"/>
      <c r="F306" s="385"/>
      <c r="G306" s="385"/>
      <c r="H306" s="385"/>
      <c r="I306" s="385"/>
      <c r="J306" s="385"/>
      <c r="K306" s="385"/>
    </row>
    <row r="307" spans="1:11">
      <c r="A307" s="483"/>
      <c r="B307" s="438"/>
      <c r="F307" s="385"/>
      <c r="G307" s="385"/>
      <c r="H307" s="385"/>
      <c r="I307" s="385"/>
      <c r="J307" s="385"/>
      <c r="K307" s="385"/>
    </row>
    <row r="308" spans="1:11">
      <c r="A308" s="483"/>
      <c r="B308" s="438"/>
      <c r="F308" s="385"/>
      <c r="G308" s="385"/>
      <c r="H308" s="385"/>
      <c r="I308" s="385"/>
      <c r="J308" s="385"/>
      <c r="K308" s="385"/>
    </row>
    <row r="309" spans="1:11">
      <c r="A309" s="483"/>
      <c r="B309" s="438"/>
      <c r="F309" s="385"/>
      <c r="G309" s="385"/>
      <c r="H309" s="385"/>
      <c r="I309" s="385"/>
      <c r="J309" s="385"/>
      <c r="K309" s="385"/>
    </row>
    <row r="310" spans="1:11">
      <c r="A310" s="483"/>
      <c r="B310" s="438"/>
      <c r="F310" s="385"/>
      <c r="G310" s="385"/>
      <c r="H310" s="385"/>
      <c r="I310" s="385"/>
      <c r="J310" s="385"/>
      <c r="K310" s="385"/>
    </row>
    <row r="311" spans="1:11">
      <c r="A311" s="483"/>
      <c r="B311" s="438"/>
      <c r="F311" s="385"/>
      <c r="G311" s="385"/>
      <c r="H311" s="385"/>
      <c r="I311" s="385"/>
      <c r="J311" s="385"/>
      <c r="K311" s="385"/>
    </row>
    <row r="312" spans="1:11">
      <c r="A312" s="483"/>
      <c r="B312" s="438"/>
      <c r="F312" s="385"/>
      <c r="G312" s="385"/>
      <c r="H312" s="385"/>
      <c r="I312" s="385"/>
      <c r="J312" s="385"/>
      <c r="K312" s="385"/>
    </row>
    <row r="313" spans="1:11">
      <c r="A313" s="483"/>
      <c r="B313" s="438"/>
      <c r="F313" s="385"/>
      <c r="G313" s="385"/>
      <c r="H313" s="385"/>
      <c r="I313" s="385"/>
      <c r="J313" s="385"/>
      <c r="K313" s="385"/>
    </row>
    <row r="314" spans="1:11">
      <c r="A314" s="483"/>
      <c r="B314" s="438"/>
      <c r="F314" s="385"/>
      <c r="G314" s="385"/>
      <c r="H314" s="385"/>
      <c r="I314" s="385"/>
      <c r="J314" s="385"/>
      <c r="K314" s="385"/>
    </row>
    <row r="315" spans="1:11">
      <c r="A315" s="483"/>
      <c r="B315" s="438"/>
      <c r="F315" s="385"/>
      <c r="G315" s="385"/>
      <c r="H315" s="385"/>
      <c r="I315" s="385"/>
      <c r="J315" s="385"/>
      <c r="K315" s="385"/>
    </row>
    <row r="316" spans="1:11">
      <c r="A316" s="483"/>
      <c r="B316" s="438"/>
      <c r="F316" s="385"/>
      <c r="G316" s="385"/>
      <c r="H316" s="385"/>
      <c r="I316" s="385"/>
      <c r="J316" s="385"/>
      <c r="K316" s="385"/>
    </row>
    <row r="317" spans="1:11">
      <c r="A317" s="483"/>
      <c r="B317" s="438"/>
      <c r="F317" s="385"/>
      <c r="G317" s="385"/>
      <c r="H317" s="385"/>
      <c r="I317" s="385"/>
      <c r="J317" s="385"/>
      <c r="K317" s="385"/>
    </row>
    <row r="318" spans="1:11">
      <c r="A318" s="483"/>
      <c r="B318" s="438"/>
      <c r="F318" s="385"/>
      <c r="G318" s="385"/>
      <c r="H318" s="385"/>
      <c r="I318" s="385"/>
      <c r="J318" s="385"/>
      <c r="K318" s="385"/>
    </row>
    <row r="319" spans="1:11">
      <c r="A319" s="483"/>
      <c r="B319" s="438"/>
      <c r="F319" s="385"/>
      <c r="G319" s="385"/>
      <c r="H319" s="385"/>
      <c r="I319" s="385"/>
      <c r="J319" s="385"/>
      <c r="K319" s="385"/>
    </row>
    <row r="320" spans="1:11">
      <c r="A320" s="483"/>
      <c r="B320" s="438"/>
      <c r="F320" s="385"/>
      <c r="G320" s="385"/>
      <c r="H320" s="385"/>
      <c r="I320" s="385"/>
      <c r="J320" s="385"/>
      <c r="K320" s="385"/>
    </row>
    <row r="321" spans="1:11">
      <c r="A321" s="483"/>
      <c r="B321" s="438"/>
      <c r="F321" s="385"/>
      <c r="G321" s="385"/>
      <c r="H321" s="385"/>
      <c r="I321" s="385"/>
      <c r="J321" s="385"/>
      <c r="K321" s="385"/>
    </row>
    <row r="322" spans="1:11">
      <c r="A322" s="483"/>
      <c r="B322" s="438"/>
      <c r="F322" s="385"/>
      <c r="G322" s="385"/>
      <c r="H322" s="385"/>
      <c r="I322" s="385"/>
      <c r="J322" s="385"/>
      <c r="K322" s="385"/>
    </row>
    <row r="323" spans="1:11">
      <c r="A323" s="483"/>
      <c r="B323" s="438"/>
      <c r="F323" s="385"/>
      <c r="G323" s="385"/>
      <c r="H323" s="385"/>
      <c r="I323" s="385"/>
      <c r="J323" s="385"/>
      <c r="K323" s="385"/>
    </row>
    <row r="324" spans="1:11">
      <c r="A324" s="483"/>
      <c r="B324" s="438"/>
      <c r="F324" s="385"/>
      <c r="G324" s="385"/>
      <c r="H324" s="385"/>
      <c r="I324" s="385"/>
      <c r="J324" s="385"/>
      <c r="K324" s="385"/>
    </row>
    <row r="325" spans="1:11">
      <c r="A325" s="483"/>
      <c r="B325" s="438"/>
      <c r="F325" s="385"/>
      <c r="G325" s="385"/>
      <c r="H325" s="385"/>
      <c r="I325" s="385"/>
      <c r="J325" s="385"/>
      <c r="K325" s="385"/>
    </row>
    <row r="326" spans="1:11">
      <c r="A326" s="483"/>
      <c r="B326" s="438"/>
      <c r="F326" s="385"/>
      <c r="G326" s="385"/>
      <c r="H326" s="385"/>
      <c r="I326" s="385"/>
      <c r="J326" s="385"/>
      <c r="K326" s="385"/>
    </row>
    <row r="327" spans="1:11">
      <c r="A327" s="483"/>
      <c r="B327" s="438"/>
      <c r="F327" s="385"/>
      <c r="G327" s="385"/>
      <c r="H327" s="385"/>
      <c r="I327" s="385"/>
      <c r="J327" s="385"/>
      <c r="K327" s="385"/>
    </row>
    <row r="328" spans="1:11">
      <c r="A328" s="483"/>
      <c r="B328" s="438"/>
      <c r="F328" s="385"/>
      <c r="G328" s="385"/>
      <c r="H328" s="385"/>
      <c r="I328" s="385"/>
      <c r="J328" s="385"/>
      <c r="K328" s="385"/>
    </row>
    <row r="329" spans="1:11">
      <c r="A329" s="483"/>
      <c r="B329" s="438"/>
      <c r="F329" s="385"/>
      <c r="G329" s="385"/>
      <c r="H329" s="385"/>
      <c r="I329" s="385"/>
      <c r="J329" s="385"/>
      <c r="K329" s="385"/>
    </row>
    <row r="330" spans="1:11">
      <c r="A330" s="483"/>
      <c r="B330" s="438"/>
      <c r="F330" s="385"/>
      <c r="G330" s="385"/>
      <c r="H330" s="385"/>
      <c r="I330" s="385"/>
      <c r="J330" s="385"/>
      <c r="K330" s="385"/>
    </row>
    <row r="331" spans="1:11">
      <c r="A331" s="483"/>
      <c r="B331" s="438"/>
      <c r="F331" s="385"/>
      <c r="G331" s="385"/>
      <c r="H331" s="385"/>
      <c r="I331" s="385"/>
      <c r="J331" s="385"/>
      <c r="K331" s="385"/>
    </row>
    <row r="332" spans="1:11">
      <c r="A332" s="483"/>
      <c r="B332" s="438"/>
      <c r="F332" s="385"/>
      <c r="G332" s="385"/>
      <c r="H332" s="385"/>
      <c r="I332" s="385"/>
      <c r="J332" s="385"/>
      <c r="K332" s="385"/>
    </row>
    <row r="333" spans="1:11">
      <c r="A333" s="483"/>
      <c r="B333" s="438"/>
      <c r="F333" s="385"/>
      <c r="G333" s="385"/>
      <c r="H333" s="385"/>
      <c r="I333" s="385"/>
      <c r="J333" s="385"/>
      <c r="K333" s="385"/>
    </row>
    <row r="334" spans="1:11">
      <c r="A334" s="483"/>
      <c r="B334" s="438"/>
      <c r="F334" s="385"/>
      <c r="G334" s="385"/>
      <c r="H334" s="385"/>
      <c r="I334" s="385"/>
      <c r="J334" s="385"/>
      <c r="K334" s="385"/>
    </row>
    <row r="335" spans="1:11">
      <c r="A335" s="483"/>
      <c r="B335" s="438"/>
      <c r="F335" s="385"/>
      <c r="G335" s="385"/>
      <c r="H335" s="385"/>
      <c r="I335" s="385"/>
      <c r="J335" s="385"/>
      <c r="K335" s="385"/>
    </row>
    <row r="336" spans="1:11">
      <c r="A336" s="483"/>
      <c r="B336" s="438"/>
      <c r="F336" s="385"/>
      <c r="G336" s="385"/>
      <c r="H336" s="385"/>
      <c r="I336" s="385"/>
      <c r="J336" s="385"/>
      <c r="K336" s="385"/>
    </row>
    <row r="337" spans="1:11">
      <c r="A337" s="483"/>
      <c r="B337" s="438"/>
      <c r="F337" s="385"/>
      <c r="G337" s="385"/>
      <c r="H337" s="385"/>
      <c r="I337" s="385"/>
      <c r="J337" s="385"/>
      <c r="K337" s="385"/>
    </row>
    <row r="338" spans="1:11">
      <c r="A338" s="483"/>
      <c r="B338" s="438"/>
      <c r="F338" s="385"/>
      <c r="G338" s="385"/>
      <c r="H338" s="385"/>
      <c r="I338" s="385"/>
      <c r="J338" s="385"/>
      <c r="K338" s="385"/>
    </row>
    <row r="339" spans="1:11">
      <c r="A339" s="483"/>
      <c r="B339" s="438"/>
      <c r="F339" s="385"/>
      <c r="G339" s="385"/>
      <c r="H339" s="385"/>
      <c r="I339" s="385"/>
      <c r="J339" s="385"/>
      <c r="K339" s="385"/>
    </row>
    <row r="340" spans="1:11">
      <c r="A340" s="483"/>
      <c r="B340" s="438"/>
      <c r="F340" s="385"/>
      <c r="G340" s="385"/>
      <c r="H340" s="385"/>
      <c r="I340" s="385"/>
      <c r="J340" s="385"/>
      <c r="K340" s="385"/>
    </row>
    <row r="341" spans="1:11">
      <c r="A341" s="483"/>
      <c r="B341" s="438"/>
      <c r="F341" s="385"/>
      <c r="G341" s="385"/>
      <c r="H341" s="385"/>
      <c r="I341" s="385"/>
      <c r="J341" s="385"/>
      <c r="K341" s="385"/>
    </row>
    <row r="342" spans="1:11">
      <c r="A342" s="483"/>
      <c r="B342" s="438"/>
      <c r="F342" s="385"/>
      <c r="G342" s="385"/>
      <c r="H342" s="385"/>
      <c r="I342" s="385"/>
      <c r="J342" s="385"/>
      <c r="K342" s="385"/>
    </row>
    <row r="343" spans="1:11">
      <c r="A343" s="483"/>
      <c r="B343" s="438"/>
      <c r="F343" s="385"/>
      <c r="G343" s="385"/>
      <c r="H343" s="385"/>
      <c r="I343" s="385"/>
      <c r="J343" s="385"/>
      <c r="K343" s="385"/>
    </row>
    <row r="344" spans="1:11">
      <c r="A344" s="483"/>
      <c r="B344" s="438"/>
      <c r="F344" s="385"/>
      <c r="G344" s="385"/>
      <c r="H344" s="385"/>
      <c r="I344" s="385"/>
      <c r="J344" s="385"/>
      <c r="K344" s="385"/>
    </row>
    <row r="345" spans="1:11">
      <c r="A345" s="483"/>
      <c r="B345" s="438"/>
      <c r="F345" s="385"/>
      <c r="G345" s="385"/>
      <c r="H345" s="385"/>
      <c r="I345" s="385"/>
      <c r="J345" s="385"/>
      <c r="K345" s="385"/>
    </row>
    <row r="346" spans="1:11">
      <c r="A346" s="483"/>
      <c r="B346" s="438"/>
      <c r="F346" s="385"/>
      <c r="G346" s="385"/>
      <c r="H346" s="385"/>
      <c r="I346" s="385"/>
      <c r="J346" s="385"/>
      <c r="K346" s="385"/>
    </row>
    <row r="347" spans="1:11">
      <c r="A347" s="483"/>
      <c r="B347" s="438"/>
      <c r="F347" s="385"/>
      <c r="G347" s="385"/>
      <c r="H347" s="385"/>
      <c r="I347" s="385"/>
      <c r="J347" s="385"/>
      <c r="K347" s="385"/>
    </row>
    <row r="348" spans="1:11">
      <c r="A348" s="483"/>
      <c r="B348" s="438"/>
      <c r="F348" s="385"/>
      <c r="G348" s="385"/>
      <c r="H348" s="385"/>
      <c r="I348" s="385"/>
      <c r="J348" s="385"/>
      <c r="K348" s="385"/>
    </row>
    <row r="349" spans="1:11">
      <c r="A349" s="483"/>
      <c r="B349" s="438"/>
      <c r="F349" s="385"/>
      <c r="G349" s="385"/>
      <c r="H349" s="385"/>
      <c r="I349" s="385"/>
      <c r="J349" s="385"/>
      <c r="K349" s="385"/>
    </row>
    <row r="350" spans="1:11">
      <c r="A350" s="483"/>
      <c r="B350" s="438"/>
      <c r="F350" s="385"/>
      <c r="G350" s="385"/>
      <c r="H350" s="385"/>
      <c r="I350" s="385"/>
      <c r="J350" s="385"/>
      <c r="K350" s="385"/>
    </row>
    <row r="351" spans="1:11">
      <c r="A351" s="483"/>
      <c r="B351" s="438"/>
      <c r="F351" s="385"/>
      <c r="G351" s="385"/>
      <c r="H351" s="385"/>
      <c r="I351" s="385"/>
      <c r="J351" s="385"/>
      <c r="K351" s="385"/>
    </row>
    <row r="352" spans="1:11">
      <c r="A352" s="483"/>
      <c r="B352" s="438"/>
      <c r="F352" s="385"/>
      <c r="G352" s="385"/>
      <c r="H352" s="385"/>
      <c r="I352" s="385"/>
      <c r="J352" s="385"/>
      <c r="K352" s="385"/>
    </row>
    <row r="353" spans="1:11">
      <c r="A353" s="483"/>
      <c r="B353" s="438"/>
      <c r="F353" s="385"/>
      <c r="G353" s="385"/>
      <c r="H353" s="385"/>
      <c r="I353" s="385"/>
      <c r="J353" s="385"/>
      <c r="K353" s="385"/>
    </row>
    <row r="354" spans="1:11">
      <c r="A354" s="483"/>
      <c r="B354" s="438"/>
      <c r="F354" s="385"/>
      <c r="G354" s="385"/>
      <c r="H354" s="385"/>
      <c r="I354" s="385"/>
      <c r="J354" s="385"/>
      <c r="K354" s="385"/>
    </row>
    <row r="355" spans="1:11">
      <c r="A355" s="483"/>
      <c r="B355" s="438"/>
      <c r="F355" s="385"/>
      <c r="G355" s="385"/>
      <c r="H355" s="385"/>
      <c r="I355" s="385"/>
      <c r="J355" s="385"/>
      <c r="K355" s="385"/>
    </row>
    <row r="356" spans="1:11">
      <c r="A356" s="483"/>
      <c r="B356" s="438"/>
      <c r="F356" s="385"/>
      <c r="G356" s="385"/>
      <c r="H356" s="385"/>
      <c r="I356" s="385"/>
      <c r="J356" s="385"/>
      <c r="K356" s="385"/>
    </row>
    <row r="357" spans="1:11">
      <c r="A357" s="483"/>
      <c r="B357" s="438"/>
      <c r="F357" s="385"/>
      <c r="G357" s="385"/>
      <c r="H357" s="385"/>
      <c r="I357" s="385"/>
      <c r="J357" s="385"/>
      <c r="K357" s="385"/>
    </row>
    <row r="358" spans="1:11">
      <c r="A358" s="483"/>
      <c r="B358" s="438"/>
      <c r="F358" s="385"/>
      <c r="G358" s="385"/>
      <c r="H358" s="385"/>
      <c r="I358" s="385"/>
      <c r="J358" s="385"/>
      <c r="K358" s="385"/>
    </row>
    <row r="359" spans="1:11">
      <c r="A359" s="483"/>
      <c r="B359" s="438"/>
      <c r="F359" s="385"/>
      <c r="G359" s="385"/>
      <c r="H359" s="385"/>
      <c r="I359" s="385"/>
      <c r="J359" s="385"/>
      <c r="K359" s="385"/>
    </row>
    <row r="360" spans="1:11">
      <c r="A360" s="483"/>
      <c r="B360" s="438"/>
      <c r="F360" s="385"/>
      <c r="G360" s="385"/>
      <c r="H360" s="385"/>
      <c r="I360" s="385"/>
      <c r="J360" s="385"/>
      <c r="K360" s="385"/>
    </row>
    <row r="361" spans="1:11">
      <c r="A361" s="483"/>
      <c r="B361" s="438"/>
      <c r="F361" s="385"/>
      <c r="G361" s="385"/>
      <c r="H361" s="385"/>
      <c r="I361" s="385"/>
      <c r="J361" s="385"/>
      <c r="K361" s="385"/>
    </row>
    <row r="362" spans="1:11">
      <c r="A362" s="483"/>
      <c r="B362" s="438"/>
      <c r="F362" s="385"/>
      <c r="G362" s="385"/>
      <c r="H362" s="385"/>
      <c r="I362" s="385"/>
      <c r="J362" s="385"/>
      <c r="K362" s="385"/>
    </row>
    <row r="363" spans="1:11">
      <c r="A363" s="483"/>
      <c r="B363" s="438"/>
      <c r="F363" s="385"/>
      <c r="G363" s="385"/>
      <c r="H363" s="385"/>
      <c r="I363" s="385"/>
      <c r="J363" s="385"/>
      <c r="K363" s="385"/>
    </row>
    <row r="364" spans="1:11">
      <c r="A364" s="483"/>
      <c r="B364" s="438"/>
      <c r="F364" s="385"/>
      <c r="G364" s="385"/>
      <c r="H364" s="385"/>
      <c r="I364" s="385"/>
      <c r="J364" s="385"/>
      <c r="K364" s="385"/>
    </row>
    <row r="365" spans="1:11">
      <c r="A365" s="483"/>
      <c r="B365" s="438"/>
      <c r="F365" s="385"/>
      <c r="G365" s="385"/>
      <c r="H365" s="385"/>
      <c r="I365" s="385"/>
      <c r="J365" s="385"/>
      <c r="K365" s="385"/>
    </row>
    <row r="366" spans="1:11">
      <c r="A366" s="483"/>
      <c r="B366" s="438"/>
      <c r="F366" s="385"/>
      <c r="G366" s="385"/>
      <c r="H366" s="385"/>
      <c r="I366" s="385"/>
      <c r="J366" s="385"/>
      <c r="K366" s="385"/>
    </row>
    <row r="367" spans="1:11">
      <c r="A367" s="483"/>
      <c r="B367" s="438"/>
      <c r="F367" s="385"/>
      <c r="G367" s="385"/>
      <c r="H367" s="385"/>
      <c r="I367" s="385"/>
      <c r="J367" s="385"/>
      <c r="K367" s="385"/>
    </row>
    <row r="368" spans="1:11">
      <c r="A368" s="483"/>
      <c r="B368" s="438"/>
      <c r="F368" s="385"/>
      <c r="G368" s="385"/>
      <c r="H368" s="385"/>
      <c r="I368" s="385"/>
      <c r="J368" s="385"/>
      <c r="K368" s="385"/>
    </row>
    <row r="369" spans="1:11">
      <c r="A369" s="483"/>
      <c r="B369" s="438"/>
      <c r="F369" s="385"/>
      <c r="G369" s="385"/>
      <c r="H369" s="385"/>
      <c r="I369" s="385"/>
      <c r="J369" s="385"/>
      <c r="K369" s="385"/>
    </row>
    <row r="370" spans="1:11">
      <c r="A370" s="483"/>
      <c r="B370" s="438"/>
      <c r="F370" s="385"/>
      <c r="G370" s="385"/>
      <c r="H370" s="385"/>
      <c r="I370" s="385"/>
      <c r="J370" s="385"/>
      <c r="K370" s="385"/>
    </row>
    <row r="371" spans="1:11">
      <c r="A371" s="483"/>
      <c r="B371" s="438"/>
      <c r="F371" s="385"/>
      <c r="G371" s="385"/>
      <c r="H371" s="385"/>
      <c r="I371" s="385"/>
      <c r="J371" s="385"/>
      <c r="K371" s="385"/>
    </row>
    <row r="372" spans="1:11">
      <c r="A372" s="483"/>
      <c r="B372" s="438"/>
      <c r="F372" s="385"/>
      <c r="G372" s="385"/>
      <c r="H372" s="385"/>
      <c r="I372" s="385"/>
      <c r="J372" s="385"/>
      <c r="K372" s="385"/>
    </row>
    <row r="373" spans="1:11">
      <c r="A373" s="483"/>
      <c r="B373" s="438"/>
      <c r="F373" s="385"/>
      <c r="G373" s="385"/>
      <c r="H373" s="385"/>
      <c r="I373" s="385"/>
      <c r="J373" s="385"/>
      <c r="K373" s="385"/>
    </row>
    <row r="374" spans="1:11">
      <c r="A374" s="483"/>
      <c r="B374" s="438"/>
      <c r="F374" s="385"/>
      <c r="G374" s="385"/>
      <c r="H374" s="385"/>
      <c r="I374" s="385"/>
      <c r="J374" s="385"/>
      <c r="K374" s="385"/>
    </row>
    <row r="375" spans="1:11">
      <c r="A375" s="483"/>
      <c r="B375" s="438"/>
      <c r="F375" s="385"/>
      <c r="G375" s="385"/>
      <c r="H375" s="385"/>
      <c r="I375" s="385"/>
      <c r="J375" s="385"/>
      <c r="K375" s="385"/>
    </row>
    <row r="376" spans="1:11">
      <c r="A376" s="483"/>
      <c r="B376" s="438"/>
      <c r="F376" s="385"/>
      <c r="G376" s="385"/>
      <c r="H376" s="385"/>
      <c r="I376" s="385"/>
      <c r="J376" s="385"/>
      <c r="K376" s="385"/>
    </row>
    <row r="377" spans="1:11">
      <c r="A377" s="483"/>
      <c r="B377" s="438"/>
      <c r="F377" s="385"/>
      <c r="G377" s="385"/>
      <c r="H377" s="385"/>
      <c r="I377" s="385"/>
      <c r="J377" s="385"/>
      <c r="K377" s="385"/>
    </row>
    <row r="378" spans="1:11">
      <c r="A378" s="483"/>
      <c r="B378" s="438"/>
      <c r="F378" s="385"/>
      <c r="G378" s="385"/>
      <c r="H378" s="385"/>
      <c r="I378" s="385"/>
      <c r="J378" s="385"/>
      <c r="K378" s="385"/>
    </row>
    <row r="379" spans="1:11">
      <c r="A379" s="483"/>
      <c r="B379" s="438"/>
      <c r="F379" s="385"/>
      <c r="G379" s="385"/>
      <c r="H379" s="385"/>
      <c r="I379" s="385"/>
      <c r="J379" s="385"/>
      <c r="K379" s="385"/>
    </row>
    <row r="380" spans="1:11">
      <c r="A380" s="483"/>
      <c r="B380" s="438"/>
      <c r="F380" s="385"/>
      <c r="G380" s="385"/>
      <c r="H380" s="385"/>
      <c r="I380" s="385"/>
      <c r="J380" s="385"/>
      <c r="K380" s="385"/>
    </row>
    <row r="381" spans="1:11">
      <c r="A381" s="483"/>
      <c r="B381" s="438"/>
      <c r="F381" s="385"/>
      <c r="G381" s="385"/>
      <c r="H381" s="385"/>
      <c r="I381" s="385"/>
      <c r="J381" s="385"/>
      <c r="K381" s="385"/>
    </row>
    <row r="382" spans="1:11">
      <c r="A382" s="483"/>
      <c r="B382" s="438"/>
      <c r="F382" s="385"/>
      <c r="G382" s="385"/>
      <c r="H382" s="385"/>
      <c r="I382" s="385"/>
      <c r="J382" s="385"/>
      <c r="K382" s="385"/>
    </row>
    <row r="383" spans="1:11">
      <c r="A383" s="483"/>
      <c r="B383" s="438"/>
      <c r="F383" s="385"/>
      <c r="G383" s="385"/>
      <c r="H383" s="385"/>
      <c r="I383" s="385"/>
      <c r="J383" s="385"/>
      <c r="K383" s="385"/>
    </row>
    <row r="384" spans="1:11">
      <c r="A384" s="483"/>
      <c r="B384" s="438"/>
      <c r="F384" s="385"/>
      <c r="G384" s="385"/>
      <c r="H384" s="385"/>
      <c r="I384" s="385"/>
      <c r="J384" s="385"/>
      <c r="K384" s="385"/>
    </row>
    <row r="385" spans="1:11">
      <c r="A385" s="483"/>
      <c r="B385" s="438"/>
      <c r="F385" s="385"/>
      <c r="G385" s="385"/>
      <c r="H385" s="385"/>
      <c r="I385" s="385"/>
      <c r="J385" s="385"/>
      <c r="K385" s="385"/>
    </row>
    <row r="386" spans="1:11">
      <c r="A386" s="483"/>
      <c r="B386" s="438"/>
      <c r="F386" s="385"/>
      <c r="G386" s="385"/>
      <c r="H386" s="385"/>
      <c r="I386" s="385"/>
      <c r="J386" s="385"/>
      <c r="K386" s="385"/>
    </row>
    <row r="387" spans="1:11">
      <c r="A387" s="483"/>
      <c r="B387" s="438"/>
      <c r="F387" s="385"/>
      <c r="G387" s="385"/>
      <c r="H387" s="385"/>
      <c r="I387" s="385"/>
      <c r="J387" s="385"/>
      <c r="K387" s="385"/>
    </row>
    <row r="388" spans="1:11">
      <c r="A388" s="483"/>
      <c r="B388" s="438"/>
      <c r="F388" s="385"/>
      <c r="G388" s="385"/>
      <c r="H388" s="385"/>
      <c r="I388" s="385"/>
      <c r="J388" s="385"/>
      <c r="K388" s="385"/>
    </row>
    <row r="389" spans="1:11">
      <c r="A389" s="483"/>
      <c r="B389" s="438"/>
      <c r="F389" s="385"/>
      <c r="G389" s="385"/>
      <c r="H389" s="385"/>
      <c r="I389" s="385"/>
      <c r="J389" s="385"/>
      <c r="K389" s="385"/>
    </row>
    <row r="390" spans="1:11">
      <c r="A390" s="483"/>
      <c r="B390" s="438"/>
      <c r="F390" s="385"/>
      <c r="G390" s="385"/>
      <c r="H390" s="385"/>
      <c r="I390" s="385"/>
      <c r="J390" s="385"/>
      <c r="K390" s="385"/>
    </row>
    <row r="391" spans="1:11">
      <c r="A391" s="483"/>
      <c r="B391" s="438"/>
      <c r="F391" s="385"/>
      <c r="G391" s="385"/>
      <c r="H391" s="385"/>
      <c r="I391" s="385"/>
      <c r="J391" s="385"/>
      <c r="K391" s="385"/>
    </row>
    <row r="392" spans="1:11">
      <c r="A392" s="483"/>
      <c r="B392" s="438"/>
      <c r="F392" s="385"/>
      <c r="G392" s="385"/>
      <c r="H392" s="385"/>
      <c r="I392" s="385"/>
      <c r="J392" s="385"/>
      <c r="K392" s="385"/>
    </row>
    <row r="393" spans="1:11">
      <c r="A393" s="483"/>
      <c r="B393" s="438"/>
      <c r="F393" s="385"/>
      <c r="G393" s="385"/>
      <c r="H393" s="385"/>
      <c r="I393" s="385"/>
      <c r="J393" s="385"/>
      <c r="K393" s="385"/>
    </row>
    <row r="394" spans="1:11">
      <c r="A394" s="483"/>
      <c r="B394" s="438"/>
      <c r="F394" s="385"/>
      <c r="G394" s="385"/>
      <c r="H394" s="385"/>
      <c r="I394" s="385"/>
      <c r="J394" s="385"/>
      <c r="K394" s="385"/>
    </row>
    <row r="395" spans="1:11">
      <c r="A395" s="483"/>
      <c r="B395" s="438"/>
      <c r="F395" s="385"/>
      <c r="G395" s="385"/>
      <c r="H395" s="385"/>
      <c r="I395" s="385"/>
      <c r="J395" s="385"/>
      <c r="K395" s="385"/>
    </row>
    <row r="396" spans="1:11">
      <c r="A396" s="483"/>
      <c r="B396" s="438"/>
      <c r="F396" s="385"/>
      <c r="G396" s="385"/>
      <c r="H396" s="385"/>
      <c r="I396" s="385"/>
      <c r="J396" s="385"/>
      <c r="K396" s="385"/>
    </row>
    <row r="397" spans="1:11">
      <c r="A397" s="483"/>
      <c r="B397" s="438"/>
      <c r="F397" s="385"/>
      <c r="G397" s="385"/>
      <c r="H397" s="385"/>
      <c r="I397" s="385"/>
      <c r="J397" s="385"/>
      <c r="K397" s="385"/>
    </row>
    <row r="398" spans="1:11">
      <c r="A398" s="483"/>
      <c r="B398" s="438"/>
      <c r="F398" s="385"/>
      <c r="G398" s="385"/>
      <c r="H398" s="385"/>
      <c r="I398" s="385"/>
      <c r="J398" s="385"/>
      <c r="K398" s="385"/>
    </row>
    <row r="399" spans="1:11">
      <c r="A399" s="483"/>
      <c r="B399" s="438"/>
      <c r="F399" s="385"/>
      <c r="G399" s="385"/>
      <c r="H399" s="385"/>
      <c r="I399" s="385"/>
      <c r="J399" s="385"/>
      <c r="K399" s="385"/>
    </row>
    <row r="400" spans="1:11">
      <c r="A400" s="483"/>
      <c r="B400" s="438"/>
      <c r="F400" s="385"/>
      <c r="G400" s="385"/>
      <c r="H400" s="385"/>
      <c r="I400" s="385"/>
      <c r="J400" s="385"/>
      <c r="K400" s="385"/>
    </row>
    <row r="401" spans="1:11">
      <c r="A401" s="483"/>
      <c r="B401" s="438"/>
      <c r="F401" s="385"/>
      <c r="G401" s="385"/>
      <c r="H401" s="385"/>
      <c r="I401" s="385"/>
      <c r="J401" s="385"/>
      <c r="K401" s="385"/>
    </row>
    <row r="402" spans="1:11">
      <c r="A402" s="483"/>
      <c r="B402" s="438"/>
      <c r="F402" s="385"/>
      <c r="G402" s="385"/>
      <c r="H402" s="385"/>
      <c r="I402" s="385"/>
      <c r="J402" s="385"/>
      <c r="K402" s="385"/>
    </row>
    <row r="403" spans="1:11">
      <c r="A403" s="483"/>
      <c r="B403" s="438"/>
      <c r="F403" s="385"/>
      <c r="G403" s="385"/>
      <c r="H403" s="385"/>
      <c r="I403" s="385"/>
      <c r="J403" s="385"/>
      <c r="K403" s="385"/>
    </row>
    <row r="404" spans="1:11">
      <c r="A404" s="483"/>
      <c r="B404" s="438"/>
      <c r="F404" s="385"/>
      <c r="G404" s="385"/>
      <c r="H404" s="385"/>
      <c r="I404" s="385"/>
      <c r="J404" s="385"/>
      <c r="K404" s="385"/>
    </row>
    <row r="405" spans="1:11">
      <c r="A405" s="483"/>
      <c r="B405" s="438"/>
      <c r="F405" s="385"/>
      <c r="G405" s="385"/>
      <c r="H405" s="385"/>
      <c r="I405" s="385"/>
      <c r="J405" s="385"/>
      <c r="K405" s="385"/>
    </row>
    <row r="406" spans="1:11">
      <c r="A406" s="483"/>
      <c r="B406" s="438"/>
      <c r="F406" s="385"/>
      <c r="G406" s="385"/>
      <c r="H406" s="385"/>
      <c r="I406" s="385"/>
      <c r="J406" s="385"/>
      <c r="K406" s="385"/>
    </row>
    <row r="407" spans="1:11">
      <c r="A407" s="483"/>
      <c r="B407" s="438"/>
      <c r="F407" s="385"/>
      <c r="G407" s="385"/>
      <c r="H407" s="385"/>
      <c r="I407" s="385"/>
      <c r="J407" s="385"/>
      <c r="K407" s="385"/>
    </row>
    <row r="408" spans="1:11">
      <c r="A408" s="483"/>
      <c r="B408" s="438"/>
      <c r="F408" s="385"/>
      <c r="G408" s="385"/>
      <c r="H408" s="385"/>
      <c r="I408" s="385"/>
      <c r="J408" s="385"/>
      <c r="K408" s="385"/>
    </row>
    <row r="409" spans="1:11">
      <c r="A409" s="483"/>
      <c r="B409" s="438"/>
      <c r="F409" s="385"/>
      <c r="G409" s="385"/>
      <c r="H409" s="385"/>
      <c r="I409" s="385"/>
      <c r="J409" s="385"/>
      <c r="K409" s="385"/>
    </row>
    <row r="410" spans="1:11">
      <c r="A410" s="483"/>
      <c r="B410" s="438"/>
      <c r="F410" s="385"/>
      <c r="G410" s="385"/>
      <c r="H410" s="385"/>
      <c r="I410" s="385"/>
      <c r="J410" s="385"/>
      <c r="K410" s="385"/>
    </row>
    <row r="411" spans="1:11">
      <c r="A411" s="483"/>
      <c r="B411" s="438"/>
      <c r="F411" s="385"/>
      <c r="G411" s="385"/>
      <c r="H411" s="385"/>
      <c r="I411" s="385"/>
      <c r="J411" s="385"/>
      <c r="K411" s="385"/>
    </row>
    <row r="412" spans="1:11">
      <c r="A412" s="483"/>
      <c r="B412" s="438"/>
      <c r="F412" s="385"/>
      <c r="G412" s="385"/>
      <c r="H412" s="385"/>
      <c r="I412" s="385"/>
      <c r="J412" s="385"/>
      <c r="K412" s="385"/>
    </row>
    <row r="413" spans="1:11">
      <c r="A413" s="483"/>
      <c r="B413" s="438"/>
      <c r="F413" s="385"/>
      <c r="G413" s="385"/>
      <c r="H413" s="385"/>
      <c r="I413" s="385"/>
      <c r="J413" s="385"/>
      <c r="K413" s="385"/>
    </row>
    <row r="414" spans="1:11">
      <c r="A414" s="483"/>
      <c r="B414" s="438"/>
      <c r="F414" s="385"/>
      <c r="G414" s="385"/>
      <c r="H414" s="385"/>
      <c r="I414" s="385"/>
      <c r="J414" s="385"/>
      <c r="K414" s="385"/>
    </row>
    <row r="415" spans="1:11">
      <c r="A415" s="483"/>
      <c r="B415" s="438"/>
      <c r="F415" s="385"/>
      <c r="G415" s="385"/>
      <c r="H415" s="385"/>
      <c r="I415" s="385"/>
      <c r="J415" s="385"/>
      <c r="K415" s="385"/>
    </row>
    <row r="416" spans="1:11">
      <c r="A416" s="483"/>
      <c r="B416" s="438"/>
      <c r="F416" s="385"/>
      <c r="G416" s="385"/>
      <c r="H416" s="385"/>
      <c r="I416" s="385"/>
      <c r="J416" s="385"/>
      <c r="K416" s="385"/>
    </row>
    <row r="417" spans="1:11">
      <c r="A417" s="483"/>
      <c r="B417" s="438"/>
      <c r="F417" s="385"/>
      <c r="G417" s="385"/>
      <c r="H417" s="385"/>
      <c r="I417" s="385"/>
      <c r="J417" s="385"/>
      <c r="K417" s="385"/>
    </row>
    <row r="418" spans="1:11">
      <c r="A418" s="483"/>
      <c r="B418" s="438"/>
      <c r="F418" s="385"/>
      <c r="G418" s="385"/>
      <c r="H418" s="385"/>
      <c r="I418" s="385"/>
      <c r="J418" s="385"/>
      <c r="K418" s="385"/>
    </row>
    <row r="419" spans="1:11">
      <c r="A419" s="483"/>
      <c r="B419" s="438"/>
      <c r="F419" s="385"/>
      <c r="G419" s="385"/>
      <c r="H419" s="385"/>
      <c r="I419" s="385"/>
      <c r="J419" s="385"/>
      <c r="K419" s="385"/>
    </row>
    <row r="420" spans="1:11">
      <c r="A420" s="483"/>
      <c r="B420" s="438"/>
      <c r="F420" s="385"/>
      <c r="G420" s="385"/>
      <c r="H420" s="385"/>
      <c r="I420" s="385"/>
      <c r="J420" s="385"/>
      <c r="K420" s="385"/>
    </row>
    <row r="421" spans="1:11">
      <c r="A421" s="483"/>
      <c r="B421" s="438"/>
      <c r="F421" s="385"/>
      <c r="G421" s="385"/>
      <c r="H421" s="385"/>
      <c r="I421" s="385"/>
      <c r="J421" s="385"/>
      <c r="K421" s="385"/>
    </row>
    <row r="422" spans="1:11">
      <c r="A422" s="483"/>
      <c r="B422" s="438"/>
      <c r="F422" s="385"/>
      <c r="G422" s="385"/>
      <c r="H422" s="385"/>
      <c r="I422" s="385"/>
      <c r="J422" s="385"/>
      <c r="K422" s="385"/>
    </row>
    <row r="423" spans="1:11">
      <c r="A423" s="483"/>
      <c r="B423" s="438"/>
      <c r="F423" s="385"/>
      <c r="G423" s="385"/>
      <c r="H423" s="385"/>
      <c r="I423" s="385"/>
      <c r="J423" s="385"/>
      <c r="K423" s="385"/>
    </row>
    <row r="424" spans="1:11">
      <c r="A424" s="483"/>
      <c r="B424" s="438"/>
      <c r="F424" s="385"/>
      <c r="G424" s="385"/>
      <c r="H424" s="385"/>
      <c r="I424" s="385"/>
      <c r="J424" s="385"/>
      <c r="K424" s="385"/>
    </row>
    <row r="425" spans="1:11">
      <c r="A425" s="483"/>
      <c r="B425" s="438"/>
      <c r="F425" s="385"/>
      <c r="G425" s="385"/>
      <c r="H425" s="385"/>
      <c r="I425" s="385"/>
      <c r="J425" s="385"/>
      <c r="K425" s="385"/>
    </row>
    <row r="426" spans="1:11">
      <c r="A426" s="483"/>
      <c r="B426" s="438"/>
      <c r="F426" s="385"/>
      <c r="G426" s="385"/>
      <c r="H426" s="385"/>
      <c r="I426" s="385"/>
      <c r="J426" s="385"/>
      <c r="K426" s="385"/>
    </row>
    <row r="427" spans="1:11">
      <c r="A427" s="483"/>
      <c r="B427" s="438"/>
      <c r="F427" s="385"/>
      <c r="G427" s="385"/>
      <c r="H427" s="385"/>
      <c r="I427" s="385"/>
      <c r="J427" s="385"/>
      <c r="K427" s="385"/>
    </row>
    <row r="428" spans="1:11">
      <c r="A428" s="483"/>
      <c r="B428" s="438"/>
      <c r="F428" s="385"/>
      <c r="G428" s="385"/>
      <c r="H428" s="385"/>
      <c r="I428" s="385"/>
      <c r="J428" s="385"/>
      <c r="K428" s="385"/>
    </row>
    <row r="429" spans="1:11">
      <c r="A429" s="483"/>
      <c r="B429" s="438"/>
      <c r="F429" s="385"/>
      <c r="G429" s="385"/>
      <c r="H429" s="385"/>
      <c r="I429" s="385"/>
      <c r="J429" s="385"/>
      <c r="K429" s="385"/>
    </row>
    <row r="430" spans="1:11">
      <c r="A430" s="483"/>
      <c r="B430" s="438"/>
      <c r="F430" s="385"/>
      <c r="G430" s="385"/>
      <c r="H430" s="385"/>
      <c r="I430" s="385"/>
      <c r="J430" s="385"/>
      <c r="K430" s="385"/>
    </row>
    <row r="431" spans="1:11">
      <c r="A431" s="483"/>
      <c r="B431" s="438"/>
      <c r="F431" s="385"/>
      <c r="G431" s="385"/>
      <c r="H431" s="385"/>
      <c r="I431" s="385"/>
      <c r="J431" s="385"/>
      <c r="K431" s="385"/>
    </row>
    <row r="432" spans="1:11">
      <c r="A432" s="483"/>
      <c r="B432" s="438"/>
      <c r="F432" s="385"/>
      <c r="G432" s="385"/>
      <c r="H432" s="385"/>
      <c r="I432" s="385"/>
      <c r="J432" s="385"/>
      <c r="K432" s="385"/>
    </row>
    <row r="433" spans="1:11">
      <c r="A433" s="483"/>
      <c r="B433" s="438"/>
      <c r="F433" s="385"/>
      <c r="G433" s="385"/>
      <c r="H433" s="385"/>
      <c r="I433" s="385"/>
      <c r="J433" s="385"/>
      <c r="K433" s="385"/>
    </row>
    <row r="434" spans="1:11">
      <c r="A434" s="483"/>
      <c r="B434" s="438"/>
      <c r="F434" s="385"/>
      <c r="G434" s="385"/>
      <c r="H434" s="385"/>
      <c r="I434" s="385"/>
      <c r="J434" s="385"/>
      <c r="K434" s="385"/>
    </row>
    <row r="435" spans="1:11">
      <c r="A435" s="483"/>
      <c r="B435" s="438"/>
      <c r="F435" s="385"/>
      <c r="G435" s="385"/>
      <c r="H435" s="385"/>
      <c r="I435" s="385"/>
      <c r="J435" s="385"/>
      <c r="K435" s="385"/>
    </row>
    <row r="436" spans="1:11">
      <c r="A436" s="483"/>
      <c r="B436" s="438"/>
      <c r="F436" s="385"/>
      <c r="G436" s="385"/>
      <c r="H436" s="385"/>
      <c r="I436" s="385"/>
      <c r="J436" s="385"/>
      <c r="K436" s="385"/>
    </row>
    <row r="437" spans="1:11">
      <c r="A437" s="483"/>
      <c r="B437" s="438"/>
      <c r="F437" s="385"/>
      <c r="G437" s="385"/>
      <c r="H437" s="385"/>
      <c r="I437" s="385"/>
      <c r="J437" s="385"/>
      <c r="K437" s="385"/>
    </row>
    <row r="438" spans="1:11">
      <c r="A438" s="483"/>
      <c r="B438" s="438"/>
      <c r="F438" s="385"/>
      <c r="G438" s="385"/>
      <c r="H438" s="385"/>
      <c r="I438" s="385"/>
      <c r="J438" s="385"/>
      <c r="K438" s="385"/>
    </row>
    <row r="439" spans="1:11">
      <c r="A439" s="483"/>
      <c r="B439" s="438"/>
      <c r="F439" s="385"/>
      <c r="G439" s="385"/>
      <c r="H439" s="385"/>
      <c r="I439" s="385"/>
      <c r="J439" s="385"/>
      <c r="K439" s="385"/>
    </row>
    <row r="440" spans="1:11">
      <c r="A440" s="483"/>
      <c r="B440" s="438"/>
      <c r="F440" s="385"/>
      <c r="G440" s="385"/>
      <c r="H440" s="385"/>
      <c r="I440" s="385"/>
      <c r="J440" s="385"/>
      <c r="K440" s="385"/>
    </row>
    <row r="441" spans="1:11">
      <c r="A441" s="483"/>
      <c r="B441" s="438"/>
      <c r="F441" s="385"/>
      <c r="G441" s="385"/>
      <c r="H441" s="385"/>
      <c r="I441" s="385"/>
      <c r="J441" s="385"/>
      <c r="K441" s="385"/>
    </row>
    <row r="442" spans="1:11">
      <c r="A442" s="483"/>
      <c r="B442" s="438"/>
      <c r="F442" s="385"/>
      <c r="G442" s="385"/>
      <c r="H442" s="385"/>
      <c r="I442" s="385"/>
      <c r="J442" s="385"/>
      <c r="K442" s="385"/>
    </row>
    <row r="443" spans="1:11">
      <c r="A443" s="483"/>
      <c r="B443" s="438"/>
      <c r="F443" s="385"/>
      <c r="G443" s="385"/>
      <c r="H443" s="385"/>
      <c r="I443" s="385"/>
      <c r="J443" s="385"/>
      <c r="K443" s="385"/>
    </row>
    <row r="444" spans="1:11">
      <c r="A444" s="483"/>
      <c r="B444" s="438"/>
      <c r="F444" s="385"/>
      <c r="G444" s="385"/>
      <c r="H444" s="385"/>
      <c r="I444" s="385"/>
      <c r="J444" s="385"/>
      <c r="K444" s="385"/>
    </row>
    <row r="445" spans="1:11">
      <c r="A445" s="483"/>
      <c r="B445" s="438"/>
      <c r="F445" s="385"/>
      <c r="G445" s="385"/>
      <c r="H445" s="385"/>
      <c r="I445" s="385"/>
      <c r="J445" s="385"/>
      <c r="K445" s="385"/>
    </row>
    <row r="446" spans="1:11">
      <c r="A446" s="483"/>
      <c r="B446" s="438"/>
      <c r="F446" s="385"/>
      <c r="G446" s="385"/>
      <c r="H446" s="385"/>
      <c r="I446" s="385"/>
      <c r="J446" s="385"/>
      <c r="K446" s="385"/>
    </row>
    <row r="447" spans="1:11">
      <c r="A447" s="483"/>
      <c r="B447" s="438"/>
      <c r="F447" s="385"/>
      <c r="G447" s="385"/>
      <c r="H447" s="385"/>
      <c r="I447" s="385"/>
      <c r="J447" s="385"/>
      <c r="K447" s="385"/>
    </row>
    <row r="448" spans="1:11">
      <c r="A448" s="483"/>
      <c r="B448" s="438"/>
      <c r="F448" s="385"/>
      <c r="G448" s="385"/>
      <c r="H448" s="385"/>
      <c r="I448" s="385"/>
      <c r="J448" s="385"/>
      <c r="K448" s="385"/>
    </row>
    <row r="449" spans="1:11">
      <c r="A449" s="483"/>
      <c r="B449" s="438"/>
      <c r="F449" s="385"/>
      <c r="G449" s="385"/>
      <c r="H449" s="385"/>
      <c r="I449" s="385"/>
      <c r="J449" s="385"/>
      <c r="K449" s="385"/>
    </row>
    <row r="450" spans="1:11">
      <c r="A450" s="483"/>
      <c r="B450" s="438"/>
      <c r="F450" s="385"/>
      <c r="G450" s="385"/>
      <c r="H450" s="385"/>
      <c r="I450" s="385"/>
      <c r="J450" s="385"/>
      <c r="K450" s="385"/>
    </row>
    <row r="451" spans="1:11">
      <c r="A451" s="483"/>
      <c r="B451" s="438"/>
      <c r="F451" s="385"/>
      <c r="G451" s="385"/>
      <c r="H451" s="385"/>
      <c r="I451" s="385"/>
      <c r="J451" s="385"/>
      <c r="K451" s="385"/>
    </row>
    <row r="452" spans="1:11">
      <c r="A452" s="483"/>
      <c r="B452" s="438"/>
      <c r="F452" s="385"/>
      <c r="G452" s="385"/>
      <c r="H452" s="385"/>
      <c r="I452" s="385"/>
      <c r="J452" s="385"/>
      <c r="K452" s="385"/>
    </row>
    <row r="453" spans="1:11">
      <c r="A453" s="483"/>
      <c r="B453" s="438"/>
      <c r="F453" s="385"/>
      <c r="G453" s="385"/>
      <c r="H453" s="385"/>
      <c r="I453" s="385"/>
      <c r="J453" s="385"/>
      <c r="K453" s="385"/>
    </row>
    <row r="454" spans="1:11">
      <c r="A454" s="483"/>
      <c r="B454" s="438"/>
      <c r="F454" s="385"/>
      <c r="G454" s="385"/>
      <c r="H454" s="385"/>
      <c r="I454" s="385"/>
      <c r="J454" s="385"/>
      <c r="K454" s="385"/>
    </row>
    <row r="455" spans="1:11">
      <c r="A455" s="483"/>
      <c r="B455" s="438"/>
      <c r="F455" s="385"/>
      <c r="G455" s="385"/>
      <c r="H455" s="385"/>
      <c r="I455" s="385"/>
      <c r="J455" s="385"/>
      <c r="K455" s="385"/>
    </row>
    <row r="456" spans="1:11">
      <c r="A456" s="483"/>
      <c r="B456" s="438"/>
      <c r="F456" s="385"/>
      <c r="G456" s="385"/>
      <c r="H456" s="385"/>
      <c r="I456" s="385"/>
      <c r="J456" s="385"/>
      <c r="K456" s="385"/>
    </row>
    <row r="457" spans="1:11">
      <c r="A457" s="483"/>
      <c r="B457" s="438"/>
      <c r="F457" s="385"/>
      <c r="G457" s="385"/>
      <c r="H457" s="385"/>
      <c r="I457" s="385"/>
      <c r="J457" s="385"/>
      <c r="K457" s="385"/>
    </row>
    <row r="458" spans="1:11">
      <c r="A458" s="483"/>
      <c r="B458" s="438"/>
      <c r="F458" s="385"/>
      <c r="G458" s="385"/>
      <c r="H458" s="385"/>
      <c r="I458" s="385"/>
      <c r="J458" s="385"/>
      <c r="K458" s="385"/>
    </row>
    <row r="459" spans="1:11">
      <c r="A459" s="483"/>
      <c r="B459" s="438"/>
      <c r="F459" s="385"/>
      <c r="G459" s="385"/>
      <c r="H459" s="385"/>
      <c r="I459" s="385"/>
      <c r="J459" s="385"/>
      <c r="K459" s="385"/>
    </row>
    <row r="460" spans="1:11">
      <c r="A460" s="483"/>
      <c r="B460" s="438"/>
      <c r="F460" s="385"/>
      <c r="G460" s="385"/>
      <c r="H460" s="385"/>
      <c r="I460" s="385"/>
      <c r="J460" s="385"/>
      <c r="K460" s="385"/>
    </row>
    <row r="461" spans="1:11">
      <c r="A461" s="483"/>
      <c r="B461" s="438"/>
      <c r="F461" s="385"/>
      <c r="G461" s="385"/>
      <c r="H461" s="385"/>
      <c r="I461" s="385"/>
      <c r="J461" s="385"/>
      <c r="K461" s="385"/>
    </row>
    <row r="462" spans="1:11">
      <c r="A462" s="483"/>
      <c r="B462" s="438"/>
      <c r="F462" s="385"/>
      <c r="G462" s="385"/>
      <c r="H462" s="385"/>
      <c r="I462" s="385"/>
      <c r="J462" s="385"/>
      <c r="K462" s="385"/>
    </row>
    <row r="463" spans="1:11">
      <c r="A463" s="483"/>
      <c r="B463" s="438"/>
      <c r="F463" s="385"/>
      <c r="G463" s="385"/>
      <c r="H463" s="385"/>
      <c r="I463" s="385"/>
      <c r="J463" s="385"/>
      <c r="K463" s="385"/>
    </row>
    <row r="464" spans="1:11">
      <c r="A464" s="483"/>
      <c r="B464" s="438"/>
      <c r="F464" s="385"/>
      <c r="G464" s="385"/>
      <c r="H464" s="385"/>
      <c r="I464" s="385"/>
      <c r="J464" s="385"/>
      <c r="K464" s="385"/>
    </row>
    <row r="465" spans="1:11">
      <c r="A465" s="483"/>
      <c r="B465" s="438"/>
      <c r="F465" s="385"/>
      <c r="G465" s="385"/>
      <c r="H465" s="385"/>
      <c r="I465" s="385"/>
      <c r="J465" s="385"/>
      <c r="K465" s="385"/>
    </row>
    <row r="466" spans="1:11">
      <c r="A466" s="483"/>
      <c r="B466" s="438"/>
      <c r="F466" s="385"/>
      <c r="G466" s="385"/>
      <c r="H466" s="385"/>
      <c r="I466" s="385"/>
      <c r="J466" s="385"/>
      <c r="K466" s="385"/>
    </row>
    <row r="467" spans="1:11">
      <c r="A467" s="483"/>
      <c r="B467" s="438"/>
      <c r="F467" s="385"/>
      <c r="G467" s="385"/>
      <c r="H467" s="385"/>
      <c r="I467" s="385"/>
      <c r="J467" s="385"/>
      <c r="K467" s="385"/>
    </row>
    <row r="468" spans="1:11">
      <c r="A468" s="483"/>
      <c r="B468" s="438"/>
      <c r="F468" s="385"/>
      <c r="G468" s="385"/>
      <c r="H468" s="385"/>
      <c r="I468" s="385"/>
      <c r="J468" s="385"/>
      <c r="K468" s="385"/>
    </row>
    <row r="469" spans="1:11">
      <c r="A469" s="483"/>
      <c r="B469" s="438"/>
      <c r="F469" s="385"/>
      <c r="G469" s="385"/>
      <c r="H469" s="385"/>
      <c r="I469" s="385"/>
      <c r="J469" s="385"/>
      <c r="K469" s="385"/>
    </row>
    <row r="470" spans="1:11">
      <c r="A470" s="483"/>
      <c r="B470" s="438"/>
      <c r="F470" s="385"/>
      <c r="G470" s="385"/>
      <c r="H470" s="385"/>
      <c r="I470" s="385"/>
      <c r="J470" s="385"/>
      <c r="K470" s="385"/>
    </row>
    <row r="471" spans="1:11">
      <c r="A471" s="483"/>
      <c r="B471" s="438"/>
      <c r="F471" s="385"/>
      <c r="G471" s="385"/>
      <c r="H471" s="385"/>
      <c r="I471" s="385"/>
      <c r="J471" s="385"/>
      <c r="K471" s="385"/>
    </row>
    <row r="472" spans="1:11">
      <c r="A472" s="483"/>
      <c r="B472" s="438"/>
      <c r="F472" s="385"/>
      <c r="G472" s="385"/>
      <c r="H472" s="385"/>
      <c r="I472" s="385"/>
      <c r="J472" s="385"/>
      <c r="K472" s="385"/>
    </row>
    <row r="473" spans="1:11">
      <c r="A473" s="483"/>
      <c r="B473" s="438"/>
      <c r="F473" s="385"/>
      <c r="G473" s="385"/>
      <c r="H473" s="385"/>
      <c r="I473" s="385"/>
      <c r="J473" s="385"/>
      <c r="K473" s="385"/>
    </row>
    <row r="474" spans="1:11">
      <c r="A474" s="483"/>
      <c r="B474" s="438"/>
      <c r="F474" s="385"/>
      <c r="G474" s="385"/>
      <c r="H474" s="385"/>
      <c r="I474" s="385"/>
      <c r="J474" s="385"/>
      <c r="K474" s="385"/>
    </row>
    <row r="475" spans="1:11">
      <c r="A475" s="483"/>
      <c r="B475" s="438"/>
      <c r="F475" s="385"/>
      <c r="G475" s="385"/>
      <c r="H475" s="385"/>
      <c r="I475" s="385"/>
      <c r="J475" s="385"/>
      <c r="K475" s="385"/>
    </row>
    <row r="476" spans="1:11">
      <c r="A476" s="483"/>
      <c r="B476" s="438"/>
      <c r="F476" s="385"/>
      <c r="G476" s="385"/>
      <c r="H476" s="385"/>
      <c r="I476" s="385"/>
      <c r="J476" s="385"/>
      <c r="K476" s="385"/>
    </row>
    <row r="477" spans="1:11">
      <c r="A477" s="483"/>
      <c r="B477" s="438"/>
      <c r="F477" s="385"/>
      <c r="G477" s="385"/>
      <c r="H477" s="385"/>
      <c r="I477" s="385"/>
      <c r="J477" s="385"/>
      <c r="K477" s="385"/>
    </row>
    <row r="478" spans="1:11">
      <c r="A478" s="483"/>
      <c r="B478" s="438"/>
      <c r="F478" s="385"/>
      <c r="G478" s="385"/>
      <c r="H478" s="385"/>
      <c r="I478" s="385"/>
      <c r="J478" s="385"/>
      <c r="K478" s="385"/>
    </row>
    <row r="479" spans="1:11">
      <c r="A479" s="483"/>
      <c r="B479" s="438"/>
      <c r="F479" s="385"/>
      <c r="G479" s="385"/>
      <c r="H479" s="385"/>
      <c r="I479" s="385"/>
      <c r="J479" s="385"/>
      <c r="K479" s="385"/>
    </row>
    <row r="480" spans="1:11">
      <c r="A480" s="483"/>
      <c r="B480" s="438"/>
      <c r="F480" s="385"/>
      <c r="G480" s="385"/>
      <c r="H480" s="385"/>
      <c r="I480" s="385"/>
      <c r="J480" s="385"/>
      <c r="K480" s="385"/>
    </row>
    <row r="481" spans="1:11">
      <c r="A481" s="483"/>
      <c r="B481" s="438"/>
      <c r="F481" s="385"/>
      <c r="G481" s="385"/>
      <c r="H481" s="385"/>
      <c r="I481" s="385"/>
      <c r="J481" s="385"/>
      <c r="K481" s="385"/>
    </row>
    <row r="482" spans="1:11">
      <c r="A482" s="483"/>
      <c r="B482" s="438"/>
      <c r="F482" s="385"/>
      <c r="G482" s="385"/>
      <c r="H482" s="385"/>
      <c r="I482" s="385"/>
      <c r="J482" s="385"/>
      <c r="K482" s="385"/>
    </row>
    <row r="483" spans="1:11">
      <c r="A483" s="483"/>
      <c r="B483" s="438"/>
      <c r="F483" s="385"/>
      <c r="G483" s="385"/>
      <c r="H483" s="385"/>
      <c r="I483" s="385"/>
      <c r="J483" s="385"/>
      <c r="K483" s="385"/>
    </row>
    <row r="484" spans="1:11">
      <c r="A484" s="483"/>
      <c r="B484" s="438"/>
      <c r="F484" s="385"/>
      <c r="G484" s="385"/>
      <c r="H484" s="385"/>
      <c r="I484" s="385"/>
      <c r="J484" s="385"/>
      <c r="K484" s="385"/>
    </row>
    <row r="485" spans="1:11">
      <c r="A485" s="483"/>
      <c r="B485" s="438"/>
      <c r="F485" s="385"/>
      <c r="G485" s="385"/>
      <c r="H485" s="385"/>
      <c r="I485" s="385"/>
      <c r="J485" s="385"/>
      <c r="K485" s="385"/>
    </row>
    <row r="486" spans="1:11">
      <c r="A486" s="483"/>
      <c r="B486" s="438"/>
      <c r="F486" s="385"/>
      <c r="G486" s="385"/>
      <c r="H486" s="385"/>
      <c r="I486" s="385"/>
      <c r="J486" s="385"/>
      <c r="K486" s="385"/>
    </row>
    <row r="487" spans="1:11">
      <c r="A487" s="483"/>
      <c r="B487" s="438"/>
      <c r="F487" s="385"/>
      <c r="G487" s="385"/>
      <c r="H487" s="385"/>
      <c r="I487" s="385"/>
      <c r="J487" s="385"/>
      <c r="K487" s="385"/>
    </row>
    <row r="488" spans="1:11">
      <c r="A488" s="483"/>
      <c r="B488" s="438"/>
      <c r="F488" s="385"/>
      <c r="G488" s="385"/>
      <c r="H488" s="385"/>
      <c r="I488" s="385"/>
      <c r="J488" s="385"/>
      <c r="K488" s="385"/>
    </row>
    <row r="489" spans="1:11">
      <c r="A489" s="483"/>
      <c r="B489" s="438"/>
      <c r="F489" s="385"/>
      <c r="G489" s="385"/>
      <c r="H489" s="385"/>
      <c r="I489" s="385"/>
      <c r="J489" s="385"/>
      <c r="K489" s="385"/>
    </row>
    <row r="490" spans="1:11">
      <c r="A490" s="483"/>
      <c r="B490" s="438"/>
      <c r="F490" s="385"/>
      <c r="G490" s="385"/>
      <c r="H490" s="385"/>
      <c r="I490" s="385"/>
      <c r="J490" s="385"/>
      <c r="K490" s="385"/>
    </row>
    <row r="491" spans="1:11">
      <c r="A491" s="483"/>
      <c r="B491" s="438"/>
      <c r="F491" s="385"/>
      <c r="G491" s="385"/>
      <c r="H491" s="385"/>
      <c r="I491" s="385"/>
      <c r="J491" s="385"/>
      <c r="K491" s="385"/>
    </row>
    <row r="492" spans="1:11">
      <c r="A492" s="483"/>
      <c r="B492" s="438"/>
      <c r="F492" s="385"/>
      <c r="G492" s="385"/>
      <c r="H492" s="385"/>
      <c r="I492" s="385"/>
      <c r="J492" s="385"/>
      <c r="K492" s="385"/>
    </row>
    <row r="493" spans="1:11">
      <c r="A493" s="483"/>
      <c r="B493" s="438"/>
      <c r="F493" s="385"/>
      <c r="G493" s="385"/>
      <c r="H493" s="385"/>
      <c r="I493" s="385"/>
      <c r="J493" s="385"/>
      <c r="K493" s="385"/>
    </row>
    <row r="494" spans="1:11">
      <c r="A494" s="483"/>
      <c r="B494" s="438"/>
      <c r="F494" s="385"/>
      <c r="G494" s="385"/>
      <c r="H494" s="385"/>
      <c r="I494" s="385"/>
      <c r="J494" s="385"/>
      <c r="K494" s="385"/>
    </row>
    <row r="495" spans="1:11">
      <c r="A495" s="483"/>
      <c r="B495" s="438"/>
      <c r="F495" s="385"/>
      <c r="G495" s="385"/>
      <c r="H495" s="385"/>
      <c r="I495" s="385"/>
      <c r="J495" s="385"/>
      <c r="K495" s="385"/>
    </row>
    <row r="496" spans="1:11">
      <c r="A496" s="483"/>
      <c r="B496" s="438"/>
      <c r="F496" s="385"/>
      <c r="G496" s="385"/>
      <c r="H496" s="385"/>
      <c r="I496" s="385"/>
      <c r="J496" s="385"/>
      <c r="K496" s="385"/>
    </row>
    <row r="497" spans="1:11">
      <c r="A497" s="483"/>
      <c r="B497" s="438"/>
      <c r="F497" s="385"/>
      <c r="G497" s="385"/>
      <c r="H497" s="385"/>
      <c r="I497" s="385"/>
      <c r="J497" s="385"/>
      <c r="K497" s="385"/>
    </row>
    <row r="498" spans="1:11">
      <c r="A498" s="483"/>
      <c r="B498" s="438"/>
      <c r="F498" s="385"/>
      <c r="G498" s="385"/>
      <c r="H498" s="385"/>
      <c r="I498" s="385"/>
      <c r="J498" s="385"/>
      <c r="K498" s="385"/>
    </row>
    <row r="499" spans="1:11">
      <c r="A499" s="483"/>
      <c r="B499" s="438"/>
      <c r="F499" s="385"/>
      <c r="G499" s="385"/>
      <c r="H499" s="385"/>
      <c r="I499" s="385"/>
      <c r="J499" s="385"/>
      <c r="K499" s="385"/>
    </row>
    <row r="500" spans="1:11">
      <c r="A500" s="483"/>
      <c r="B500" s="438"/>
      <c r="F500" s="385"/>
      <c r="G500" s="385"/>
      <c r="H500" s="385"/>
      <c r="I500" s="385"/>
      <c r="J500" s="385"/>
      <c r="K500" s="385"/>
    </row>
    <row r="501" spans="1:11">
      <c r="A501" s="483"/>
      <c r="B501" s="438"/>
      <c r="F501" s="385"/>
      <c r="G501" s="385"/>
      <c r="H501" s="385"/>
      <c r="I501" s="385"/>
      <c r="J501" s="385"/>
      <c r="K501" s="385"/>
    </row>
    <row r="502" spans="1:11">
      <c r="A502" s="483"/>
      <c r="B502" s="438"/>
      <c r="F502" s="385"/>
      <c r="G502" s="385"/>
      <c r="H502" s="385"/>
      <c r="I502" s="385"/>
      <c r="J502" s="385"/>
      <c r="K502" s="385"/>
    </row>
    <row r="503" spans="1:11">
      <c r="A503" s="483"/>
      <c r="B503" s="438"/>
      <c r="F503" s="385"/>
      <c r="G503" s="385"/>
      <c r="H503" s="385"/>
      <c r="I503" s="385"/>
      <c r="J503" s="385"/>
      <c r="K503" s="385"/>
    </row>
    <row r="504" spans="1:11">
      <c r="A504" s="483"/>
      <c r="B504" s="438"/>
      <c r="F504" s="385"/>
      <c r="G504" s="385"/>
      <c r="H504" s="385"/>
      <c r="I504" s="385"/>
      <c r="J504" s="385"/>
      <c r="K504" s="385"/>
    </row>
    <row r="505" spans="1:11">
      <c r="A505" s="483"/>
      <c r="B505" s="438"/>
      <c r="F505" s="385"/>
      <c r="G505" s="385"/>
      <c r="H505" s="385"/>
      <c r="I505" s="385"/>
      <c r="J505" s="385"/>
      <c r="K505" s="385"/>
    </row>
    <row r="506" spans="1:11">
      <c r="A506" s="483"/>
      <c r="B506" s="438"/>
      <c r="F506" s="385"/>
      <c r="G506" s="385"/>
      <c r="H506" s="385"/>
      <c r="I506" s="385"/>
      <c r="J506" s="385"/>
      <c r="K506" s="385"/>
    </row>
    <row r="507" spans="1:11">
      <c r="A507" s="483"/>
      <c r="B507" s="438"/>
      <c r="F507" s="385"/>
      <c r="G507" s="385"/>
      <c r="H507" s="385"/>
      <c r="I507" s="385"/>
      <c r="J507" s="385"/>
      <c r="K507" s="385"/>
    </row>
    <row r="508" spans="1:11">
      <c r="A508" s="483"/>
      <c r="B508" s="438"/>
      <c r="F508" s="385"/>
      <c r="G508" s="385"/>
      <c r="H508" s="385"/>
      <c r="I508" s="385"/>
      <c r="J508" s="385"/>
      <c r="K508" s="385"/>
    </row>
    <row r="509" spans="1:11">
      <c r="A509" s="483"/>
      <c r="B509" s="438"/>
      <c r="F509" s="385"/>
      <c r="G509" s="385"/>
      <c r="H509" s="385"/>
      <c r="I509" s="385"/>
      <c r="J509" s="385"/>
      <c r="K509" s="385"/>
    </row>
    <row r="510" spans="1:11">
      <c r="A510" s="483"/>
      <c r="B510" s="438"/>
      <c r="F510" s="385"/>
      <c r="G510" s="385"/>
      <c r="H510" s="385"/>
      <c r="I510" s="385"/>
      <c r="J510" s="385"/>
      <c r="K510" s="385"/>
    </row>
    <row r="511" spans="1:11">
      <c r="A511" s="483"/>
      <c r="B511" s="438"/>
      <c r="F511" s="385"/>
      <c r="G511" s="385"/>
      <c r="H511" s="385"/>
      <c r="I511" s="385"/>
      <c r="J511" s="385"/>
      <c r="K511" s="385"/>
    </row>
    <row r="512" spans="1:11">
      <c r="A512" s="483"/>
      <c r="B512" s="438"/>
      <c r="F512" s="385"/>
      <c r="G512" s="385"/>
      <c r="H512" s="385"/>
      <c r="I512" s="385"/>
      <c r="J512" s="385"/>
      <c r="K512" s="385"/>
    </row>
    <row r="513" spans="1:11">
      <c r="A513" s="483"/>
      <c r="B513" s="438"/>
      <c r="F513" s="385"/>
      <c r="G513" s="385"/>
      <c r="H513" s="385"/>
      <c r="I513" s="385"/>
      <c r="J513" s="385"/>
      <c r="K513" s="385"/>
    </row>
    <row r="514" spans="1:11">
      <c r="A514" s="483"/>
      <c r="B514" s="438"/>
      <c r="F514" s="385"/>
      <c r="G514" s="385"/>
      <c r="H514" s="385"/>
      <c r="I514" s="385"/>
      <c r="J514" s="385"/>
      <c r="K514" s="385"/>
    </row>
    <row r="515" spans="1:11">
      <c r="A515" s="483"/>
      <c r="B515" s="438"/>
      <c r="F515" s="385"/>
      <c r="G515" s="385"/>
      <c r="H515" s="385"/>
      <c r="I515" s="385"/>
      <c r="J515" s="385"/>
      <c r="K515" s="385"/>
    </row>
    <row r="516" spans="1:11">
      <c r="A516" s="483"/>
      <c r="B516" s="438"/>
      <c r="F516" s="385"/>
      <c r="G516" s="385"/>
      <c r="H516" s="385"/>
      <c r="I516" s="385"/>
      <c r="J516" s="385"/>
      <c r="K516" s="385"/>
    </row>
    <row r="517" spans="1:11">
      <c r="A517" s="483"/>
      <c r="B517" s="438"/>
      <c r="F517" s="385"/>
      <c r="G517" s="385"/>
      <c r="H517" s="385"/>
      <c r="I517" s="385"/>
      <c r="J517" s="385"/>
      <c r="K517" s="385"/>
    </row>
    <row r="518" spans="1:11">
      <c r="A518" s="483"/>
      <c r="B518" s="438"/>
      <c r="F518" s="385"/>
      <c r="G518" s="385"/>
      <c r="H518" s="385"/>
      <c r="I518" s="385"/>
      <c r="J518" s="385"/>
      <c r="K518" s="385"/>
    </row>
    <row r="519" spans="1:11">
      <c r="A519" s="483"/>
      <c r="B519" s="438"/>
      <c r="F519" s="385"/>
      <c r="G519" s="385"/>
      <c r="H519" s="385"/>
      <c r="I519" s="385"/>
      <c r="J519" s="385"/>
      <c r="K519" s="385"/>
    </row>
    <row r="520" spans="1:11">
      <c r="A520" s="483"/>
      <c r="B520" s="438"/>
      <c r="F520" s="385"/>
      <c r="G520" s="385"/>
      <c r="H520" s="385"/>
      <c r="I520" s="385"/>
      <c r="J520" s="385"/>
      <c r="K520" s="385"/>
    </row>
    <row r="521" spans="1:11">
      <c r="A521" s="483"/>
      <c r="B521" s="438"/>
      <c r="F521" s="385"/>
      <c r="G521" s="385"/>
      <c r="H521" s="385"/>
      <c r="I521" s="385"/>
      <c r="J521" s="385"/>
      <c r="K521" s="385"/>
    </row>
    <row r="522" spans="1:11">
      <c r="A522" s="483"/>
      <c r="B522" s="438"/>
      <c r="F522" s="385"/>
      <c r="G522" s="385"/>
      <c r="H522" s="385"/>
      <c r="I522" s="385"/>
      <c r="J522" s="385"/>
      <c r="K522" s="385"/>
    </row>
    <row r="523" spans="1:11">
      <c r="A523" s="483"/>
      <c r="B523" s="438"/>
      <c r="F523" s="385"/>
      <c r="G523" s="385"/>
      <c r="H523" s="385"/>
      <c r="I523" s="385"/>
      <c r="J523" s="385"/>
      <c r="K523" s="385"/>
    </row>
    <row r="524" spans="1:11">
      <c r="A524" s="483"/>
      <c r="B524" s="438"/>
      <c r="F524" s="385"/>
      <c r="G524" s="385"/>
      <c r="H524" s="385"/>
      <c r="I524" s="385"/>
      <c r="J524" s="385"/>
      <c r="K524" s="385"/>
    </row>
    <row r="525" spans="1:11">
      <c r="A525" s="483"/>
      <c r="B525" s="438"/>
      <c r="F525" s="385"/>
      <c r="G525" s="385"/>
      <c r="H525" s="385"/>
      <c r="I525" s="385"/>
      <c r="J525" s="385"/>
      <c r="K525" s="385"/>
    </row>
    <row r="526" spans="1:11">
      <c r="A526" s="483"/>
      <c r="B526" s="438"/>
      <c r="F526" s="385"/>
      <c r="G526" s="385"/>
      <c r="H526" s="385"/>
      <c r="I526" s="385"/>
      <c r="J526" s="385"/>
      <c r="K526" s="385"/>
    </row>
    <row r="527" spans="1:11">
      <c r="A527" s="483"/>
      <c r="B527" s="438"/>
      <c r="F527" s="385"/>
      <c r="G527" s="385"/>
      <c r="H527" s="385"/>
      <c r="I527" s="385"/>
      <c r="J527" s="385"/>
      <c r="K527" s="385"/>
    </row>
    <row r="528" spans="1:11">
      <c r="A528" s="483"/>
      <c r="B528" s="438"/>
      <c r="F528" s="385"/>
      <c r="G528" s="385"/>
      <c r="H528" s="385"/>
      <c r="I528" s="385"/>
      <c r="J528" s="385"/>
      <c r="K528" s="385"/>
    </row>
    <row r="529" spans="1:11">
      <c r="A529" s="483"/>
      <c r="B529" s="438"/>
      <c r="F529" s="385"/>
      <c r="G529" s="385"/>
      <c r="H529" s="385"/>
      <c r="I529" s="385"/>
      <c r="J529" s="385"/>
      <c r="K529" s="385"/>
    </row>
    <row r="530" spans="1:11">
      <c r="A530" s="483"/>
      <c r="B530" s="438"/>
      <c r="F530" s="385"/>
      <c r="G530" s="385"/>
      <c r="H530" s="385"/>
      <c r="I530" s="385"/>
      <c r="J530" s="385"/>
      <c r="K530" s="385"/>
    </row>
    <row r="531" spans="1:11">
      <c r="A531" s="483"/>
      <c r="B531" s="438"/>
      <c r="F531" s="385"/>
      <c r="G531" s="385"/>
      <c r="H531" s="385"/>
      <c r="I531" s="385"/>
      <c r="J531" s="385"/>
      <c r="K531" s="385"/>
    </row>
    <row r="532" spans="1:11">
      <c r="A532" s="483"/>
      <c r="B532" s="438"/>
      <c r="F532" s="385"/>
      <c r="G532" s="385"/>
      <c r="H532" s="385"/>
      <c r="I532" s="385"/>
      <c r="J532" s="385"/>
      <c r="K532" s="385"/>
    </row>
    <row r="533" spans="1:11">
      <c r="A533" s="483"/>
      <c r="B533" s="438"/>
      <c r="F533" s="385"/>
      <c r="G533" s="385"/>
      <c r="H533" s="385"/>
      <c r="I533" s="385"/>
      <c r="J533" s="385"/>
      <c r="K533" s="385"/>
    </row>
    <row r="534" spans="1:11">
      <c r="A534" s="483"/>
      <c r="B534" s="438"/>
      <c r="F534" s="385"/>
      <c r="G534" s="385"/>
      <c r="H534" s="385"/>
      <c r="I534" s="385"/>
      <c r="J534" s="385"/>
      <c r="K534" s="385"/>
    </row>
    <row r="535" spans="1:11">
      <c r="A535" s="483"/>
      <c r="B535" s="438"/>
      <c r="F535" s="385"/>
      <c r="G535" s="385"/>
      <c r="H535" s="385"/>
      <c r="I535" s="385"/>
      <c r="J535" s="385"/>
      <c r="K535" s="385"/>
    </row>
    <row r="536" spans="1:11">
      <c r="A536" s="483"/>
      <c r="B536" s="438"/>
      <c r="F536" s="385"/>
      <c r="G536" s="385"/>
      <c r="H536" s="385"/>
      <c r="I536" s="385"/>
      <c r="J536" s="385"/>
      <c r="K536" s="385"/>
    </row>
    <row r="537" spans="1:11">
      <c r="A537" s="483"/>
      <c r="B537" s="438"/>
      <c r="F537" s="385"/>
      <c r="G537" s="385"/>
      <c r="H537" s="385"/>
      <c r="I537" s="385"/>
      <c r="J537" s="385"/>
      <c r="K537" s="385"/>
    </row>
    <row r="538" spans="1:11">
      <c r="A538" s="483"/>
      <c r="B538" s="438"/>
      <c r="F538" s="385"/>
      <c r="G538" s="385"/>
      <c r="H538" s="385"/>
      <c r="I538" s="385"/>
      <c r="J538" s="385"/>
      <c r="K538" s="385"/>
    </row>
    <row r="539" spans="1:11">
      <c r="A539" s="483"/>
      <c r="B539" s="438"/>
      <c r="F539" s="385"/>
      <c r="G539" s="385"/>
      <c r="H539" s="385"/>
      <c r="I539" s="385"/>
      <c r="J539" s="385"/>
      <c r="K539" s="385"/>
    </row>
    <row r="540" spans="1:11">
      <c r="A540" s="483"/>
      <c r="B540" s="438"/>
      <c r="F540" s="385"/>
      <c r="G540" s="385"/>
      <c r="H540" s="385"/>
      <c r="I540" s="385"/>
      <c r="J540" s="385"/>
      <c r="K540" s="385"/>
    </row>
    <row r="541" spans="1:11">
      <c r="A541" s="483"/>
      <c r="B541" s="438"/>
      <c r="F541" s="385"/>
      <c r="G541" s="385"/>
      <c r="H541" s="385"/>
      <c r="I541" s="385"/>
      <c r="J541" s="385"/>
      <c r="K541" s="385"/>
    </row>
    <row r="542" spans="1:11">
      <c r="A542" s="483"/>
      <c r="B542" s="438"/>
      <c r="F542" s="385"/>
      <c r="G542" s="385"/>
      <c r="H542" s="385"/>
      <c r="I542" s="385"/>
      <c r="J542" s="385"/>
      <c r="K542" s="385"/>
    </row>
    <row r="543" spans="1:11">
      <c r="A543" s="483"/>
      <c r="B543" s="438"/>
      <c r="F543" s="385"/>
      <c r="G543" s="385"/>
      <c r="H543" s="385"/>
      <c r="I543" s="385"/>
      <c r="J543" s="385"/>
      <c r="K543" s="385"/>
    </row>
    <row r="544" spans="1:11">
      <c r="A544" s="483"/>
      <c r="B544" s="438"/>
      <c r="F544" s="385"/>
      <c r="G544" s="385"/>
      <c r="H544" s="385"/>
      <c r="I544" s="385"/>
      <c r="J544" s="385"/>
      <c r="K544" s="385"/>
    </row>
    <row r="545" spans="1:11">
      <c r="A545" s="483"/>
      <c r="B545" s="438"/>
      <c r="F545" s="385"/>
      <c r="G545" s="385"/>
      <c r="H545" s="385"/>
      <c r="I545" s="385"/>
      <c r="J545" s="385"/>
      <c r="K545" s="385"/>
    </row>
    <row r="546" spans="1:11">
      <c r="A546" s="483"/>
      <c r="B546" s="438"/>
      <c r="F546" s="385"/>
      <c r="G546" s="385"/>
      <c r="H546" s="385"/>
      <c r="I546" s="385"/>
      <c r="J546" s="385"/>
      <c r="K546" s="385"/>
    </row>
    <row r="547" spans="1:11">
      <c r="A547" s="483"/>
      <c r="B547" s="438"/>
      <c r="F547" s="385"/>
      <c r="G547" s="385"/>
      <c r="H547" s="385"/>
      <c r="I547" s="385"/>
      <c r="J547" s="385"/>
      <c r="K547" s="385"/>
    </row>
    <row r="548" spans="1:11">
      <c r="A548" s="483"/>
      <c r="B548" s="438"/>
      <c r="F548" s="385"/>
      <c r="G548" s="385"/>
      <c r="H548" s="385"/>
      <c r="I548" s="385"/>
      <c r="J548" s="385"/>
      <c r="K548" s="385"/>
    </row>
    <row r="549" spans="1:11">
      <c r="A549" s="483"/>
      <c r="B549" s="438"/>
      <c r="F549" s="385"/>
      <c r="G549" s="385"/>
      <c r="H549" s="385"/>
      <c r="I549" s="385"/>
      <c r="J549" s="385"/>
      <c r="K549" s="385"/>
    </row>
    <row r="550" spans="1:11">
      <c r="A550" s="483"/>
      <c r="B550" s="438"/>
      <c r="F550" s="385"/>
      <c r="G550" s="385"/>
      <c r="H550" s="385"/>
      <c r="I550" s="385"/>
      <c r="J550" s="385"/>
      <c r="K550" s="385"/>
    </row>
    <row r="551" spans="1:11">
      <c r="A551" s="483"/>
      <c r="B551" s="438"/>
      <c r="F551" s="385"/>
      <c r="G551" s="385"/>
      <c r="H551" s="385"/>
      <c r="I551" s="385"/>
      <c r="J551" s="385"/>
      <c r="K551" s="385"/>
    </row>
    <row r="552" spans="1:11">
      <c r="A552" s="483"/>
      <c r="B552" s="438"/>
      <c r="F552" s="385"/>
      <c r="G552" s="385"/>
      <c r="H552" s="385"/>
      <c r="I552" s="385"/>
      <c r="J552" s="385"/>
      <c r="K552" s="385"/>
    </row>
    <row r="553" spans="1:11">
      <c r="A553" s="483"/>
      <c r="B553" s="438"/>
      <c r="F553" s="385"/>
      <c r="G553" s="385"/>
      <c r="H553" s="385"/>
      <c r="I553" s="385"/>
      <c r="J553" s="385"/>
      <c r="K553" s="385"/>
    </row>
    <row r="554" spans="1:11">
      <c r="A554" s="483"/>
      <c r="B554" s="438"/>
      <c r="F554" s="385"/>
      <c r="G554" s="385"/>
      <c r="H554" s="385"/>
      <c r="I554" s="385"/>
      <c r="J554" s="385"/>
      <c r="K554" s="385"/>
    </row>
    <row r="555" spans="1:11">
      <c r="A555" s="483"/>
      <c r="B555" s="438"/>
      <c r="F555" s="385"/>
      <c r="G555" s="385"/>
      <c r="H555" s="385"/>
      <c r="I555" s="385"/>
      <c r="J555" s="385"/>
      <c r="K555" s="385"/>
    </row>
    <row r="556" spans="1:11">
      <c r="A556" s="483"/>
      <c r="B556" s="438"/>
      <c r="F556" s="385"/>
      <c r="G556" s="385"/>
      <c r="H556" s="385"/>
      <c r="I556" s="385"/>
      <c r="J556" s="385"/>
      <c r="K556" s="385"/>
    </row>
    <row r="557" spans="1:11">
      <c r="A557" s="483"/>
      <c r="B557" s="438"/>
      <c r="F557" s="385"/>
      <c r="G557" s="385"/>
      <c r="H557" s="385"/>
      <c r="I557" s="385"/>
      <c r="J557" s="385"/>
      <c r="K557" s="385"/>
    </row>
    <row r="558" spans="1:11">
      <c r="A558" s="483"/>
      <c r="B558" s="438"/>
      <c r="F558" s="385"/>
      <c r="G558" s="385"/>
      <c r="H558" s="385"/>
      <c r="I558" s="385"/>
      <c r="J558" s="385"/>
      <c r="K558" s="385"/>
    </row>
    <row r="559" spans="1:11">
      <c r="A559" s="483"/>
      <c r="B559" s="438"/>
      <c r="F559" s="385"/>
      <c r="G559" s="385"/>
      <c r="H559" s="385"/>
      <c r="I559" s="385"/>
      <c r="J559" s="385"/>
      <c r="K559" s="385"/>
    </row>
    <row r="560" spans="1:11">
      <c r="A560" s="483"/>
      <c r="B560" s="438"/>
      <c r="F560" s="385"/>
      <c r="G560" s="385"/>
      <c r="H560" s="385"/>
      <c r="I560" s="385"/>
      <c r="J560" s="385"/>
      <c r="K560" s="385"/>
    </row>
    <row r="561" spans="1:11">
      <c r="A561" s="483"/>
      <c r="B561" s="438"/>
      <c r="F561" s="385"/>
      <c r="G561" s="385"/>
      <c r="H561" s="385"/>
      <c r="I561" s="385"/>
      <c r="J561" s="385"/>
      <c r="K561" s="385"/>
    </row>
    <row r="562" spans="1:11">
      <c r="A562" s="483"/>
      <c r="B562" s="438"/>
      <c r="F562" s="385"/>
      <c r="G562" s="385"/>
      <c r="H562" s="385"/>
      <c r="I562" s="385"/>
      <c r="J562" s="385"/>
      <c r="K562" s="385"/>
    </row>
    <row r="563" spans="1:11">
      <c r="A563" s="483"/>
      <c r="B563" s="438"/>
      <c r="F563" s="385"/>
      <c r="G563" s="385"/>
      <c r="H563" s="385"/>
      <c r="I563" s="385"/>
      <c r="J563" s="385"/>
      <c r="K563" s="385"/>
    </row>
    <row r="564" spans="1:11">
      <c r="A564" s="483"/>
      <c r="B564" s="438"/>
      <c r="F564" s="385"/>
      <c r="G564" s="385"/>
      <c r="H564" s="385"/>
      <c r="I564" s="385"/>
      <c r="J564" s="385"/>
      <c r="K564" s="385"/>
    </row>
    <row r="565" spans="1:11">
      <c r="A565" s="483"/>
      <c r="B565" s="438"/>
      <c r="F565" s="385"/>
      <c r="G565" s="385"/>
      <c r="H565" s="385"/>
      <c r="I565" s="385"/>
      <c r="J565" s="385"/>
      <c r="K565" s="385"/>
    </row>
    <row r="566" spans="1:11">
      <c r="A566" s="483"/>
      <c r="B566" s="438"/>
      <c r="F566" s="385"/>
      <c r="G566" s="385"/>
      <c r="H566" s="385"/>
      <c r="I566" s="385"/>
      <c r="J566" s="385"/>
      <c r="K566" s="385"/>
    </row>
    <row r="567" spans="1:11">
      <c r="A567" s="483"/>
      <c r="B567" s="438"/>
      <c r="F567" s="385"/>
      <c r="G567" s="385"/>
      <c r="H567" s="385"/>
      <c r="I567" s="385"/>
      <c r="J567" s="385"/>
      <c r="K567" s="385"/>
    </row>
    <row r="568" spans="1:11">
      <c r="A568" s="483"/>
      <c r="B568" s="438"/>
      <c r="F568" s="385"/>
      <c r="G568" s="385"/>
      <c r="H568" s="385"/>
      <c r="I568" s="385"/>
      <c r="J568" s="385"/>
      <c r="K568" s="385"/>
    </row>
    <row r="569" spans="1:11">
      <c r="A569" s="483"/>
      <c r="B569" s="438"/>
      <c r="F569" s="385"/>
      <c r="G569" s="385"/>
      <c r="H569" s="385"/>
      <c r="I569" s="385"/>
      <c r="J569" s="385"/>
      <c r="K569" s="385"/>
    </row>
    <row r="570" spans="1:11">
      <c r="A570" s="483"/>
      <c r="B570" s="438"/>
      <c r="F570" s="385"/>
      <c r="G570" s="385"/>
      <c r="H570" s="385"/>
      <c r="I570" s="385"/>
      <c r="J570" s="385"/>
      <c r="K570" s="385"/>
    </row>
    <row r="571" spans="1:11">
      <c r="A571" s="483"/>
      <c r="B571" s="438"/>
      <c r="F571" s="385"/>
      <c r="G571" s="385"/>
      <c r="H571" s="385"/>
      <c r="I571" s="385"/>
      <c r="J571" s="385"/>
      <c r="K571" s="385"/>
    </row>
    <row r="572" spans="1:11">
      <c r="A572" s="483"/>
      <c r="B572" s="438"/>
      <c r="F572" s="385"/>
      <c r="G572" s="385"/>
      <c r="H572" s="385"/>
      <c r="I572" s="385"/>
      <c r="J572" s="385"/>
      <c r="K572" s="385"/>
    </row>
    <row r="573" spans="1:11">
      <c r="A573" s="483"/>
      <c r="B573" s="438"/>
      <c r="F573" s="385"/>
      <c r="G573" s="385"/>
      <c r="H573" s="385"/>
      <c r="I573" s="385"/>
      <c r="J573" s="385"/>
      <c r="K573" s="385"/>
    </row>
    <row r="574" spans="1:11">
      <c r="A574" s="483"/>
      <c r="B574" s="438"/>
      <c r="F574" s="385"/>
      <c r="G574" s="385"/>
      <c r="H574" s="385"/>
      <c r="I574" s="385"/>
      <c r="J574" s="385"/>
      <c r="K574" s="385"/>
    </row>
    <row r="575" spans="1:11">
      <c r="A575" s="483"/>
      <c r="B575" s="438"/>
      <c r="F575" s="385"/>
      <c r="G575" s="385"/>
      <c r="H575" s="385"/>
      <c r="I575" s="385"/>
      <c r="J575" s="385"/>
      <c r="K575" s="385"/>
    </row>
    <row r="576" spans="1:11">
      <c r="A576" s="483"/>
      <c r="B576" s="438"/>
      <c r="F576" s="385"/>
      <c r="G576" s="385"/>
      <c r="H576" s="385"/>
      <c r="I576" s="385"/>
      <c r="J576" s="385"/>
      <c r="K576" s="385"/>
    </row>
    <row r="577" spans="1:11">
      <c r="A577" s="483"/>
      <c r="B577" s="438"/>
      <c r="F577" s="385"/>
      <c r="G577" s="385"/>
      <c r="H577" s="385"/>
      <c r="I577" s="385"/>
      <c r="J577" s="385"/>
      <c r="K577" s="385"/>
    </row>
    <row r="578" spans="1:11">
      <c r="A578" s="483"/>
      <c r="B578" s="438"/>
      <c r="F578" s="385"/>
      <c r="G578" s="385"/>
      <c r="H578" s="385"/>
      <c r="I578" s="385"/>
      <c r="J578" s="385"/>
      <c r="K578" s="385"/>
    </row>
    <row r="579" spans="1:11">
      <c r="A579" s="483"/>
      <c r="B579" s="438"/>
      <c r="F579" s="385"/>
      <c r="G579" s="385"/>
      <c r="H579" s="385"/>
      <c r="I579" s="385"/>
      <c r="J579" s="385"/>
      <c r="K579" s="385"/>
    </row>
    <row r="580" spans="1:11">
      <c r="A580" s="483"/>
      <c r="B580" s="438"/>
      <c r="F580" s="385"/>
      <c r="G580" s="385"/>
      <c r="H580" s="385"/>
      <c r="I580" s="385"/>
      <c r="J580" s="385"/>
      <c r="K580" s="385"/>
    </row>
    <row r="581" spans="1:11">
      <c r="A581" s="483"/>
      <c r="B581" s="438"/>
      <c r="F581" s="385"/>
      <c r="G581" s="385"/>
      <c r="H581" s="385"/>
      <c r="I581" s="385"/>
      <c r="J581" s="385"/>
      <c r="K581" s="385"/>
    </row>
    <row r="582" spans="1:11">
      <c r="A582" s="483"/>
      <c r="B582" s="438"/>
      <c r="F582" s="385"/>
      <c r="G582" s="385"/>
      <c r="H582" s="385"/>
      <c r="I582" s="385"/>
      <c r="J582" s="385"/>
      <c r="K582" s="385"/>
    </row>
    <row r="583" spans="1:11">
      <c r="A583" s="483"/>
      <c r="B583" s="438"/>
      <c r="F583" s="385"/>
      <c r="G583" s="385"/>
      <c r="H583" s="385"/>
      <c r="I583" s="385"/>
      <c r="J583" s="385"/>
      <c r="K583" s="385"/>
    </row>
    <row r="584" spans="1:11">
      <c r="A584" s="483"/>
      <c r="B584" s="438"/>
      <c r="F584" s="385"/>
      <c r="G584" s="385"/>
      <c r="H584" s="385"/>
      <c r="I584" s="385"/>
      <c r="J584" s="385"/>
      <c r="K584" s="385"/>
    </row>
    <row r="585" spans="1:11">
      <c r="A585" s="483"/>
      <c r="B585" s="438"/>
      <c r="F585" s="385"/>
      <c r="G585" s="385"/>
      <c r="H585" s="385"/>
      <c r="I585" s="385"/>
      <c r="J585" s="385"/>
      <c r="K585" s="385"/>
    </row>
    <row r="586" spans="1:11">
      <c r="A586" s="483"/>
      <c r="B586" s="438"/>
      <c r="F586" s="385"/>
      <c r="G586" s="385"/>
      <c r="H586" s="385"/>
      <c r="I586" s="385"/>
      <c r="J586" s="385"/>
      <c r="K586" s="385"/>
    </row>
    <row r="587" spans="1:11">
      <c r="A587" s="483"/>
      <c r="B587" s="438"/>
      <c r="F587" s="385"/>
      <c r="G587" s="385"/>
      <c r="H587" s="385"/>
      <c r="I587" s="385"/>
      <c r="J587" s="385"/>
      <c r="K587" s="385"/>
    </row>
    <row r="588" spans="1:11">
      <c r="A588" s="483"/>
      <c r="B588" s="438"/>
      <c r="F588" s="385"/>
      <c r="G588" s="385"/>
      <c r="H588" s="385"/>
      <c r="I588" s="385"/>
      <c r="J588" s="385"/>
      <c r="K588" s="385"/>
    </row>
    <row r="589" spans="1:11">
      <c r="A589" s="483"/>
      <c r="B589" s="438"/>
      <c r="F589" s="385"/>
      <c r="G589" s="385"/>
      <c r="H589" s="385"/>
      <c r="I589" s="385"/>
      <c r="J589" s="385"/>
      <c r="K589" s="385"/>
    </row>
    <row r="590" spans="1:11">
      <c r="A590" s="483"/>
      <c r="B590" s="438"/>
      <c r="F590" s="385"/>
      <c r="G590" s="385"/>
      <c r="H590" s="385"/>
      <c r="I590" s="385"/>
      <c r="J590" s="385"/>
      <c r="K590" s="385"/>
    </row>
    <row r="591" spans="1:11">
      <c r="A591" s="483"/>
      <c r="B591" s="438"/>
      <c r="F591" s="385"/>
      <c r="G591" s="385"/>
      <c r="H591" s="385"/>
      <c r="I591" s="385"/>
      <c r="J591" s="385"/>
      <c r="K591" s="385"/>
    </row>
    <row r="592" spans="1:11">
      <c r="A592" s="483"/>
      <c r="B592" s="438"/>
      <c r="F592" s="385"/>
      <c r="G592" s="385"/>
      <c r="H592" s="385"/>
      <c r="I592" s="385"/>
      <c r="J592" s="385"/>
      <c r="K592" s="385"/>
    </row>
    <row r="593" spans="1:11">
      <c r="A593" s="483"/>
      <c r="B593" s="438"/>
      <c r="F593" s="385"/>
      <c r="G593" s="385"/>
      <c r="H593" s="385"/>
      <c r="I593" s="385"/>
      <c r="J593" s="385"/>
      <c r="K593" s="385"/>
    </row>
    <row r="594" spans="1:11">
      <c r="A594" s="483"/>
      <c r="B594" s="438"/>
      <c r="F594" s="385"/>
      <c r="G594" s="385"/>
      <c r="H594" s="385"/>
      <c r="I594" s="385"/>
      <c r="J594" s="385"/>
      <c r="K594" s="385"/>
    </row>
    <row r="595" spans="1:11">
      <c r="A595" s="483"/>
      <c r="B595" s="438"/>
      <c r="F595" s="385"/>
      <c r="G595" s="385"/>
      <c r="H595" s="385"/>
      <c r="I595" s="385"/>
      <c r="J595" s="385"/>
      <c r="K595" s="385"/>
    </row>
    <row r="596" spans="1:11">
      <c r="A596" s="483"/>
      <c r="B596" s="438"/>
      <c r="F596" s="385"/>
      <c r="G596" s="385"/>
      <c r="H596" s="385"/>
      <c r="I596" s="385"/>
      <c r="J596" s="385"/>
      <c r="K596" s="385"/>
    </row>
    <row r="597" spans="1:11">
      <c r="A597" s="483"/>
      <c r="B597" s="438"/>
      <c r="F597" s="385"/>
      <c r="G597" s="385"/>
      <c r="H597" s="385"/>
      <c r="I597" s="385"/>
      <c r="J597" s="385"/>
      <c r="K597" s="385"/>
    </row>
    <row r="598" spans="1:11">
      <c r="A598" s="483"/>
      <c r="B598" s="438"/>
      <c r="F598" s="385"/>
      <c r="G598" s="385"/>
      <c r="H598" s="385"/>
      <c r="I598" s="385"/>
      <c r="J598" s="385"/>
      <c r="K598" s="385"/>
    </row>
    <row r="599" spans="1:11">
      <c r="A599" s="483"/>
      <c r="B599" s="438"/>
      <c r="F599" s="385"/>
      <c r="G599" s="385"/>
      <c r="H599" s="385"/>
      <c r="I599" s="385"/>
      <c r="J599" s="385"/>
      <c r="K599" s="385"/>
    </row>
    <row r="600" spans="1:11">
      <c r="A600" s="483"/>
      <c r="B600" s="438"/>
      <c r="F600" s="385"/>
      <c r="G600" s="385"/>
      <c r="H600" s="385"/>
      <c r="I600" s="385"/>
      <c r="J600" s="385"/>
      <c r="K600" s="385"/>
    </row>
    <row r="601" spans="1:11">
      <c r="A601" s="483"/>
      <c r="B601" s="438"/>
      <c r="F601" s="385"/>
      <c r="G601" s="385"/>
      <c r="H601" s="385"/>
      <c r="I601" s="385"/>
      <c r="J601" s="385"/>
      <c r="K601" s="385"/>
    </row>
    <row r="602" spans="1:11">
      <c r="A602" s="483"/>
      <c r="B602" s="438"/>
      <c r="F602" s="385"/>
      <c r="G602" s="385"/>
      <c r="H602" s="385"/>
      <c r="I602" s="385"/>
      <c r="J602" s="385"/>
      <c r="K602" s="385"/>
    </row>
    <row r="603" spans="1:11">
      <c r="A603" s="483"/>
      <c r="B603" s="438"/>
      <c r="F603" s="385"/>
      <c r="G603" s="385"/>
      <c r="H603" s="385"/>
      <c r="I603" s="385"/>
      <c r="J603" s="385"/>
      <c r="K603" s="385"/>
    </row>
    <row r="604" spans="1:11">
      <c r="A604" s="483"/>
      <c r="B604" s="438"/>
      <c r="F604" s="385"/>
      <c r="G604" s="385"/>
      <c r="H604" s="385"/>
      <c r="I604" s="385"/>
      <c r="J604" s="385"/>
      <c r="K604" s="385"/>
    </row>
    <row r="605" spans="1:11">
      <c r="A605" s="483"/>
      <c r="B605" s="438"/>
      <c r="F605" s="385"/>
      <c r="G605" s="385"/>
      <c r="H605" s="385"/>
      <c r="I605" s="385"/>
      <c r="J605" s="385"/>
      <c r="K605" s="385"/>
    </row>
    <row r="606" spans="1:11">
      <c r="A606" s="483"/>
      <c r="B606" s="438"/>
      <c r="F606" s="385"/>
      <c r="G606" s="385"/>
      <c r="H606" s="385"/>
      <c r="I606" s="385"/>
      <c r="J606" s="385"/>
      <c r="K606" s="385"/>
    </row>
    <row r="607" spans="1:11">
      <c r="A607" s="483"/>
      <c r="B607" s="438"/>
      <c r="F607" s="385"/>
      <c r="G607" s="385"/>
      <c r="H607" s="385"/>
      <c r="I607" s="385"/>
      <c r="J607" s="385"/>
      <c r="K607" s="385"/>
    </row>
    <row r="608" spans="1:11">
      <c r="A608" s="483"/>
      <c r="B608" s="438"/>
      <c r="F608" s="385"/>
      <c r="G608" s="385"/>
      <c r="H608" s="385"/>
      <c r="I608" s="385"/>
      <c r="J608" s="385"/>
      <c r="K608" s="385"/>
    </row>
    <row r="609" spans="1:11">
      <c r="A609" s="483"/>
      <c r="B609" s="438"/>
      <c r="F609" s="385"/>
      <c r="G609" s="385"/>
      <c r="H609" s="385"/>
      <c r="I609" s="385"/>
      <c r="J609" s="385"/>
      <c r="K609" s="385"/>
    </row>
    <row r="610" spans="1:11">
      <c r="A610" s="483"/>
      <c r="B610" s="438"/>
      <c r="F610" s="385"/>
      <c r="G610" s="385"/>
      <c r="H610" s="385"/>
      <c r="I610" s="385"/>
      <c r="J610" s="385"/>
      <c r="K610" s="385"/>
    </row>
    <row r="611" spans="1:11">
      <c r="A611" s="483"/>
      <c r="B611" s="438"/>
      <c r="F611" s="385"/>
      <c r="G611" s="385"/>
      <c r="H611" s="385"/>
      <c r="I611" s="385"/>
      <c r="J611" s="385"/>
      <c r="K611" s="385"/>
    </row>
    <row r="612" spans="1:11">
      <c r="A612" s="483"/>
      <c r="B612" s="438"/>
      <c r="F612" s="385"/>
      <c r="G612" s="385"/>
      <c r="H612" s="385"/>
      <c r="I612" s="385"/>
      <c r="J612" s="385"/>
      <c r="K612" s="385"/>
    </row>
    <row r="613" spans="1:11">
      <c r="A613" s="483"/>
      <c r="B613" s="438"/>
      <c r="F613" s="385"/>
      <c r="G613" s="385"/>
      <c r="H613" s="385"/>
      <c r="I613" s="385"/>
      <c r="J613" s="385"/>
      <c r="K613" s="385"/>
    </row>
    <row r="614" spans="1:11">
      <c r="A614" s="483"/>
      <c r="B614" s="438"/>
      <c r="F614" s="385"/>
      <c r="G614" s="385"/>
      <c r="H614" s="385"/>
      <c r="I614" s="385"/>
      <c r="J614" s="385"/>
      <c r="K614" s="385"/>
    </row>
    <row r="615" spans="1:11">
      <c r="A615" s="483"/>
      <c r="B615" s="438"/>
      <c r="F615" s="385"/>
      <c r="G615" s="385"/>
      <c r="H615" s="385"/>
      <c r="I615" s="385"/>
      <c r="J615" s="385"/>
      <c r="K615" s="385"/>
    </row>
    <row r="616" spans="1:11">
      <c r="A616" s="483"/>
      <c r="B616" s="438"/>
      <c r="F616" s="385"/>
      <c r="G616" s="385"/>
      <c r="H616" s="385"/>
      <c r="I616" s="385"/>
      <c r="J616" s="385"/>
      <c r="K616" s="385"/>
    </row>
    <row r="617" spans="1:11">
      <c r="A617" s="483"/>
      <c r="B617" s="438"/>
      <c r="F617" s="385"/>
      <c r="G617" s="385"/>
      <c r="H617" s="385"/>
      <c r="I617" s="385"/>
      <c r="J617" s="385"/>
      <c r="K617" s="385"/>
    </row>
    <row r="618" spans="1:11">
      <c r="A618" s="483"/>
      <c r="B618" s="438"/>
      <c r="F618" s="385"/>
      <c r="G618" s="385"/>
      <c r="H618" s="385"/>
      <c r="I618" s="385"/>
      <c r="J618" s="385"/>
      <c r="K618" s="385"/>
    </row>
    <row r="619" spans="1:11">
      <c r="A619" s="483"/>
      <c r="B619" s="438"/>
      <c r="F619" s="385"/>
      <c r="G619" s="385"/>
      <c r="H619" s="385"/>
      <c r="I619" s="385"/>
      <c r="J619" s="385"/>
      <c r="K619" s="385"/>
    </row>
    <row r="620" spans="1:11">
      <c r="A620" s="483"/>
      <c r="B620" s="438"/>
      <c r="F620" s="385"/>
      <c r="G620" s="385"/>
      <c r="H620" s="385"/>
      <c r="I620" s="385"/>
      <c r="J620" s="385"/>
      <c r="K620" s="385"/>
    </row>
    <row r="621" spans="1:11">
      <c r="A621" s="483"/>
      <c r="B621" s="438"/>
      <c r="F621" s="385"/>
      <c r="G621" s="385"/>
      <c r="H621" s="385"/>
      <c r="I621" s="385"/>
      <c r="J621" s="385"/>
      <c r="K621" s="385"/>
    </row>
    <row r="622" spans="1:11">
      <c r="A622" s="483"/>
      <c r="B622" s="438"/>
      <c r="F622" s="385"/>
      <c r="G622" s="385"/>
      <c r="H622" s="385"/>
      <c r="I622" s="385"/>
      <c r="J622" s="385"/>
      <c r="K622" s="385"/>
    </row>
    <row r="623" spans="1:11">
      <c r="A623" s="483"/>
      <c r="B623" s="438"/>
      <c r="F623" s="385"/>
      <c r="G623" s="385"/>
      <c r="H623" s="385"/>
      <c r="I623" s="385"/>
      <c r="J623" s="385"/>
      <c r="K623" s="385"/>
    </row>
    <row r="624" spans="1:11">
      <c r="A624" s="483"/>
      <c r="B624" s="438"/>
      <c r="F624" s="385"/>
      <c r="G624" s="385"/>
      <c r="H624" s="385"/>
      <c r="I624" s="385"/>
      <c r="J624" s="385"/>
      <c r="K624" s="385"/>
    </row>
    <row r="625" spans="1:11">
      <c r="A625" s="483"/>
      <c r="B625" s="438"/>
      <c r="F625" s="385"/>
      <c r="G625" s="385"/>
      <c r="H625" s="385"/>
      <c r="I625" s="385"/>
      <c r="J625" s="385"/>
      <c r="K625" s="385"/>
    </row>
    <row r="626" spans="1:11">
      <c r="A626" s="483"/>
      <c r="B626" s="438"/>
      <c r="F626" s="385"/>
      <c r="G626" s="385"/>
      <c r="H626" s="385"/>
      <c r="I626" s="385"/>
      <c r="J626" s="385"/>
      <c r="K626" s="385"/>
    </row>
    <row r="627" spans="1:11">
      <c r="A627" s="483"/>
      <c r="B627" s="438"/>
      <c r="F627" s="385"/>
      <c r="G627" s="385"/>
      <c r="H627" s="385"/>
      <c r="I627" s="385"/>
      <c r="J627" s="385"/>
      <c r="K627" s="385"/>
    </row>
    <row r="628" spans="1:11">
      <c r="A628" s="483"/>
      <c r="B628" s="438"/>
      <c r="F628" s="385"/>
      <c r="G628" s="385"/>
      <c r="H628" s="385"/>
      <c r="I628" s="385"/>
      <c r="J628" s="385"/>
      <c r="K628" s="385"/>
    </row>
    <row r="629" spans="1:11">
      <c r="A629" s="483"/>
      <c r="B629" s="438"/>
      <c r="F629" s="385"/>
      <c r="G629" s="385"/>
      <c r="H629" s="385"/>
      <c r="I629" s="385"/>
      <c r="J629" s="385"/>
      <c r="K629" s="385"/>
    </row>
    <row r="630" spans="1:11">
      <c r="A630" s="483"/>
      <c r="B630" s="438"/>
      <c r="F630" s="385"/>
      <c r="G630" s="385"/>
      <c r="H630" s="385"/>
      <c r="I630" s="385"/>
      <c r="J630" s="385"/>
      <c r="K630" s="385"/>
    </row>
    <row r="631" spans="1:11">
      <c r="A631" s="483"/>
      <c r="B631" s="438"/>
      <c r="F631" s="385"/>
      <c r="G631" s="385"/>
      <c r="H631" s="385"/>
      <c r="I631" s="385"/>
      <c r="J631" s="385"/>
      <c r="K631" s="385"/>
    </row>
    <row r="632" spans="1:11">
      <c r="A632" s="483"/>
      <c r="B632" s="438"/>
      <c r="F632" s="385"/>
      <c r="G632" s="385"/>
      <c r="H632" s="385"/>
      <c r="I632" s="385"/>
      <c r="J632" s="385"/>
      <c r="K632" s="385"/>
    </row>
    <row r="633" spans="1:11">
      <c r="A633" s="483"/>
      <c r="B633" s="438"/>
      <c r="F633" s="385"/>
      <c r="G633" s="385"/>
      <c r="H633" s="385"/>
      <c r="I633" s="385"/>
      <c r="J633" s="385"/>
      <c r="K633" s="385"/>
    </row>
    <row r="634" spans="1:11">
      <c r="A634" s="483"/>
      <c r="B634" s="438"/>
      <c r="F634" s="385"/>
      <c r="G634" s="385"/>
      <c r="H634" s="385"/>
      <c r="I634" s="385"/>
      <c r="J634" s="385"/>
      <c r="K634" s="385"/>
    </row>
    <row r="635" spans="1:11">
      <c r="A635" s="483"/>
      <c r="B635" s="438"/>
      <c r="F635" s="385"/>
      <c r="G635" s="385"/>
      <c r="H635" s="385"/>
      <c r="I635" s="385"/>
      <c r="J635" s="385"/>
      <c r="K635" s="385"/>
    </row>
    <row r="636" spans="1:11">
      <c r="A636" s="483"/>
      <c r="B636" s="438"/>
      <c r="F636" s="385"/>
      <c r="G636" s="385"/>
      <c r="H636" s="385"/>
      <c r="I636" s="385"/>
      <c r="J636" s="385"/>
      <c r="K636" s="385"/>
    </row>
    <row r="637" spans="1:11">
      <c r="A637" s="483"/>
      <c r="B637" s="438"/>
      <c r="F637" s="385"/>
      <c r="G637" s="385"/>
      <c r="H637" s="385"/>
      <c r="I637" s="385"/>
      <c r="J637" s="385"/>
      <c r="K637" s="385"/>
    </row>
    <row r="638" spans="1:11">
      <c r="A638" s="483"/>
      <c r="B638" s="438"/>
      <c r="F638" s="385"/>
      <c r="G638" s="385"/>
      <c r="H638" s="385"/>
      <c r="I638" s="385"/>
      <c r="J638" s="385"/>
      <c r="K638" s="385"/>
    </row>
    <row r="639" spans="1:11">
      <c r="A639" s="483"/>
      <c r="B639" s="438"/>
      <c r="F639" s="385"/>
      <c r="G639" s="385"/>
      <c r="H639" s="385"/>
      <c r="I639" s="385"/>
      <c r="J639" s="385"/>
      <c r="K639" s="385"/>
    </row>
    <row r="640" spans="1:11">
      <c r="A640" s="483"/>
      <c r="B640" s="438"/>
      <c r="F640" s="385"/>
      <c r="G640" s="385"/>
      <c r="H640" s="385"/>
      <c r="I640" s="385"/>
      <c r="J640" s="385"/>
      <c r="K640" s="385"/>
    </row>
    <row r="641" spans="1:11">
      <c r="A641" s="483"/>
      <c r="B641" s="438"/>
      <c r="F641" s="385"/>
      <c r="G641" s="385"/>
      <c r="H641" s="385"/>
      <c r="I641" s="385"/>
      <c r="J641" s="385"/>
      <c r="K641" s="385"/>
    </row>
    <row r="642" spans="1:11">
      <c r="A642" s="483"/>
      <c r="B642" s="438"/>
      <c r="F642" s="385"/>
      <c r="G642" s="385"/>
      <c r="H642" s="385"/>
      <c r="I642" s="385"/>
      <c r="J642" s="385"/>
      <c r="K642" s="385"/>
    </row>
    <row r="643" spans="1:11">
      <c r="A643" s="483"/>
      <c r="B643" s="438"/>
      <c r="F643" s="385"/>
      <c r="G643" s="385"/>
      <c r="H643" s="385"/>
      <c r="I643" s="385"/>
      <c r="J643" s="385"/>
      <c r="K643" s="385"/>
    </row>
    <row r="644" spans="1:11">
      <c r="A644" s="483"/>
      <c r="B644" s="438"/>
      <c r="F644" s="385"/>
      <c r="G644" s="385"/>
      <c r="H644" s="385"/>
      <c r="I644" s="385"/>
      <c r="J644" s="385"/>
      <c r="K644" s="385"/>
    </row>
    <row r="645" spans="1:11">
      <c r="A645" s="483"/>
      <c r="B645" s="438"/>
      <c r="F645" s="385"/>
      <c r="G645" s="385"/>
      <c r="H645" s="385"/>
      <c r="I645" s="385"/>
      <c r="J645" s="385"/>
      <c r="K645" s="385"/>
    </row>
    <row r="646" spans="1:11">
      <c r="A646" s="483"/>
      <c r="B646" s="438"/>
      <c r="F646" s="385"/>
      <c r="G646" s="385"/>
      <c r="H646" s="385"/>
      <c r="I646" s="385"/>
      <c r="J646" s="385"/>
      <c r="K646" s="385"/>
    </row>
    <row r="647" spans="1:11">
      <c r="A647" s="483"/>
      <c r="B647" s="438"/>
      <c r="F647" s="385"/>
      <c r="G647" s="385"/>
      <c r="H647" s="385"/>
      <c r="I647" s="385"/>
      <c r="J647" s="385"/>
      <c r="K647" s="385"/>
    </row>
    <row r="648" spans="1:11">
      <c r="A648" s="483"/>
      <c r="B648" s="438"/>
      <c r="F648" s="385"/>
      <c r="G648" s="385"/>
      <c r="H648" s="385"/>
      <c r="I648" s="385"/>
      <c r="J648" s="385"/>
      <c r="K648" s="385"/>
    </row>
    <row r="649" spans="1:11">
      <c r="A649" s="483"/>
      <c r="B649" s="438"/>
      <c r="F649" s="385"/>
      <c r="G649" s="385"/>
      <c r="H649" s="385"/>
      <c r="I649" s="385"/>
      <c r="J649" s="385"/>
      <c r="K649" s="385"/>
    </row>
    <row r="650" spans="1:11">
      <c r="A650" s="483"/>
      <c r="B650" s="438"/>
      <c r="F650" s="385"/>
      <c r="G650" s="385"/>
      <c r="H650" s="385"/>
      <c r="I650" s="385"/>
      <c r="J650" s="385"/>
      <c r="K650" s="385"/>
    </row>
    <row r="651" spans="1:11">
      <c r="A651" s="483"/>
      <c r="B651" s="438"/>
      <c r="F651" s="385"/>
      <c r="G651" s="385"/>
      <c r="H651" s="385"/>
      <c r="I651" s="385"/>
      <c r="J651" s="385"/>
      <c r="K651" s="385"/>
    </row>
    <row r="652" spans="1:11">
      <c r="A652" s="483"/>
      <c r="B652" s="438"/>
      <c r="F652" s="385"/>
      <c r="G652" s="385"/>
      <c r="H652" s="385"/>
      <c r="I652" s="385"/>
      <c r="J652" s="385"/>
      <c r="K652" s="385"/>
    </row>
    <row r="653" spans="1:11">
      <c r="A653" s="483"/>
      <c r="B653" s="438"/>
      <c r="F653" s="385"/>
      <c r="G653" s="385"/>
      <c r="H653" s="385"/>
      <c r="I653" s="385"/>
      <c r="J653" s="385"/>
      <c r="K653" s="385"/>
    </row>
    <row r="654" spans="1:11">
      <c r="A654" s="483"/>
      <c r="B654" s="438"/>
      <c r="F654" s="385"/>
      <c r="G654" s="385"/>
      <c r="H654" s="385"/>
      <c r="I654" s="385"/>
      <c r="J654" s="385"/>
      <c r="K654" s="385"/>
    </row>
    <row r="655" spans="1:11">
      <c r="A655" s="483"/>
      <c r="B655" s="438"/>
      <c r="F655" s="385"/>
      <c r="G655" s="385"/>
      <c r="H655" s="385"/>
      <c r="I655" s="385"/>
      <c r="J655" s="385"/>
      <c r="K655" s="385"/>
    </row>
    <row r="656" spans="1:11">
      <c r="A656" s="483"/>
      <c r="B656" s="438"/>
      <c r="F656" s="385"/>
      <c r="G656" s="385"/>
      <c r="H656" s="385"/>
      <c r="I656" s="385"/>
      <c r="J656" s="385"/>
      <c r="K656" s="385"/>
    </row>
    <row r="657" spans="1:11">
      <c r="A657" s="483"/>
      <c r="B657" s="438"/>
      <c r="F657" s="385"/>
      <c r="G657" s="385"/>
      <c r="H657" s="385"/>
      <c r="I657" s="385"/>
      <c r="J657" s="385"/>
      <c r="K657" s="385"/>
    </row>
    <row r="658" spans="1:11">
      <c r="A658" s="483"/>
      <c r="B658" s="438"/>
      <c r="F658" s="385"/>
      <c r="G658" s="385"/>
      <c r="H658" s="385"/>
      <c r="I658" s="385"/>
      <c r="J658" s="385"/>
      <c r="K658" s="385"/>
    </row>
    <row r="659" spans="1:11">
      <c r="A659" s="483"/>
      <c r="B659" s="438"/>
      <c r="F659" s="385"/>
      <c r="G659" s="385"/>
      <c r="H659" s="385"/>
      <c r="I659" s="385"/>
      <c r="J659" s="385"/>
      <c r="K659" s="385"/>
    </row>
    <row r="660" spans="1:11">
      <c r="A660" s="483"/>
      <c r="B660" s="438"/>
      <c r="F660" s="385"/>
      <c r="G660" s="385"/>
      <c r="H660" s="385"/>
      <c r="I660" s="385"/>
      <c r="J660" s="385"/>
      <c r="K660" s="385"/>
    </row>
    <row r="661" spans="1:11">
      <c r="A661" s="483"/>
      <c r="B661" s="438"/>
      <c r="F661" s="385"/>
      <c r="G661" s="385"/>
      <c r="H661" s="385"/>
      <c r="I661" s="385"/>
      <c r="J661" s="385"/>
      <c r="K661" s="385"/>
    </row>
    <row r="662" spans="1:11">
      <c r="A662" s="483"/>
      <c r="B662" s="438"/>
      <c r="F662" s="385"/>
      <c r="G662" s="385"/>
      <c r="H662" s="385"/>
      <c r="I662" s="385"/>
      <c r="J662" s="385"/>
      <c r="K662" s="385"/>
    </row>
    <row r="663" spans="1:11">
      <c r="A663" s="483"/>
      <c r="B663" s="438"/>
      <c r="F663" s="385"/>
      <c r="G663" s="385"/>
      <c r="H663" s="385"/>
      <c r="I663" s="385"/>
      <c r="J663" s="385"/>
      <c r="K663" s="385"/>
    </row>
    <row r="664" spans="1:11">
      <c r="A664" s="483"/>
      <c r="B664" s="438"/>
      <c r="F664" s="385"/>
      <c r="G664" s="385"/>
      <c r="H664" s="385"/>
      <c r="I664" s="385"/>
      <c r="J664" s="385"/>
      <c r="K664" s="385"/>
    </row>
    <row r="665" spans="1:11">
      <c r="A665" s="483"/>
      <c r="B665" s="438"/>
      <c r="F665" s="385"/>
      <c r="G665" s="385"/>
      <c r="H665" s="385"/>
      <c r="I665" s="385"/>
      <c r="J665" s="385"/>
      <c r="K665" s="385"/>
    </row>
    <row r="666" spans="1:11">
      <c r="A666" s="483"/>
      <c r="B666" s="438"/>
      <c r="F666" s="385"/>
      <c r="G666" s="385"/>
      <c r="H666" s="385"/>
      <c r="I666" s="385"/>
      <c r="J666" s="385"/>
      <c r="K666" s="385"/>
    </row>
    <row r="667" spans="1:11">
      <c r="A667" s="483"/>
      <c r="B667" s="438"/>
      <c r="F667" s="385"/>
      <c r="G667" s="385"/>
      <c r="H667" s="385"/>
      <c r="I667" s="385"/>
      <c r="J667" s="385"/>
      <c r="K667" s="385"/>
    </row>
    <row r="668" spans="1:11">
      <c r="A668" s="483"/>
      <c r="B668" s="438"/>
      <c r="F668" s="385"/>
      <c r="G668" s="385"/>
      <c r="H668" s="385"/>
      <c r="I668" s="385"/>
      <c r="J668" s="385"/>
      <c r="K668" s="385"/>
    </row>
    <row r="669" spans="1:11">
      <c r="A669" s="483"/>
      <c r="B669" s="438"/>
      <c r="F669" s="385"/>
      <c r="G669" s="385"/>
      <c r="H669" s="385"/>
      <c r="I669" s="385"/>
      <c r="J669" s="385"/>
      <c r="K669" s="385"/>
    </row>
    <row r="670" spans="1:11">
      <c r="A670" s="483"/>
      <c r="B670" s="438"/>
      <c r="F670" s="385"/>
      <c r="G670" s="385"/>
      <c r="H670" s="385"/>
      <c r="I670" s="385"/>
      <c r="J670" s="385"/>
      <c r="K670" s="385"/>
    </row>
    <row r="671" spans="1:11">
      <c r="A671" s="483"/>
      <c r="B671" s="438"/>
      <c r="F671" s="385"/>
      <c r="G671" s="385"/>
      <c r="H671" s="385"/>
      <c r="I671" s="385"/>
      <c r="J671" s="385"/>
      <c r="K671" s="385"/>
    </row>
    <row r="672" spans="1:11">
      <c r="A672" s="483"/>
      <c r="B672" s="438"/>
      <c r="F672" s="385"/>
      <c r="G672" s="385"/>
      <c r="H672" s="385"/>
      <c r="I672" s="385"/>
      <c r="J672" s="385"/>
      <c r="K672" s="385"/>
    </row>
    <row r="673" spans="1:11">
      <c r="A673" s="483"/>
      <c r="B673" s="438"/>
      <c r="F673" s="385"/>
      <c r="G673" s="385"/>
      <c r="H673" s="385"/>
      <c r="I673" s="385"/>
      <c r="J673" s="385"/>
      <c r="K673" s="385"/>
    </row>
    <row r="674" spans="1:11">
      <c r="A674" s="483"/>
      <c r="B674" s="438"/>
      <c r="F674" s="385"/>
      <c r="G674" s="385"/>
      <c r="H674" s="385"/>
      <c r="I674" s="385"/>
      <c r="J674" s="385"/>
      <c r="K674" s="385"/>
    </row>
    <row r="675" spans="1:11">
      <c r="A675" s="483"/>
      <c r="B675" s="438"/>
      <c r="F675" s="385"/>
      <c r="G675" s="385"/>
      <c r="H675" s="385"/>
      <c r="I675" s="385"/>
      <c r="J675" s="385"/>
      <c r="K675" s="385"/>
    </row>
    <row r="676" spans="1:11">
      <c r="A676" s="483"/>
      <c r="B676" s="438"/>
      <c r="F676" s="385"/>
      <c r="G676" s="385"/>
      <c r="H676" s="385"/>
      <c r="I676" s="385"/>
      <c r="J676" s="385"/>
      <c r="K676" s="385"/>
    </row>
    <row r="677" spans="1:11">
      <c r="A677" s="483"/>
      <c r="B677" s="438"/>
      <c r="F677" s="385"/>
      <c r="G677" s="385"/>
      <c r="H677" s="385"/>
      <c r="I677" s="385"/>
      <c r="J677" s="385"/>
      <c r="K677" s="385"/>
    </row>
    <row r="678" spans="1:11">
      <c r="A678" s="483"/>
      <c r="B678" s="438"/>
      <c r="F678" s="385"/>
      <c r="G678" s="385"/>
      <c r="H678" s="385"/>
      <c r="I678" s="385"/>
      <c r="J678" s="385"/>
      <c r="K678" s="385"/>
    </row>
    <row r="679" spans="1:11">
      <c r="A679" s="483"/>
      <c r="B679" s="438"/>
      <c r="F679" s="385"/>
      <c r="G679" s="385"/>
      <c r="H679" s="385"/>
      <c r="I679" s="385"/>
      <c r="J679" s="385"/>
      <c r="K679" s="385"/>
    </row>
    <row r="680" spans="1:11">
      <c r="A680" s="483"/>
      <c r="B680" s="438"/>
      <c r="F680" s="385"/>
      <c r="G680" s="385"/>
      <c r="H680" s="385"/>
      <c r="I680" s="385"/>
      <c r="J680" s="385"/>
      <c r="K680" s="385"/>
    </row>
    <row r="681" spans="1:11">
      <c r="A681" s="483"/>
      <c r="B681" s="438"/>
      <c r="F681" s="385"/>
      <c r="G681" s="385"/>
      <c r="H681" s="385"/>
      <c r="I681" s="385"/>
      <c r="J681" s="385"/>
      <c r="K681" s="385"/>
    </row>
    <row r="682" spans="1:11">
      <c r="A682" s="483"/>
      <c r="B682" s="438"/>
      <c r="F682" s="385"/>
      <c r="G682" s="385"/>
      <c r="H682" s="385"/>
      <c r="I682" s="385"/>
      <c r="J682" s="385"/>
      <c r="K682" s="385"/>
    </row>
    <row r="683" spans="1:11">
      <c r="A683" s="483"/>
      <c r="B683" s="438"/>
      <c r="F683" s="385"/>
      <c r="G683" s="385"/>
      <c r="H683" s="385"/>
      <c r="I683" s="385"/>
      <c r="J683" s="385"/>
      <c r="K683" s="385"/>
    </row>
    <row r="684" spans="1:11">
      <c r="A684" s="483"/>
      <c r="B684" s="438"/>
      <c r="F684" s="385"/>
      <c r="G684" s="385"/>
      <c r="H684" s="385"/>
      <c r="I684" s="385"/>
      <c r="J684" s="385"/>
      <c r="K684" s="385"/>
    </row>
    <row r="685" spans="1:11">
      <c r="A685" s="483"/>
      <c r="B685" s="438"/>
      <c r="F685" s="385"/>
      <c r="G685" s="385"/>
      <c r="H685" s="385"/>
      <c r="I685" s="385"/>
      <c r="J685" s="385"/>
      <c r="K685" s="385"/>
    </row>
    <row r="686" spans="1:11">
      <c r="A686" s="483"/>
      <c r="B686" s="438"/>
      <c r="F686" s="385"/>
      <c r="G686" s="385"/>
      <c r="H686" s="385"/>
      <c r="I686" s="385"/>
      <c r="J686" s="385"/>
      <c r="K686" s="385"/>
    </row>
    <row r="687" spans="1:11">
      <c r="A687" s="483"/>
      <c r="B687" s="438"/>
      <c r="F687" s="385"/>
      <c r="G687" s="385"/>
      <c r="H687" s="385"/>
      <c r="I687" s="385"/>
      <c r="J687" s="385"/>
      <c r="K687" s="385"/>
    </row>
    <row r="688" spans="1:11">
      <c r="A688" s="483"/>
      <c r="B688" s="438"/>
      <c r="F688" s="385"/>
      <c r="G688" s="385"/>
      <c r="H688" s="385"/>
      <c r="I688" s="385"/>
      <c r="J688" s="385"/>
      <c r="K688" s="385"/>
    </row>
    <row r="689" spans="1:11">
      <c r="A689" s="483"/>
      <c r="B689" s="438"/>
      <c r="F689" s="385"/>
      <c r="G689" s="385"/>
      <c r="H689" s="385"/>
      <c r="I689" s="385"/>
      <c r="J689" s="385"/>
      <c r="K689" s="385"/>
    </row>
    <row r="690" spans="1:11">
      <c r="A690" s="483"/>
      <c r="B690" s="438"/>
      <c r="F690" s="385"/>
      <c r="G690" s="385"/>
      <c r="H690" s="385"/>
      <c r="I690" s="385"/>
      <c r="J690" s="385"/>
      <c r="K690" s="385"/>
    </row>
    <row r="691" spans="1:11">
      <c r="A691" s="483"/>
      <c r="B691" s="438"/>
      <c r="F691" s="385"/>
      <c r="G691" s="385"/>
      <c r="H691" s="385"/>
      <c r="I691" s="385"/>
      <c r="J691" s="385"/>
      <c r="K691" s="385"/>
    </row>
    <row r="692" spans="1:11">
      <c r="A692" s="483"/>
      <c r="B692" s="438"/>
      <c r="F692" s="385"/>
      <c r="G692" s="385"/>
      <c r="H692" s="385"/>
      <c r="I692" s="385"/>
      <c r="J692" s="385"/>
      <c r="K692" s="385"/>
    </row>
    <row r="693" spans="1:11">
      <c r="A693" s="483"/>
      <c r="B693" s="438"/>
      <c r="F693" s="385"/>
      <c r="G693" s="385"/>
      <c r="H693" s="385"/>
      <c r="I693" s="385"/>
      <c r="J693" s="385"/>
      <c r="K693" s="385"/>
    </row>
    <row r="694" spans="1:11">
      <c r="A694" s="483"/>
      <c r="B694" s="438"/>
      <c r="F694" s="385"/>
      <c r="G694" s="385"/>
      <c r="H694" s="385"/>
      <c r="I694" s="385"/>
      <c r="J694" s="385"/>
      <c r="K694" s="385"/>
    </row>
    <row r="695" spans="1:11">
      <c r="A695" s="483"/>
      <c r="B695" s="438"/>
      <c r="F695" s="385"/>
      <c r="G695" s="385"/>
      <c r="H695" s="385"/>
      <c r="I695" s="385"/>
      <c r="J695" s="385"/>
      <c r="K695" s="385"/>
    </row>
    <row r="696" spans="1:11">
      <c r="A696" s="483"/>
      <c r="B696" s="438"/>
      <c r="F696" s="385"/>
      <c r="G696" s="385"/>
      <c r="H696" s="385"/>
      <c r="I696" s="385"/>
      <c r="J696" s="385"/>
      <c r="K696" s="385"/>
    </row>
    <row r="697" spans="1:11">
      <c r="A697" s="483"/>
      <c r="B697" s="438"/>
      <c r="F697" s="385"/>
      <c r="G697" s="385"/>
      <c r="H697" s="385"/>
      <c r="I697" s="385"/>
      <c r="J697" s="385"/>
      <c r="K697" s="385"/>
    </row>
    <row r="698" spans="1:11">
      <c r="A698" s="483"/>
      <c r="B698" s="438"/>
      <c r="F698" s="385"/>
      <c r="G698" s="385"/>
      <c r="H698" s="385"/>
      <c r="I698" s="385"/>
      <c r="J698" s="385"/>
      <c r="K698" s="385"/>
    </row>
    <row r="699" spans="1:11">
      <c r="A699" s="483"/>
      <c r="B699" s="438"/>
      <c r="F699" s="385"/>
      <c r="G699" s="385"/>
      <c r="H699" s="385"/>
      <c r="I699" s="385"/>
      <c r="J699" s="385"/>
      <c r="K699" s="385"/>
    </row>
    <row r="700" spans="1:11">
      <c r="A700" s="483"/>
      <c r="B700" s="438"/>
      <c r="F700" s="385"/>
      <c r="G700" s="385"/>
      <c r="H700" s="385"/>
      <c r="I700" s="385"/>
      <c r="J700" s="385"/>
      <c r="K700" s="385"/>
    </row>
    <row r="701" spans="1:11">
      <c r="A701" s="483"/>
      <c r="B701" s="438"/>
      <c r="F701" s="385"/>
      <c r="G701" s="385"/>
      <c r="H701" s="385"/>
      <c r="I701" s="385"/>
      <c r="J701" s="385"/>
      <c r="K701" s="385"/>
    </row>
    <row r="702" spans="1:11">
      <c r="A702" s="483"/>
      <c r="B702" s="438"/>
      <c r="F702" s="385"/>
      <c r="G702" s="385"/>
      <c r="H702" s="385"/>
      <c r="I702" s="385"/>
      <c r="J702" s="385"/>
      <c r="K702" s="385"/>
    </row>
    <row r="703" spans="1:11">
      <c r="A703" s="483"/>
      <c r="B703" s="438"/>
      <c r="F703" s="385"/>
      <c r="G703" s="385"/>
      <c r="H703" s="385"/>
      <c r="I703" s="385"/>
      <c r="J703" s="385"/>
      <c r="K703" s="385"/>
    </row>
    <row r="704" spans="1:11">
      <c r="A704" s="483"/>
      <c r="B704" s="438"/>
      <c r="F704" s="385"/>
      <c r="G704" s="385"/>
      <c r="H704" s="385"/>
      <c r="I704" s="385"/>
      <c r="J704" s="385"/>
      <c r="K704" s="385"/>
    </row>
    <row r="705" spans="1:11">
      <c r="A705" s="483"/>
      <c r="B705" s="438"/>
      <c r="F705" s="385"/>
      <c r="G705" s="385"/>
      <c r="H705" s="385"/>
      <c r="I705" s="385"/>
      <c r="J705" s="385"/>
      <c r="K705" s="385"/>
    </row>
    <row r="706" spans="1:11">
      <c r="A706" s="483"/>
      <c r="B706" s="438"/>
      <c r="F706" s="385"/>
      <c r="G706" s="385"/>
      <c r="H706" s="385"/>
      <c r="I706" s="385"/>
      <c r="J706" s="385"/>
      <c r="K706" s="385"/>
    </row>
    <row r="707" spans="1:11">
      <c r="A707" s="483"/>
      <c r="B707" s="438"/>
      <c r="F707" s="385"/>
      <c r="G707" s="385"/>
      <c r="H707" s="385"/>
      <c r="I707" s="385"/>
      <c r="J707" s="385"/>
      <c r="K707" s="385"/>
    </row>
    <row r="708" spans="1:11">
      <c r="A708" s="483"/>
      <c r="B708" s="438"/>
      <c r="F708" s="385"/>
      <c r="G708" s="385"/>
      <c r="H708" s="385"/>
      <c r="I708" s="385"/>
      <c r="J708" s="385"/>
      <c r="K708" s="385"/>
    </row>
    <row r="709" spans="1:11">
      <c r="A709" s="483"/>
      <c r="B709" s="438"/>
      <c r="F709" s="385"/>
      <c r="G709" s="385"/>
      <c r="H709" s="385"/>
      <c r="I709" s="385"/>
      <c r="J709" s="385"/>
      <c r="K709" s="385"/>
    </row>
    <row r="710" spans="1:11">
      <c r="A710" s="483"/>
      <c r="B710" s="438"/>
      <c r="F710" s="385"/>
      <c r="G710" s="385"/>
      <c r="H710" s="385"/>
      <c r="I710" s="385"/>
      <c r="J710" s="385"/>
      <c r="K710" s="385"/>
    </row>
    <row r="711" spans="1:11">
      <c r="A711" s="483"/>
      <c r="B711" s="438"/>
      <c r="F711" s="385"/>
      <c r="G711" s="385"/>
      <c r="H711" s="385"/>
      <c r="I711" s="385"/>
      <c r="J711" s="385"/>
      <c r="K711" s="385"/>
    </row>
    <row r="712" spans="1:11">
      <c r="A712" s="483"/>
      <c r="B712" s="438"/>
      <c r="F712" s="385"/>
      <c r="G712" s="385"/>
      <c r="H712" s="385"/>
      <c r="I712" s="385"/>
      <c r="J712" s="385"/>
      <c r="K712" s="385"/>
    </row>
    <row r="713" spans="1:11">
      <c r="A713" s="483"/>
      <c r="B713" s="438"/>
      <c r="F713" s="385"/>
      <c r="G713" s="385"/>
      <c r="H713" s="385"/>
      <c r="I713" s="385"/>
      <c r="J713" s="385"/>
      <c r="K713" s="385"/>
    </row>
    <row r="714" spans="1:11">
      <c r="A714" s="483"/>
      <c r="B714" s="438"/>
      <c r="F714" s="385"/>
      <c r="G714" s="385"/>
      <c r="H714" s="385"/>
      <c r="I714" s="385"/>
      <c r="J714" s="385"/>
      <c r="K714" s="385"/>
    </row>
    <row r="715" spans="1:11">
      <c r="A715" s="483"/>
      <c r="B715" s="438"/>
      <c r="F715" s="385"/>
      <c r="G715" s="385"/>
      <c r="H715" s="385"/>
      <c r="I715" s="385"/>
      <c r="J715" s="385"/>
      <c r="K715" s="385"/>
    </row>
    <row r="716" spans="1:11">
      <c r="A716" s="483"/>
      <c r="B716" s="438"/>
      <c r="F716" s="385"/>
      <c r="G716" s="385"/>
      <c r="H716" s="385"/>
      <c r="I716" s="385"/>
      <c r="J716" s="385"/>
      <c r="K716" s="385"/>
    </row>
    <row r="717" spans="1:11">
      <c r="A717" s="483"/>
      <c r="B717" s="438"/>
      <c r="F717" s="385"/>
      <c r="G717" s="385"/>
      <c r="H717" s="385"/>
      <c r="I717" s="385"/>
      <c r="J717" s="385"/>
      <c r="K717" s="385"/>
    </row>
    <row r="718" spans="1:11">
      <c r="A718" s="483"/>
      <c r="B718" s="438"/>
      <c r="F718" s="385"/>
      <c r="G718" s="385"/>
      <c r="H718" s="385"/>
      <c r="I718" s="385"/>
      <c r="J718" s="385"/>
      <c r="K718" s="385"/>
    </row>
    <row r="719" spans="1:11">
      <c r="A719" s="483"/>
      <c r="B719" s="438"/>
      <c r="F719" s="385"/>
      <c r="G719" s="385"/>
      <c r="H719" s="385"/>
      <c r="I719" s="385"/>
      <c r="J719" s="385"/>
      <c r="K719" s="385"/>
    </row>
    <row r="720" spans="1:11">
      <c r="A720" s="483"/>
      <c r="B720" s="438"/>
      <c r="F720" s="385"/>
      <c r="G720" s="385"/>
      <c r="H720" s="385"/>
      <c r="I720" s="385"/>
      <c r="J720" s="385"/>
      <c r="K720" s="385"/>
    </row>
    <row r="721" spans="1:11">
      <c r="A721" s="483"/>
      <c r="B721" s="438"/>
      <c r="F721" s="385"/>
      <c r="G721" s="385"/>
      <c r="H721" s="385"/>
      <c r="I721" s="385"/>
      <c r="J721" s="385"/>
      <c r="K721" s="385"/>
    </row>
    <row r="722" spans="1:11">
      <c r="A722" s="483"/>
      <c r="B722" s="438"/>
      <c r="F722" s="385"/>
      <c r="G722" s="385"/>
      <c r="H722" s="385"/>
      <c r="I722" s="385"/>
      <c r="J722" s="385"/>
      <c r="K722" s="385"/>
    </row>
    <row r="723" spans="1:11">
      <c r="A723" s="483"/>
      <c r="B723" s="438"/>
      <c r="F723" s="385"/>
      <c r="G723" s="385"/>
      <c r="H723" s="385"/>
      <c r="I723" s="385"/>
      <c r="J723" s="385"/>
      <c r="K723" s="385"/>
    </row>
    <row r="724" spans="1:11">
      <c r="A724" s="483"/>
      <c r="B724" s="438"/>
      <c r="F724" s="385"/>
      <c r="G724" s="385"/>
      <c r="H724" s="385"/>
      <c r="I724" s="385"/>
      <c r="J724" s="385"/>
      <c r="K724" s="385"/>
    </row>
    <row r="725" spans="1:11">
      <c r="A725" s="483"/>
      <c r="B725" s="438"/>
      <c r="F725" s="385"/>
      <c r="G725" s="385"/>
      <c r="H725" s="385"/>
      <c r="I725" s="385"/>
      <c r="J725" s="385"/>
      <c r="K725" s="385"/>
    </row>
    <row r="726" spans="1:11">
      <c r="A726" s="483"/>
      <c r="B726" s="438"/>
      <c r="F726" s="385"/>
      <c r="G726" s="385"/>
      <c r="H726" s="385"/>
      <c r="I726" s="385"/>
      <c r="J726" s="385"/>
      <c r="K726" s="385"/>
    </row>
    <row r="727" spans="1:11">
      <c r="A727" s="483"/>
      <c r="B727" s="438"/>
      <c r="F727" s="385"/>
      <c r="G727" s="385"/>
      <c r="H727" s="385"/>
      <c r="I727" s="385"/>
      <c r="J727" s="385"/>
      <c r="K727" s="385"/>
    </row>
    <row r="728" spans="1:11">
      <c r="A728" s="483"/>
      <c r="B728" s="438"/>
      <c r="F728" s="385"/>
      <c r="G728" s="385"/>
      <c r="H728" s="385"/>
      <c r="I728" s="385"/>
      <c r="J728" s="385"/>
      <c r="K728" s="385"/>
    </row>
    <row r="729" spans="1:11">
      <c r="A729" s="483"/>
      <c r="B729" s="438"/>
      <c r="F729" s="385"/>
      <c r="G729" s="385"/>
      <c r="H729" s="385"/>
      <c r="I729" s="385"/>
      <c r="J729" s="385"/>
      <c r="K729" s="385"/>
    </row>
    <row r="730" spans="1:11">
      <c r="A730" s="483"/>
      <c r="B730" s="438"/>
      <c r="F730" s="385"/>
      <c r="G730" s="385"/>
      <c r="H730" s="385"/>
      <c r="I730" s="385"/>
      <c r="J730" s="385"/>
      <c r="K730" s="385"/>
    </row>
    <row r="731" spans="1:11">
      <c r="A731" s="483"/>
      <c r="B731" s="438"/>
      <c r="F731" s="385"/>
      <c r="G731" s="385"/>
      <c r="H731" s="385"/>
      <c r="I731" s="385"/>
      <c r="J731" s="385"/>
      <c r="K731" s="385"/>
    </row>
    <row r="732" spans="1:11">
      <c r="A732" s="483"/>
      <c r="B732" s="438"/>
      <c r="F732" s="385"/>
      <c r="G732" s="385"/>
      <c r="H732" s="385"/>
      <c r="I732" s="385"/>
      <c r="J732" s="385"/>
      <c r="K732" s="385"/>
    </row>
    <row r="733" spans="1:11">
      <c r="A733" s="483"/>
      <c r="B733" s="438"/>
      <c r="F733" s="385"/>
      <c r="G733" s="385"/>
      <c r="H733" s="385"/>
      <c r="I733" s="385"/>
      <c r="J733" s="385"/>
      <c r="K733" s="385"/>
    </row>
    <row r="734" spans="1:11">
      <c r="A734" s="483"/>
      <c r="B734" s="438"/>
      <c r="F734" s="385"/>
      <c r="G734" s="385"/>
      <c r="H734" s="385"/>
      <c r="I734" s="385"/>
      <c r="J734" s="385"/>
      <c r="K734" s="385"/>
    </row>
    <row r="735" spans="1:11">
      <c r="A735" s="483"/>
      <c r="B735" s="438"/>
      <c r="F735" s="385"/>
      <c r="G735" s="385"/>
      <c r="H735" s="385"/>
      <c r="I735" s="385"/>
      <c r="J735" s="385"/>
      <c r="K735" s="385"/>
    </row>
    <row r="736" spans="1:11">
      <c r="A736" s="483"/>
      <c r="B736" s="438"/>
      <c r="F736" s="385"/>
      <c r="G736" s="385"/>
      <c r="H736" s="385"/>
      <c r="I736" s="385"/>
      <c r="J736" s="385"/>
      <c r="K736" s="385"/>
    </row>
    <row r="737" spans="1:11">
      <c r="A737" s="483"/>
      <c r="B737" s="438"/>
      <c r="F737" s="385"/>
      <c r="G737" s="385"/>
      <c r="H737" s="385"/>
      <c r="I737" s="385"/>
      <c r="J737" s="385"/>
      <c r="K737" s="385"/>
    </row>
    <row r="738" spans="1:11">
      <c r="A738" s="483"/>
      <c r="B738" s="438"/>
      <c r="F738" s="385"/>
      <c r="G738" s="385"/>
      <c r="H738" s="385"/>
      <c r="I738" s="385"/>
      <c r="J738" s="385"/>
      <c r="K738" s="385"/>
    </row>
    <row r="739" spans="1:11">
      <c r="A739" s="483"/>
      <c r="B739" s="438"/>
      <c r="F739" s="385"/>
      <c r="G739" s="385"/>
      <c r="H739" s="385"/>
      <c r="I739" s="385"/>
      <c r="J739" s="385"/>
      <c r="K739" s="385"/>
    </row>
    <row r="740" spans="1:11">
      <c r="A740" s="483"/>
      <c r="B740" s="438"/>
      <c r="F740" s="385"/>
      <c r="G740" s="385"/>
      <c r="H740" s="385"/>
      <c r="I740" s="385"/>
      <c r="J740" s="385"/>
      <c r="K740" s="385"/>
    </row>
    <row r="741" spans="1:11">
      <c r="A741" s="483"/>
      <c r="B741" s="438"/>
      <c r="F741" s="385"/>
      <c r="G741" s="385"/>
      <c r="H741" s="385"/>
      <c r="I741" s="385"/>
      <c r="J741" s="385"/>
      <c r="K741" s="385"/>
    </row>
    <row r="742" spans="1:11">
      <c r="A742" s="483"/>
      <c r="B742" s="438"/>
      <c r="F742" s="385"/>
      <c r="G742" s="385"/>
      <c r="H742" s="385"/>
      <c r="I742" s="385"/>
      <c r="J742" s="385"/>
      <c r="K742" s="385"/>
    </row>
    <row r="743" spans="1:11">
      <c r="A743" s="483"/>
      <c r="B743" s="438"/>
      <c r="F743" s="385"/>
      <c r="G743" s="385"/>
      <c r="H743" s="385"/>
      <c r="I743" s="385"/>
      <c r="J743" s="385"/>
      <c r="K743" s="385"/>
    </row>
    <row r="744" spans="1:11">
      <c r="A744" s="483"/>
      <c r="B744" s="438"/>
      <c r="F744" s="385"/>
      <c r="G744" s="385"/>
      <c r="H744" s="385"/>
      <c r="I744" s="385"/>
      <c r="J744" s="385"/>
      <c r="K744" s="385"/>
    </row>
    <row r="745" spans="1:11">
      <c r="A745" s="483"/>
      <c r="B745" s="438"/>
      <c r="F745" s="385"/>
      <c r="G745" s="385"/>
      <c r="H745" s="385"/>
      <c r="I745" s="385"/>
      <c r="J745" s="385"/>
      <c r="K745" s="385"/>
    </row>
    <row r="746" spans="1:11">
      <c r="A746" s="483"/>
      <c r="B746" s="438"/>
      <c r="F746" s="385"/>
      <c r="G746" s="385"/>
      <c r="H746" s="385"/>
      <c r="I746" s="385"/>
      <c r="J746" s="385"/>
      <c r="K746" s="385"/>
    </row>
    <row r="747" spans="1:11">
      <c r="A747" s="483"/>
      <c r="B747" s="438"/>
      <c r="F747" s="385"/>
      <c r="G747" s="385"/>
      <c r="H747" s="385"/>
      <c r="I747" s="385"/>
      <c r="J747" s="385"/>
      <c r="K747" s="385"/>
    </row>
    <row r="748" spans="1:11">
      <c r="A748" s="483"/>
      <c r="B748" s="438"/>
      <c r="F748" s="385"/>
      <c r="G748" s="385"/>
      <c r="H748" s="385"/>
      <c r="I748" s="385"/>
      <c r="J748" s="385"/>
      <c r="K748" s="385"/>
    </row>
    <row r="749" spans="1:11">
      <c r="A749" s="483"/>
      <c r="B749" s="438"/>
      <c r="F749" s="385"/>
      <c r="G749" s="385"/>
      <c r="H749" s="385"/>
      <c r="I749" s="385"/>
      <c r="J749" s="385"/>
      <c r="K749" s="385"/>
    </row>
    <row r="750" spans="1:11">
      <c r="A750" s="483"/>
      <c r="B750" s="438"/>
      <c r="F750" s="385"/>
      <c r="G750" s="385"/>
      <c r="H750" s="385"/>
      <c r="I750" s="385"/>
      <c r="J750" s="385"/>
      <c r="K750" s="385"/>
    </row>
    <row r="751" spans="1:11">
      <c r="A751" s="483"/>
      <c r="B751" s="438"/>
      <c r="F751" s="385"/>
      <c r="G751" s="385"/>
      <c r="H751" s="385"/>
      <c r="I751" s="385"/>
      <c r="J751" s="385"/>
      <c r="K751" s="385"/>
    </row>
    <row r="752" spans="1:11">
      <c r="A752" s="483"/>
      <c r="B752" s="438"/>
      <c r="F752" s="385"/>
      <c r="G752" s="385"/>
      <c r="H752" s="385"/>
      <c r="I752" s="385"/>
      <c r="J752" s="385"/>
      <c r="K752" s="385"/>
    </row>
    <row r="753" spans="1:11">
      <c r="A753" s="483"/>
      <c r="B753" s="438"/>
      <c r="F753" s="385"/>
      <c r="G753" s="385"/>
      <c r="H753" s="385"/>
      <c r="I753" s="385"/>
      <c r="J753" s="385"/>
      <c r="K753" s="385"/>
    </row>
    <row r="754" spans="1:11">
      <c r="A754" s="483"/>
      <c r="B754" s="438"/>
      <c r="F754" s="385"/>
      <c r="G754" s="385"/>
      <c r="H754" s="385"/>
      <c r="I754" s="385"/>
      <c r="J754" s="385"/>
      <c r="K754" s="385"/>
    </row>
    <row r="755" spans="1:11">
      <c r="A755" s="483"/>
      <c r="B755" s="438"/>
      <c r="F755" s="385"/>
      <c r="G755" s="385"/>
      <c r="H755" s="385"/>
      <c r="I755" s="385"/>
      <c r="J755" s="385"/>
      <c r="K755" s="385"/>
    </row>
    <row r="756" spans="1:11">
      <c r="A756" s="483"/>
      <c r="B756" s="438"/>
      <c r="F756" s="385"/>
      <c r="G756" s="385"/>
      <c r="H756" s="385"/>
      <c r="I756" s="385"/>
      <c r="J756" s="385"/>
      <c r="K756" s="385"/>
    </row>
    <row r="757" spans="1:11">
      <c r="A757" s="483"/>
      <c r="B757" s="438"/>
      <c r="F757" s="385"/>
      <c r="G757" s="385"/>
      <c r="H757" s="385"/>
      <c r="I757" s="385"/>
      <c r="J757" s="385"/>
      <c r="K757" s="385"/>
    </row>
    <row r="758" spans="1:11">
      <c r="A758" s="483"/>
      <c r="B758" s="438"/>
      <c r="F758" s="385"/>
      <c r="G758" s="385"/>
      <c r="H758" s="385"/>
      <c r="I758" s="385"/>
      <c r="J758" s="385"/>
      <c r="K758" s="385"/>
    </row>
    <row r="759" spans="1:11">
      <c r="A759" s="483"/>
      <c r="B759" s="438"/>
      <c r="F759" s="385"/>
      <c r="G759" s="385"/>
      <c r="H759" s="385"/>
      <c r="I759" s="385"/>
      <c r="J759" s="385"/>
      <c r="K759" s="385"/>
    </row>
    <row r="760" spans="1:11">
      <c r="A760" s="483"/>
      <c r="B760" s="438"/>
      <c r="F760" s="385"/>
      <c r="G760" s="385"/>
      <c r="H760" s="385"/>
      <c r="I760" s="385"/>
      <c r="J760" s="385"/>
      <c r="K760" s="385"/>
    </row>
    <row r="761" spans="1:11">
      <c r="A761" s="483"/>
      <c r="B761" s="438"/>
      <c r="F761" s="385"/>
      <c r="G761" s="385"/>
      <c r="H761" s="385"/>
      <c r="I761" s="385"/>
      <c r="J761" s="385"/>
      <c r="K761" s="385"/>
    </row>
    <row r="762" spans="1:11">
      <c r="A762" s="483"/>
      <c r="B762" s="438"/>
      <c r="F762" s="385"/>
      <c r="G762" s="385"/>
      <c r="H762" s="385"/>
      <c r="I762" s="385"/>
      <c r="J762" s="385"/>
      <c r="K762" s="385"/>
    </row>
    <row r="763" spans="1:11">
      <c r="A763" s="483"/>
      <c r="B763" s="438"/>
      <c r="F763" s="385"/>
      <c r="G763" s="385"/>
      <c r="H763" s="385"/>
      <c r="I763" s="385"/>
      <c r="J763" s="385"/>
      <c r="K763" s="385"/>
    </row>
    <row r="764" spans="1:11">
      <c r="A764" s="483"/>
      <c r="B764" s="438"/>
      <c r="F764" s="385"/>
      <c r="G764" s="385"/>
      <c r="H764" s="385"/>
      <c r="I764" s="385"/>
      <c r="J764" s="385"/>
      <c r="K764" s="385"/>
    </row>
    <row r="765" spans="1:11">
      <c r="A765" s="483"/>
      <c r="B765" s="438"/>
      <c r="F765" s="385"/>
      <c r="G765" s="385"/>
      <c r="H765" s="385"/>
      <c r="I765" s="385"/>
      <c r="J765" s="385"/>
      <c r="K765" s="385"/>
    </row>
    <row r="766" spans="1:11">
      <c r="A766" s="483"/>
      <c r="B766" s="438"/>
      <c r="F766" s="385"/>
      <c r="G766" s="385"/>
      <c r="H766" s="385"/>
      <c r="I766" s="385"/>
      <c r="J766" s="385"/>
      <c r="K766" s="385"/>
    </row>
    <row r="767" spans="1:11">
      <c r="A767" s="483"/>
      <c r="B767" s="438"/>
      <c r="F767" s="385"/>
      <c r="G767" s="385"/>
      <c r="H767" s="385"/>
      <c r="I767" s="385"/>
      <c r="J767" s="385"/>
      <c r="K767" s="385"/>
    </row>
    <row r="768" spans="1:11">
      <c r="A768" s="483"/>
      <c r="B768" s="438"/>
      <c r="F768" s="385"/>
      <c r="G768" s="385"/>
      <c r="H768" s="385"/>
      <c r="I768" s="385"/>
      <c r="J768" s="385"/>
      <c r="K768" s="385"/>
    </row>
    <row r="769" spans="1:11">
      <c r="A769" s="483"/>
      <c r="B769" s="438"/>
      <c r="F769" s="385"/>
      <c r="G769" s="385"/>
      <c r="H769" s="385"/>
      <c r="I769" s="385"/>
      <c r="J769" s="385"/>
      <c r="K769" s="385"/>
    </row>
    <row r="770" spans="1:11">
      <c r="A770" s="483"/>
      <c r="B770" s="438"/>
      <c r="F770" s="385"/>
      <c r="G770" s="385"/>
      <c r="H770" s="385"/>
      <c r="I770" s="385"/>
      <c r="J770" s="385"/>
      <c r="K770" s="385"/>
    </row>
    <row r="771" spans="1:11">
      <c r="A771" s="483"/>
      <c r="B771" s="438"/>
      <c r="F771" s="385"/>
      <c r="G771" s="385"/>
      <c r="H771" s="385"/>
      <c r="I771" s="385"/>
      <c r="J771" s="385"/>
      <c r="K771" s="385"/>
    </row>
    <row r="772" spans="1:11">
      <c r="A772" s="483"/>
      <c r="B772" s="438"/>
      <c r="F772" s="385"/>
      <c r="G772" s="385"/>
      <c r="H772" s="385"/>
      <c r="I772" s="385"/>
      <c r="J772" s="385"/>
      <c r="K772" s="385"/>
    </row>
    <row r="773" spans="1:11">
      <c r="A773" s="483"/>
      <c r="B773" s="438"/>
      <c r="F773" s="385"/>
      <c r="G773" s="385"/>
      <c r="H773" s="385"/>
      <c r="I773" s="385"/>
      <c r="J773" s="385"/>
      <c r="K773" s="385"/>
    </row>
    <row r="774" spans="1:11">
      <c r="A774" s="483"/>
      <c r="B774" s="438"/>
      <c r="F774" s="385"/>
      <c r="G774" s="385"/>
      <c r="H774" s="385"/>
      <c r="I774" s="385"/>
      <c r="J774" s="385"/>
      <c r="K774" s="385"/>
    </row>
    <row r="775" spans="1:11">
      <c r="A775" s="483"/>
      <c r="B775" s="438"/>
      <c r="F775" s="385"/>
      <c r="G775" s="385"/>
      <c r="H775" s="385"/>
      <c r="I775" s="385"/>
      <c r="J775" s="385"/>
      <c r="K775" s="385"/>
    </row>
    <row r="776" spans="1:11">
      <c r="A776" s="483"/>
      <c r="B776" s="438"/>
      <c r="F776" s="385"/>
      <c r="G776" s="385"/>
      <c r="H776" s="385"/>
      <c r="I776" s="385"/>
      <c r="J776" s="385"/>
      <c r="K776" s="385"/>
    </row>
    <row r="777" spans="1:11">
      <c r="A777" s="483"/>
      <c r="B777" s="438"/>
      <c r="F777" s="385"/>
      <c r="G777" s="385"/>
      <c r="H777" s="385"/>
      <c r="I777" s="385"/>
      <c r="J777" s="385"/>
      <c r="K777" s="385"/>
    </row>
    <row r="778" spans="1:11">
      <c r="A778" s="483"/>
      <c r="B778" s="438"/>
      <c r="F778" s="385"/>
      <c r="G778" s="385"/>
      <c r="H778" s="385"/>
      <c r="I778" s="385"/>
      <c r="J778" s="385"/>
      <c r="K778" s="385"/>
    </row>
    <row r="779" spans="1:11">
      <c r="A779" s="483"/>
      <c r="B779" s="438"/>
      <c r="F779" s="385"/>
      <c r="G779" s="385"/>
      <c r="H779" s="385"/>
      <c r="I779" s="385"/>
      <c r="J779" s="385"/>
      <c r="K779" s="385"/>
    </row>
    <row r="780" spans="1:11">
      <c r="A780" s="483"/>
      <c r="B780" s="438"/>
      <c r="F780" s="385"/>
      <c r="G780" s="385"/>
      <c r="H780" s="385"/>
      <c r="I780" s="385"/>
      <c r="J780" s="385"/>
      <c r="K780" s="385"/>
    </row>
    <row r="781" spans="1:11">
      <c r="A781" s="483"/>
      <c r="B781" s="438"/>
      <c r="F781" s="385"/>
      <c r="G781" s="385"/>
      <c r="H781" s="385"/>
      <c r="I781" s="385"/>
      <c r="J781" s="385"/>
      <c r="K781" s="385"/>
    </row>
    <row r="782" spans="1:11">
      <c r="A782" s="483"/>
      <c r="B782" s="438"/>
      <c r="F782" s="385"/>
      <c r="G782" s="385"/>
      <c r="H782" s="385"/>
      <c r="I782" s="385"/>
      <c r="J782" s="385"/>
      <c r="K782" s="385"/>
    </row>
    <row r="783" spans="1:11">
      <c r="A783" s="483"/>
      <c r="B783" s="438"/>
      <c r="F783" s="385"/>
      <c r="G783" s="385"/>
      <c r="H783" s="385"/>
      <c r="I783" s="385"/>
      <c r="J783" s="385"/>
      <c r="K783" s="385"/>
    </row>
    <row r="784" spans="1:11">
      <c r="A784" s="483"/>
      <c r="B784" s="438"/>
      <c r="F784" s="385"/>
      <c r="G784" s="385"/>
      <c r="H784" s="385"/>
      <c r="I784" s="385"/>
      <c r="J784" s="385"/>
      <c r="K784" s="385"/>
    </row>
    <row r="785" spans="1:11">
      <c r="A785" s="483"/>
      <c r="B785" s="438"/>
      <c r="F785" s="385"/>
      <c r="G785" s="385"/>
      <c r="H785" s="385"/>
      <c r="I785" s="385"/>
      <c r="J785" s="385"/>
      <c r="K785" s="385"/>
    </row>
    <row r="786" spans="1:11">
      <c r="A786" s="483"/>
      <c r="B786" s="438"/>
      <c r="F786" s="385"/>
      <c r="G786" s="385"/>
      <c r="H786" s="385"/>
      <c r="I786" s="385"/>
      <c r="J786" s="385"/>
      <c r="K786" s="385"/>
    </row>
    <row r="787" spans="1:11">
      <c r="A787" s="483"/>
      <c r="B787" s="438"/>
      <c r="F787" s="385"/>
      <c r="G787" s="385"/>
      <c r="H787" s="385"/>
      <c r="I787" s="385"/>
      <c r="J787" s="385"/>
      <c r="K787" s="385"/>
    </row>
    <row r="788" spans="1:11">
      <c r="A788" s="483"/>
      <c r="B788" s="438"/>
      <c r="F788" s="385"/>
      <c r="G788" s="385"/>
      <c r="H788" s="385"/>
      <c r="I788" s="385"/>
      <c r="J788" s="385"/>
      <c r="K788" s="385"/>
    </row>
    <row r="789" spans="1:11">
      <c r="A789" s="483"/>
      <c r="B789" s="438"/>
      <c r="F789" s="385"/>
      <c r="G789" s="385"/>
      <c r="H789" s="385"/>
      <c r="I789" s="385"/>
      <c r="J789" s="385"/>
      <c r="K789" s="385"/>
    </row>
    <row r="790" spans="1:11">
      <c r="A790" s="483"/>
      <c r="B790" s="438"/>
      <c r="F790" s="385"/>
      <c r="G790" s="385"/>
      <c r="H790" s="385"/>
      <c r="I790" s="385"/>
      <c r="J790" s="385"/>
      <c r="K790" s="385"/>
    </row>
    <row r="791" spans="1:11">
      <c r="A791" s="483"/>
      <c r="B791" s="438"/>
      <c r="F791" s="385"/>
      <c r="G791" s="385"/>
      <c r="H791" s="385"/>
      <c r="I791" s="385"/>
      <c r="J791" s="385"/>
      <c r="K791" s="385"/>
    </row>
    <row r="792" spans="1:11">
      <c r="A792" s="483"/>
      <c r="B792" s="438"/>
      <c r="F792" s="385"/>
      <c r="G792" s="385"/>
      <c r="H792" s="385"/>
      <c r="I792" s="385"/>
      <c r="J792" s="385"/>
      <c r="K792" s="385"/>
    </row>
    <row r="793" spans="1:11">
      <c r="A793" s="483"/>
      <c r="B793" s="438"/>
      <c r="F793" s="385"/>
      <c r="G793" s="385"/>
      <c r="H793" s="385"/>
      <c r="I793" s="385"/>
      <c r="J793" s="385"/>
      <c r="K793" s="385"/>
    </row>
    <row r="794" spans="1:11">
      <c r="A794" s="483"/>
      <c r="B794" s="438"/>
      <c r="F794" s="385"/>
      <c r="G794" s="385"/>
      <c r="H794" s="385"/>
      <c r="I794" s="385"/>
      <c r="J794" s="385"/>
      <c r="K794" s="385"/>
    </row>
    <row r="795" spans="1:11">
      <c r="A795" s="483"/>
      <c r="B795" s="438"/>
      <c r="F795" s="385"/>
      <c r="G795" s="385"/>
      <c r="H795" s="385"/>
      <c r="I795" s="385"/>
      <c r="J795" s="385"/>
      <c r="K795" s="385"/>
    </row>
    <row r="796" spans="1:11">
      <c r="A796" s="483"/>
      <c r="B796" s="438"/>
      <c r="F796" s="385"/>
      <c r="G796" s="385"/>
      <c r="H796" s="385"/>
      <c r="I796" s="385"/>
      <c r="J796" s="385"/>
      <c r="K796" s="385"/>
    </row>
    <row r="797" spans="1:11">
      <c r="A797" s="483"/>
      <c r="B797" s="438"/>
      <c r="F797" s="385"/>
      <c r="G797" s="385"/>
      <c r="H797" s="385"/>
      <c r="I797" s="385"/>
      <c r="J797" s="385"/>
      <c r="K797" s="385"/>
    </row>
    <row r="798" spans="1:11">
      <c r="A798" s="483"/>
      <c r="B798" s="438"/>
      <c r="F798" s="385"/>
      <c r="G798" s="385"/>
      <c r="H798" s="385"/>
      <c r="I798" s="385"/>
      <c r="J798" s="385"/>
      <c r="K798" s="385"/>
    </row>
    <row r="799" spans="1:11">
      <c r="A799" s="483"/>
      <c r="B799" s="438"/>
      <c r="F799" s="385"/>
      <c r="G799" s="385"/>
      <c r="H799" s="385"/>
      <c r="I799" s="385"/>
      <c r="J799" s="385"/>
      <c r="K799" s="385"/>
    </row>
    <row r="800" spans="1:11">
      <c r="A800" s="483"/>
      <c r="B800" s="438"/>
      <c r="F800" s="385"/>
      <c r="G800" s="385"/>
      <c r="H800" s="385"/>
      <c r="I800" s="385"/>
      <c r="J800" s="385"/>
      <c r="K800" s="385"/>
    </row>
    <row r="801" spans="1:11">
      <c r="A801" s="483"/>
      <c r="B801" s="438"/>
      <c r="F801" s="385"/>
      <c r="G801" s="385"/>
      <c r="H801" s="385"/>
      <c r="I801" s="385"/>
      <c r="J801" s="385"/>
      <c r="K801" s="385"/>
    </row>
    <row r="802" spans="1:11">
      <c r="A802" s="483"/>
      <c r="B802" s="438"/>
      <c r="F802" s="385"/>
      <c r="G802" s="385"/>
      <c r="H802" s="385"/>
      <c r="I802" s="385"/>
      <c r="J802" s="385"/>
      <c r="K802" s="385"/>
    </row>
    <row r="803" spans="1:11">
      <c r="A803" s="483"/>
      <c r="B803" s="438"/>
      <c r="F803" s="385"/>
      <c r="G803" s="385"/>
      <c r="H803" s="385"/>
      <c r="I803" s="385"/>
      <c r="J803" s="385"/>
      <c r="K803" s="385"/>
    </row>
    <row r="804" spans="1:11">
      <c r="A804" s="483"/>
      <c r="B804" s="438"/>
      <c r="F804" s="385"/>
      <c r="G804" s="385"/>
      <c r="H804" s="385"/>
      <c r="I804" s="385"/>
      <c r="J804" s="385"/>
      <c r="K804" s="385"/>
    </row>
    <row r="805" spans="1:11">
      <c r="A805" s="483"/>
      <c r="B805" s="438"/>
      <c r="F805" s="385"/>
      <c r="G805" s="385"/>
      <c r="H805" s="385"/>
      <c r="I805" s="385"/>
      <c r="J805" s="385"/>
      <c r="K805" s="385"/>
    </row>
    <row r="806" spans="1:11">
      <c r="A806" s="483"/>
      <c r="B806" s="438"/>
      <c r="F806" s="385"/>
      <c r="G806" s="385"/>
      <c r="H806" s="385"/>
      <c r="I806" s="385"/>
      <c r="J806" s="385"/>
      <c r="K806" s="385"/>
    </row>
    <row r="807" spans="1:11">
      <c r="A807" s="483"/>
      <c r="B807" s="438"/>
      <c r="F807" s="385"/>
      <c r="G807" s="385"/>
      <c r="H807" s="385"/>
      <c r="I807" s="385"/>
      <c r="J807" s="385"/>
      <c r="K807" s="385"/>
    </row>
    <row r="808" spans="1:11">
      <c r="A808" s="483"/>
      <c r="B808" s="438"/>
      <c r="F808" s="385"/>
      <c r="G808" s="385"/>
      <c r="H808" s="385"/>
      <c r="I808" s="385"/>
      <c r="J808" s="385"/>
      <c r="K808" s="385"/>
    </row>
    <row r="809" spans="1:11">
      <c r="A809" s="483"/>
      <c r="B809" s="438"/>
      <c r="F809" s="385"/>
      <c r="G809" s="385"/>
      <c r="H809" s="385"/>
      <c r="I809" s="385"/>
      <c r="J809" s="385"/>
      <c r="K809" s="385"/>
    </row>
    <row r="810" spans="1:11">
      <c r="A810" s="483"/>
      <c r="B810" s="438"/>
      <c r="F810" s="385"/>
      <c r="G810" s="385"/>
      <c r="H810" s="385"/>
      <c r="I810" s="385"/>
      <c r="J810" s="385"/>
      <c r="K810" s="385"/>
    </row>
    <row r="811" spans="1:11">
      <c r="A811" s="483"/>
      <c r="B811" s="438"/>
      <c r="F811" s="385"/>
      <c r="G811" s="385"/>
      <c r="H811" s="385"/>
      <c r="I811" s="385"/>
      <c r="J811" s="385"/>
      <c r="K811" s="385"/>
    </row>
    <row r="812" spans="1:11">
      <c r="A812" s="483"/>
      <c r="B812" s="438"/>
      <c r="F812" s="385"/>
      <c r="G812" s="385"/>
      <c r="H812" s="385"/>
      <c r="I812" s="385"/>
      <c r="J812" s="385"/>
      <c r="K812" s="385"/>
    </row>
    <row r="813" spans="1:11">
      <c r="A813" s="483"/>
      <c r="B813" s="438"/>
      <c r="F813" s="385"/>
      <c r="G813" s="385"/>
      <c r="H813" s="385"/>
      <c r="I813" s="385"/>
      <c r="J813" s="385"/>
      <c r="K813" s="385"/>
    </row>
    <row r="814" spans="1:11">
      <c r="A814" s="483"/>
      <c r="B814" s="438"/>
      <c r="F814" s="385"/>
      <c r="G814" s="385"/>
      <c r="H814" s="385"/>
      <c r="I814" s="385"/>
      <c r="J814" s="385"/>
      <c r="K814" s="385"/>
    </row>
    <row r="815" spans="1:11">
      <c r="A815" s="483"/>
      <c r="B815" s="438"/>
      <c r="F815" s="385"/>
      <c r="G815" s="385"/>
      <c r="H815" s="385"/>
      <c r="I815" s="385"/>
      <c r="J815" s="385"/>
      <c r="K815" s="385"/>
    </row>
    <row r="816" spans="1:11">
      <c r="A816" s="483"/>
      <c r="B816" s="438"/>
      <c r="F816" s="385"/>
      <c r="G816" s="385"/>
      <c r="H816" s="385"/>
      <c r="I816" s="385"/>
      <c r="J816" s="385"/>
      <c r="K816" s="385"/>
    </row>
    <row r="817" spans="1:11">
      <c r="A817" s="483"/>
      <c r="B817" s="438"/>
      <c r="F817" s="385"/>
      <c r="G817" s="385"/>
      <c r="H817" s="385"/>
      <c r="I817" s="385"/>
      <c r="J817" s="385"/>
      <c r="K817" s="385"/>
    </row>
    <row r="818" spans="1:11">
      <c r="A818" s="483"/>
      <c r="B818" s="438"/>
      <c r="F818" s="385"/>
      <c r="G818" s="385"/>
      <c r="H818" s="385"/>
      <c r="I818" s="385"/>
      <c r="J818" s="385"/>
      <c r="K818" s="385"/>
    </row>
    <row r="819" spans="1:11">
      <c r="A819" s="483"/>
      <c r="B819" s="438"/>
      <c r="F819" s="385"/>
      <c r="G819" s="385"/>
      <c r="H819" s="385"/>
      <c r="I819" s="385"/>
      <c r="J819" s="385"/>
      <c r="K819" s="385"/>
    </row>
    <row r="820" spans="1:11">
      <c r="A820" s="483"/>
      <c r="B820" s="438"/>
      <c r="F820" s="385"/>
      <c r="G820" s="385"/>
      <c r="H820" s="385"/>
      <c r="I820" s="385"/>
      <c r="J820" s="385"/>
      <c r="K820" s="385"/>
    </row>
    <row r="821" spans="1:11">
      <c r="A821" s="483"/>
      <c r="B821" s="438"/>
      <c r="F821" s="385"/>
      <c r="G821" s="385"/>
      <c r="H821" s="385"/>
      <c r="I821" s="385"/>
      <c r="J821" s="385"/>
      <c r="K821" s="385"/>
    </row>
    <row r="822" spans="1:11">
      <c r="A822" s="483"/>
      <c r="B822" s="438"/>
      <c r="F822" s="385"/>
      <c r="G822" s="385"/>
      <c r="H822" s="385"/>
      <c r="I822" s="385"/>
      <c r="J822" s="385"/>
      <c r="K822" s="385"/>
    </row>
    <row r="823" spans="1:11">
      <c r="A823" s="483"/>
      <c r="B823" s="438"/>
      <c r="F823" s="385"/>
      <c r="G823" s="385"/>
      <c r="H823" s="385"/>
      <c r="I823" s="385"/>
      <c r="J823" s="385"/>
      <c r="K823" s="385"/>
    </row>
    <row r="824" spans="1:11">
      <c r="A824" s="483"/>
      <c r="B824" s="438"/>
      <c r="F824" s="385"/>
      <c r="G824" s="385"/>
      <c r="H824" s="385"/>
      <c r="I824" s="385"/>
      <c r="J824" s="385"/>
      <c r="K824" s="385"/>
    </row>
    <row r="825" spans="1:11">
      <c r="A825" s="483"/>
      <c r="B825" s="438"/>
      <c r="F825" s="385"/>
      <c r="G825" s="385"/>
      <c r="H825" s="385"/>
      <c r="I825" s="385"/>
      <c r="J825" s="385"/>
      <c r="K825" s="385"/>
    </row>
    <row r="826" spans="1:11">
      <c r="A826" s="483"/>
      <c r="B826" s="438"/>
      <c r="F826" s="385"/>
      <c r="G826" s="385"/>
      <c r="H826" s="385"/>
      <c r="I826" s="385"/>
      <c r="J826" s="385"/>
      <c r="K826" s="385"/>
    </row>
    <row r="827" spans="1:11">
      <c r="A827" s="483"/>
      <c r="B827" s="438"/>
      <c r="F827" s="385"/>
      <c r="G827" s="385"/>
      <c r="H827" s="385"/>
      <c r="I827" s="385"/>
      <c r="J827" s="385"/>
      <c r="K827" s="385"/>
    </row>
    <row r="828" spans="1:11">
      <c r="A828" s="483"/>
      <c r="B828" s="438"/>
      <c r="F828" s="385"/>
      <c r="G828" s="385"/>
      <c r="H828" s="385"/>
      <c r="I828" s="385"/>
      <c r="J828" s="385"/>
      <c r="K828" s="385"/>
    </row>
    <row r="829" spans="1:11">
      <c r="A829" s="483"/>
      <c r="B829" s="438"/>
      <c r="F829" s="385"/>
      <c r="G829" s="385"/>
      <c r="H829" s="385"/>
      <c r="I829" s="385"/>
      <c r="J829" s="385"/>
      <c r="K829" s="385"/>
    </row>
    <row r="830" spans="1:11">
      <c r="A830" s="483"/>
      <c r="B830" s="438"/>
      <c r="F830" s="385"/>
      <c r="G830" s="385"/>
      <c r="H830" s="385"/>
      <c r="I830" s="385"/>
      <c r="J830" s="385"/>
      <c r="K830" s="385"/>
    </row>
    <row r="831" spans="1:11">
      <c r="A831" s="483"/>
      <c r="B831" s="438"/>
      <c r="F831" s="385"/>
      <c r="G831" s="385"/>
      <c r="H831" s="385"/>
      <c r="I831" s="385"/>
      <c r="J831" s="385"/>
      <c r="K831" s="385"/>
    </row>
    <row r="832" spans="1:11">
      <c r="A832" s="483"/>
      <c r="B832" s="438"/>
      <c r="F832" s="385"/>
      <c r="G832" s="385"/>
      <c r="H832" s="385"/>
      <c r="I832" s="385"/>
      <c r="J832" s="385"/>
      <c r="K832" s="385"/>
    </row>
    <row r="833" spans="1:11">
      <c r="A833" s="483"/>
      <c r="B833" s="438"/>
      <c r="F833" s="385"/>
      <c r="G833" s="385"/>
      <c r="H833" s="385"/>
      <c r="I833" s="385"/>
      <c r="J833" s="385"/>
      <c r="K833" s="385"/>
    </row>
    <row r="834" spans="1:11">
      <c r="A834" s="483"/>
      <c r="B834" s="438"/>
      <c r="F834" s="385"/>
      <c r="G834" s="385"/>
      <c r="H834" s="385"/>
      <c r="I834" s="385"/>
      <c r="J834" s="385"/>
      <c r="K834" s="385"/>
    </row>
    <row r="835" spans="1:11">
      <c r="A835" s="483"/>
      <c r="B835" s="438"/>
      <c r="F835" s="385"/>
      <c r="G835" s="385"/>
      <c r="H835" s="385"/>
      <c r="I835" s="385"/>
      <c r="J835" s="385"/>
      <c r="K835" s="385"/>
    </row>
    <row r="836" spans="1:11">
      <c r="A836" s="483"/>
      <c r="B836" s="438"/>
      <c r="F836" s="385"/>
      <c r="G836" s="385"/>
      <c r="H836" s="385"/>
      <c r="I836" s="385"/>
      <c r="J836" s="385"/>
      <c r="K836" s="385"/>
    </row>
    <row r="837" spans="1:11">
      <c r="A837" s="483"/>
      <c r="B837" s="438"/>
      <c r="F837" s="385"/>
      <c r="G837" s="385"/>
      <c r="H837" s="385"/>
      <c r="I837" s="385"/>
      <c r="J837" s="385"/>
      <c r="K837" s="385"/>
    </row>
    <row r="838" spans="1:11">
      <c r="A838" s="483"/>
      <c r="B838" s="438"/>
      <c r="F838" s="385"/>
      <c r="G838" s="385"/>
      <c r="H838" s="385"/>
      <c r="I838" s="385"/>
      <c r="J838" s="385"/>
      <c r="K838" s="385"/>
    </row>
    <row r="839" spans="1:11">
      <c r="A839" s="483"/>
      <c r="B839" s="438"/>
      <c r="F839" s="385"/>
      <c r="G839" s="385"/>
      <c r="H839" s="385"/>
      <c r="I839" s="385"/>
      <c r="J839" s="385"/>
      <c r="K839" s="385"/>
    </row>
    <row r="840" spans="1:11">
      <c r="A840" s="483"/>
      <c r="B840" s="438"/>
      <c r="F840" s="385"/>
      <c r="G840" s="385"/>
      <c r="H840" s="385"/>
      <c r="I840" s="385"/>
      <c r="J840" s="385"/>
      <c r="K840" s="385"/>
    </row>
    <row r="841" spans="1:11">
      <c r="A841" s="483"/>
      <c r="B841" s="438"/>
      <c r="F841" s="385"/>
      <c r="G841" s="385"/>
      <c r="H841" s="385"/>
      <c r="I841" s="385"/>
      <c r="J841" s="385"/>
      <c r="K841" s="385"/>
    </row>
    <row r="842" spans="1:11">
      <c r="A842" s="483"/>
      <c r="B842" s="438"/>
      <c r="F842" s="385"/>
      <c r="G842" s="385"/>
      <c r="H842" s="385"/>
      <c r="I842" s="385"/>
      <c r="J842" s="385"/>
      <c r="K842" s="385"/>
    </row>
    <row r="843" spans="1:11">
      <c r="A843" s="483"/>
      <c r="B843" s="438"/>
      <c r="F843" s="385"/>
      <c r="G843" s="385"/>
      <c r="H843" s="385"/>
      <c r="I843" s="385"/>
      <c r="J843" s="385"/>
      <c r="K843" s="385"/>
    </row>
    <row r="844" spans="1:11">
      <c r="A844" s="483"/>
      <c r="B844" s="438"/>
      <c r="F844" s="385"/>
      <c r="G844" s="385"/>
      <c r="H844" s="385"/>
      <c r="I844" s="385"/>
      <c r="J844" s="385"/>
      <c r="K844" s="385"/>
    </row>
    <row r="845" spans="1:11">
      <c r="A845" s="483"/>
      <c r="B845" s="438"/>
      <c r="F845" s="385"/>
      <c r="G845" s="385"/>
      <c r="H845" s="385"/>
      <c r="I845" s="385"/>
      <c r="J845" s="385"/>
      <c r="K845" s="385"/>
    </row>
    <row r="846" spans="1:11">
      <c r="A846" s="483"/>
      <c r="B846" s="438"/>
      <c r="F846" s="385"/>
      <c r="G846" s="385"/>
      <c r="H846" s="385"/>
      <c r="I846" s="385"/>
      <c r="J846" s="385"/>
      <c r="K846" s="385"/>
    </row>
    <row r="847" spans="1:11">
      <c r="A847" s="483"/>
      <c r="B847" s="438"/>
      <c r="F847" s="385"/>
      <c r="G847" s="385"/>
      <c r="H847" s="385"/>
      <c r="I847" s="385"/>
      <c r="J847" s="385"/>
      <c r="K847" s="385"/>
    </row>
    <row r="848" spans="1:11">
      <c r="A848" s="483"/>
      <c r="B848" s="438"/>
      <c r="F848" s="385"/>
      <c r="G848" s="385"/>
      <c r="H848" s="385"/>
      <c r="I848" s="385"/>
      <c r="J848" s="385"/>
      <c r="K848" s="385"/>
    </row>
    <row r="849" spans="1:11">
      <c r="A849" s="483"/>
      <c r="B849" s="438"/>
      <c r="F849" s="385"/>
      <c r="G849" s="385"/>
      <c r="H849" s="385"/>
      <c r="I849" s="385"/>
      <c r="J849" s="385"/>
      <c r="K849" s="385"/>
    </row>
    <row r="850" spans="1:11">
      <c r="A850" s="483"/>
      <c r="B850" s="438"/>
      <c r="F850" s="385"/>
      <c r="G850" s="385"/>
      <c r="H850" s="385"/>
      <c r="I850" s="385"/>
      <c r="J850" s="385"/>
      <c r="K850" s="385"/>
    </row>
    <row r="851" spans="1:11">
      <c r="A851" s="483"/>
      <c r="B851" s="438"/>
      <c r="F851" s="385"/>
      <c r="G851" s="385"/>
      <c r="H851" s="385"/>
      <c r="I851" s="385"/>
      <c r="J851" s="385"/>
      <c r="K851" s="385"/>
    </row>
    <row r="852" spans="1:11">
      <c r="A852" s="483"/>
      <c r="B852" s="438"/>
      <c r="F852" s="385"/>
      <c r="G852" s="385"/>
      <c r="H852" s="385"/>
      <c r="I852" s="385"/>
      <c r="J852" s="385"/>
      <c r="K852" s="385"/>
    </row>
    <row r="853" spans="1:11">
      <c r="A853" s="483"/>
      <c r="B853" s="438"/>
      <c r="F853" s="385"/>
      <c r="G853" s="385"/>
      <c r="H853" s="385"/>
      <c r="I853" s="385"/>
      <c r="J853" s="385"/>
      <c r="K853" s="385"/>
    </row>
    <row r="854" spans="1:11">
      <c r="A854" s="483"/>
      <c r="B854" s="438"/>
      <c r="F854" s="385"/>
      <c r="G854" s="385"/>
      <c r="H854" s="385"/>
      <c r="I854" s="385"/>
      <c r="J854" s="385"/>
      <c r="K854" s="385"/>
    </row>
    <row r="855" spans="1:11">
      <c r="A855" s="483"/>
      <c r="B855" s="438"/>
      <c r="F855" s="385"/>
      <c r="G855" s="385"/>
      <c r="H855" s="385"/>
      <c r="I855" s="385"/>
      <c r="J855" s="385"/>
      <c r="K855" s="385"/>
    </row>
    <row r="856" spans="1:11">
      <c r="A856" s="483"/>
      <c r="B856" s="438"/>
      <c r="F856" s="385"/>
      <c r="G856" s="385"/>
      <c r="H856" s="385"/>
      <c r="I856" s="385"/>
      <c r="J856" s="385"/>
      <c r="K856" s="385"/>
    </row>
    <row r="857" spans="1:11">
      <c r="A857" s="483"/>
      <c r="B857" s="438"/>
      <c r="F857" s="385"/>
      <c r="G857" s="385"/>
      <c r="H857" s="385"/>
      <c r="I857" s="385"/>
      <c r="J857" s="385"/>
      <c r="K857" s="385"/>
    </row>
    <row r="858" spans="1:11">
      <c r="A858" s="483"/>
      <c r="B858" s="438"/>
      <c r="F858" s="385"/>
      <c r="G858" s="385"/>
      <c r="H858" s="385"/>
      <c r="I858" s="385"/>
      <c r="J858" s="385"/>
      <c r="K858" s="385"/>
    </row>
    <row r="859" spans="1:11">
      <c r="A859" s="483"/>
      <c r="B859" s="438"/>
      <c r="F859" s="385"/>
      <c r="G859" s="385"/>
      <c r="H859" s="385"/>
      <c r="I859" s="385"/>
      <c r="J859" s="385"/>
      <c r="K859" s="385"/>
    </row>
    <row r="860" spans="1:11">
      <c r="A860" s="483"/>
      <c r="B860" s="438"/>
      <c r="F860" s="385"/>
      <c r="G860" s="385"/>
      <c r="H860" s="385"/>
      <c r="I860" s="385"/>
      <c r="J860" s="385"/>
      <c r="K860" s="385"/>
    </row>
    <row r="861" spans="1:11">
      <c r="A861" s="483"/>
      <c r="B861" s="438"/>
      <c r="F861" s="385"/>
      <c r="G861" s="385"/>
      <c r="H861" s="385"/>
      <c r="I861" s="385"/>
      <c r="J861" s="385"/>
      <c r="K861" s="385"/>
    </row>
    <row r="862" spans="1:11">
      <c r="A862" s="483"/>
      <c r="B862" s="438"/>
      <c r="F862" s="385"/>
      <c r="G862" s="385"/>
      <c r="H862" s="385"/>
      <c r="I862" s="385"/>
      <c r="J862" s="385"/>
      <c r="K862" s="385"/>
    </row>
    <row r="863" spans="1:11">
      <c r="A863" s="483"/>
      <c r="B863" s="438"/>
      <c r="F863" s="385"/>
      <c r="G863" s="385"/>
      <c r="H863" s="385"/>
      <c r="I863" s="385"/>
      <c r="J863" s="385"/>
      <c r="K863" s="385"/>
    </row>
    <row r="864" spans="1:11">
      <c r="A864" s="483"/>
      <c r="B864" s="438"/>
      <c r="F864" s="385"/>
      <c r="G864" s="385"/>
      <c r="H864" s="385"/>
      <c r="I864" s="385"/>
      <c r="J864" s="385"/>
      <c r="K864" s="385"/>
    </row>
    <row r="865" spans="1:11">
      <c r="A865" s="483"/>
      <c r="B865" s="438"/>
      <c r="F865" s="385"/>
      <c r="G865" s="385"/>
      <c r="H865" s="385"/>
      <c r="I865" s="385"/>
      <c r="J865" s="385"/>
      <c r="K865" s="385"/>
    </row>
    <row r="866" spans="1:11">
      <c r="A866" s="483"/>
      <c r="B866" s="438"/>
      <c r="F866" s="385"/>
      <c r="G866" s="385"/>
      <c r="H866" s="385"/>
      <c r="I866" s="385"/>
      <c r="J866" s="385"/>
      <c r="K866" s="385"/>
    </row>
    <row r="867" spans="1:11">
      <c r="A867" s="483"/>
      <c r="B867" s="438"/>
      <c r="F867" s="385"/>
      <c r="G867" s="385"/>
      <c r="H867" s="385"/>
      <c r="I867" s="385"/>
      <c r="J867" s="385"/>
      <c r="K867" s="385"/>
    </row>
    <row r="868" spans="1:11">
      <c r="A868" s="483"/>
      <c r="B868" s="438"/>
      <c r="F868" s="385"/>
      <c r="G868" s="385"/>
      <c r="H868" s="385"/>
      <c r="I868" s="385"/>
      <c r="J868" s="385"/>
      <c r="K868" s="385"/>
    </row>
    <row r="869" spans="1:11">
      <c r="A869" s="483"/>
      <c r="B869" s="438"/>
      <c r="F869" s="385"/>
      <c r="G869" s="385"/>
      <c r="H869" s="385"/>
      <c r="I869" s="385"/>
      <c r="J869" s="385"/>
      <c r="K869" s="385"/>
    </row>
    <row r="870" spans="1:11">
      <c r="A870" s="483"/>
      <c r="B870" s="438"/>
      <c r="F870" s="385"/>
      <c r="G870" s="385"/>
      <c r="H870" s="385"/>
      <c r="I870" s="385"/>
      <c r="J870" s="385"/>
      <c r="K870" s="385"/>
    </row>
    <row r="871" spans="1:11">
      <c r="A871" s="483"/>
      <c r="B871" s="438"/>
      <c r="F871" s="385"/>
      <c r="G871" s="385"/>
      <c r="H871" s="385"/>
      <c r="I871" s="385"/>
      <c r="J871" s="385"/>
      <c r="K871" s="385"/>
    </row>
    <row r="872" spans="1:11">
      <c r="A872" s="483"/>
      <c r="B872" s="438"/>
      <c r="F872" s="385"/>
      <c r="G872" s="385"/>
      <c r="H872" s="385"/>
      <c r="I872" s="385"/>
      <c r="J872" s="385"/>
      <c r="K872" s="385"/>
    </row>
    <row r="873" spans="1:11">
      <c r="A873" s="483"/>
      <c r="B873" s="438"/>
      <c r="F873" s="385"/>
      <c r="G873" s="385"/>
      <c r="H873" s="385"/>
      <c r="I873" s="385"/>
      <c r="J873" s="385"/>
      <c r="K873" s="385"/>
    </row>
    <row r="874" spans="1:11">
      <c r="A874" s="483"/>
      <c r="B874" s="438"/>
      <c r="F874" s="385"/>
      <c r="G874" s="385"/>
      <c r="H874" s="385"/>
      <c r="I874" s="385"/>
      <c r="J874" s="385"/>
      <c r="K874" s="385"/>
    </row>
    <row r="875" spans="1:11">
      <c r="A875" s="483"/>
      <c r="B875" s="438"/>
      <c r="F875" s="385"/>
      <c r="G875" s="385"/>
      <c r="H875" s="385"/>
      <c r="I875" s="385"/>
      <c r="J875" s="385"/>
      <c r="K875" s="385"/>
    </row>
    <row r="876" spans="1:11">
      <c r="A876" s="483"/>
      <c r="B876" s="438"/>
      <c r="F876" s="385"/>
      <c r="G876" s="385"/>
      <c r="H876" s="385"/>
      <c r="I876" s="385"/>
      <c r="J876" s="385"/>
      <c r="K876" s="385"/>
    </row>
    <row r="877" spans="1:11">
      <c r="A877" s="483"/>
      <c r="B877" s="438"/>
      <c r="F877" s="385"/>
      <c r="G877" s="385"/>
      <c r="H877" s="385"/>
      <c r="I877" s="385"/>
      <c r="J877" s="385"/>
      <c r="K877" s="385"/>
    </row>
    <row r="878" spans="1:11">
      <c r="A878" s="483"/>
      <c r="B878" s="438"/>
      <c r="F878" s="385"/>
      <c r="G878" s="385"/>
      <c r="H878" s="385"/>
      <c r="I878" s="385"/>
      <c r="J878" s="385"/>
      <c r="K878" s="385"/>
    </row>
    <row r="879" spans="1:11">
      <c r="A879" s="483"/>
      <c r="B879" s="438"/>
      <c r="F879" s="385"/>
      <c r="G879" s="385"/>
      <c r="H879" s="385"/>
      <c r="I879" s="385"/>
      <c r="J879" s="385"/>
      <c r="K879" s="385"/>
    </row>
    <row r="880" spans="1:11">
      <c r="A880" s="483"/>
      <c r="B880" s="438"/>
      <c r="F880" s="385"/>
      <c r="G880" s="385"/>
      <c r="H880" s="385"/>
      <c r="I880" s="385"/>
      <c r="J880" s="385"/>
      <c r="K880" s="385"/>
    </row>
    <row r="881" spans="1:11">
      <c r="A881" s="483"/>
      <c r="B881" s="438"/>
      <c r="F881" s="385"/>
      <c r="G881" s="385"/>
      <c r="H881" s="385"/>
      <c r="I881" s="385"/>
      <c r="J881" s="385"/>
      <c r="K881" s="385"/>
    </row>
    <row r="882" spans="1:11">
      <c r="A882" s="483"/>
      <c r="B882" s="438"/>
      <c r="F882" s="385"/>
      <c r="G882" s="385"/>
      <c r="H882" s="385"/>
      <c r="I882" s="385"/>
      <c r="J882" s="385"/>
      <c r="K882" s="385"/>
    </row>
    <row r="883" spans="1:11">
      <c r="A883" s="483"/>
      <c r="B883" s="438"/>
      <c r="F883" s="385"/>
      <c r="G883" s="385"/>
      <c r="H883" s="385"/>
      <c r="I883" s="385"/>
      <c r="J883" s="385"/>
      <c r="K883" s="385"/>
    </row>
    <row r="884" spans="1:11">
      <c r="A884" s="483"/>
      <c r="B884" s="438"/>
      <c r="F884" s="385"/>
      <c r="G884" s="385"/>
      <c r="H884" s="385"/>
      <c r="I884" s="385"/>
      <c r="J884" s="385"/>
      <c r="K884" s="385"/>
    </row>
    <row r="885" spans="1:11">
      <c r="A885" s="483"/>
      <c r="B885" s="438"/>
      <c r="F885" s="385"/>
      <c r="G885" s="385"/>
      <c r="H885" s="385"/>
      <c r="I885" s="385"/>
      <c r="J885" s="385"/>
      <c r="K885" s="385"/>
    </row>
    <row r="886" spans="1:11">
      <c r="A886" s="483"/>
      <c r="B886" s="438"/>
      <c r="F886" s="385"/>
      <c r="G886" s="385"/>
      <c r="H886" s="385"/>
      <c r="I886" s="385"/>
      <c r="J886" s="385"/>
      <c r="K886" s="385"/>
    </row>
    <row r="887" spans="1:11">
      <c r="A887" s="483"/>
      <c r="B887" s="438"/>
      <c r="F887" s="385"/>
      <c r="G887" s="385"/>
      <c r="H887" s="385"/>
      <c r="I887" s="385"/>
      <c r="J887" s="385"/>
      <c r="K887" s="385"/>
    </row>
    <row r="888" spans="1:11">
      <c r="A888" s="483"/>
      <c r="B888" s="438"/>
      <c r="F888" s="385"/>
      <c r="G888" s="385"/>
      <c r="H888" s="385"/>
      <c r="I888" s="385"/>
      <c r="J888" s="385"/>
      <c r="K888" s="385"/>
    </row>
    <row r="889" spans="1:11">
      <c r="A889" s="483"/>
      <c r="B889" s="438"/>
      <c r="F889" s="385"/>
      <c r="G889" s="385"/>
      <c r="H889" s="385"/>
      <c r="I889" s="385"/>
      <c r="J889" s="385"/>
      <c r="K889" s="385"/>
    </row>
    <row r="890" spans="1:11">
      <c r="A890" s="483"/>
      <c r="B890" s="438"/>
      <c r="F890" s="385"/>
      <c r="G890" s="385"/>
      <c r="H890" s="385"/>
      <c r="I890" s="385"/>
      <c r="J890" s="385"/>
      <c r="K890" s="385"/>
    </row>
    <row r="891" spans="1:11">
      <c r="A891" s="483"/>
      <c r="B891" s="438"/>
      <c r="F891" s="385"/>
      <c r="G891" s="385"/>
      <c r="H891" s="385"/>
      <c r="I891" s="385"/>
      <c r="J891" s="385"/>
      <c r="K891" s="385"/>
    </row>
    <row r="892" spans="1:11">
      <c r="A892" s="483"/>
      <c r="B892" s="438"/>
      <c r="F892" s="385"/>
      <c r="G892" s="385"/>
      <c r="H892" s="385"/>
      <c r="I892" s="385"/>
      <c r="J892" s="385"/>
      <c r="K892" s="385"/>
    </row>
    <row r="893" spans="1:11">
      <c r="A893" s="483"/>
      <c r="B893" s="438"/>
      <c r="F893" s="385"/>
      <c r="G893" s="385"/>
      <c r="H893" s="385"/>
      <c r="I893" s="385"/>
      <c r="J893" s="385"/>
      <c r="K893" s="385"/>
    </row>
    <row r="894" spans="1:11">
      <c r="A894" s="483"/>
      <c r="B894" s="438"/>
      <c r="F894" s="385"/>
      <c r="G894" s="385"/>
      <c r="H894" s="385"/>
      <c r="I894" s="385"/>
      <c r="J894" s="385"/>
      <c r="K894" s="385"/>
    </row>
    <row r="895" spans="1:11">
      <c r="A895" s="483"/>
      <c r="B895" s="438"/>
      <c r="F895" s="385"/>
      <c r="G895" s="385"/>
      <c r="H895" s="385"/>
      <c r="I895" s="385"/>
      <c r="J895" s="385"/>
      <c r="K895" s="385"/>
    </row>
    <row r="896" spans="1:11">
      <c r="A896" s="483"/>
      <c r="B896" s="438"/>
      <c r="F896" s="385"/>
      <c r="G896" s="385"/>
      <c r="H896" s="385"/>
      <c r="I896" s="385"/>
      <c r="J896" s="385"/>
      <c r="K896" s="385"/>
    </row>
    <row r="897" spans="1:11">
      <c r="A897" s="483"/>
      <c r="B897" s="438"/>
      <c r="F897" s="385"/>
      <c r="G897" s="385"/>
      <c r="H897" s="385"/>
      <c r="I897" s="385"/>
      <c r="J897" s="385"/>
      <c r="K897" s="385"/>
    </row>
    <row r="898" spans="1:11">
      <c r="A898" s="483"/>
      <c r="B898" s="438"/>
      <c r="F898" s="385"/>
      <c r="G898" s="385"/>
      <c r="H898" s="385"/>
      <c r="I898" s="385"/>
      <c r="J898" s="385"/>
      <c r="K898" s="385"/>
    </row>
    <row r="899" spans="1:11">
      <c r="A899" s="483"/>
      <c r="B899" s="438"/>
      <c r="F899" s="385"/>
      <c r="G899" s="385"/>
      <c r="H899" s="385"/>
      <c r="I899" s="385"/>
      <c r="J899" s="385"/>
      <c r="K899" s="385"/>
    </row>
    <row r="900" spans="1:11">
      <c r="A900" s="483"/>
      <c r="B900" s="438"/>
      <c r="F900" s="385"/>
      <c r="G900" s="385"/>
      <c r="H900" s="385"/>
      <c r="I900" s="385"/>
      <c r="J900" s="385"/>
      <c r="K900" s="385"/>
    </row>
    <row r="901" spans="1:11">
      <c r="A901" s="483"/>
      <c r="B901" s="438"/>
      <c r="F901" s="385"/>
      <c r="G901" s="385"/>
      <c r="H901" s="385"/>
      <c r="I901" s="385"/>
      <c r="J901" s="385"/>
      <c r="K901" s="385"/>
    </row>
    <row r="902" spans="1:11">
      <c r="A902" s="483"/>
      <c r="B902" s="438"/>
      <c r="F902" s="385"/>
      <c r="G902" s="385"/>
      <c r="H902" s="385"/>
      <c r="I902" s="385"/>
      <c r="J902" s="385"/>
      <c r="K902" s="385"/>
    </row>
    <row r="903" spans="1:11">
      <c r="A903" s="483"/>
      <c r="B903" s="438"/>
      <c r="F903" s="385"/>
      <c r="G903" s="385"/>
      <c r="H903" s="385"/>
      <c r="I903" s="385"/>
      <c r="J903" s="385"/>
      <c r="K903" s="385"/>
    </row>
    <row r="904" spans="1:11">
      <c r="A904" s="483"/>
      <c r="B904" s="438"/>
      <c r="F904" s="385"/>
      <c r="G904" s="385"/>
      <c r="H904" s="385"/>
      <c r="I904" s="385"/>
      <c r="J904" s="385"/>
      <c r="K904" s="385"/>
    </row>
    <row r="905" spans="1:11">
      <c r="A905" s="483"/>
      <c r="B905" s="438"/>
      <c r="F905" s="385"/>
      <c r="G905" s="385"/>
      <c r="H905" s="385"/>
      <c r="I905" s="385"/>
      <c r="J905" s="385"/>
      <c r="K905" s="385"/>
    </row>
    <row r="906" spans="1:11">
      <c r="A906" s="483"/>
      <c r="B906" s="438"/>
      <c r="F906" s="385"/>
      <c r="G906" s="385"/>
      <c r="H906" s="385"/>
      <c r="I906" s="385"/>
      <c r="J906" s="385"/>
      <c r="K906" s="385"/>
    </row>
    <row r="907" spans="1:11">
      <c r="A907" s="483"/>
      <c r="B907" s="438"/>
      <c r="F907" s="385"/>
      <c r="G907" s="385"/>
      <c r="H907" s="385"/>
      <c r="I907" s="385"/>
      <c r="J907" s="385"/>
      <c r="K907" s="385"/>
    </row>
    <row r="908" spans="1:11">
      <c r="A908" s="483"/>
      <c r="B908" s="438"/>
      <c r="F908" s="385"/>
      <c r="G908" s="385"/>
      <c r="H908" s="385"/>
      <c r="I908" s="385"/>
      <c r="J908" s="385"/>
      <c r="K908" s="385"/>
    </row>
    <row r="909" spans="1:11">
      <c r="A909" s="483"/>
      <c r="B909" s="438"/>
      <c r="F909" s="385"/>
      <c r="G909" s="385"/>
      <c r="H909" s="385"/>
      <c r="I909" s="385"/>
      <c r="J909" s="385"/>
      <c r="K909" s="385"/>
    </row>
    <row r="910" spans="1:11">
      <c r="A910" s="483"/>
      <c r="B910" s="438"/>
      <c r="F910" s="385"/>
      <c r="G910" s="385"/>
      <c r="H910" s="385"/>
      <c r="I910" s="385"/>
      <c r="J910" s="385"/>
      <c r="K910" s="385"/>
    </row>
    <row r="911" spans="1:11">
      <c r="A911" s="483"/>
      <c r="B911" s="438"/>
      <c r="F911" s="385"/>
      <c r="G911" s="385"/>
      <c r="H911" s="385"/>
      <c r="I911" s="385"/>
      <c r="J911" s="385"/>
      <c r="K911" s="385"/>
    </row>
    <row r="912" spans="1:11">
      <c r="A912" s="483"/>
      <c r="B912" s="438"/>
      <c r="F912" s="385"/>
      <c r="G912" s="385"/>
      <c r="H912" s="385"/>
      <c r="I912" s="385"/>
      <c r="J912" s="385"/>
      <c r="K912" s="385"/>
    </row>
    <row r="913" spans="1:11">
      <c r="A913" s="483"/>
      <c r="B913" s="438"/>
      <c r="F913" s="385"/>
      <c r="G913" s="385"/>
      <c r="H913" s="385"/>
      <c r="I913" s="385"/>
      <c r="J913" s="385"/>
      <c r="K913" s="385"/>
    </row>
    <row r="914" spans="1:11">
      <c r="A914" s="483"/>
      <c r="B914" s="438"/>
      <c r="F914" s="385"/>
      <c r="G914" s="385"/>
      <c r="H914" s="385"/>
      <c r="I914" s="385"/>
      <c r="J914" s="385"/>
      <c r="K914" s="385"/>
    </row>
    <row r="915" spans="1:11">
      <c r="A915" s="483"/>
      <c r="B915" s="438"/>
      <c r="F915" s="385"/>
      <c r="G915" s="385"/>
      <c r="H915" s="385"/>
      <c r="I915" s="385"/>
      <c r="J915" s="385"/>
      <c r="K915" s="385"/>
    </row>
    <row r="916" spans="1:11">
      <c r="A916" s="483"/>
      <c r="B916" s="438"/>
      <c r="F916" s="385"/>
      <c r="G916" s="385"/>
      <c r="H916" s="385"/>
      <c r="I916" s="385"/>
      <c r="J916" s="385"/>
      <c r="K916" s="385"/>
    </row>
    <row r="917" spans="1:11">
      <c r="A917" s="483"/>
      <c r="B917" s="438"/>
      <c r="F917" s="385"/>
      <c r="G917" s="385"/>
      <c r="H917" s="385"/>
      <c r="I917" s="385"/>
      <c r="J917" s="385"/>
      <c r="K917" s="385"/>
    </row>
    <row r="918" spans="1:11">
      <c r="A918" s="483"/>
      <c r="B918" s="438"/>
      <c r="F918" s="385"/>
      <c r="G918" s="385"/>
      <c r="H918" s="385"/>
      <c r="I918" s="385"/>
      <c r="J918" s="385"/>
      <c r="K918" s="385"/>
    </row>
    <row r="919" spans="1:11">
      <c r="A919" s="483"/>
      <c r="B919" s="438"/>
      <c r="F919" s="385"/>
      <c r="G919" s="385"/>
      <c r="H919" s="385"/>
      <c r="I919" s="385"/>
      <c r="J919" s="385"/>
      <c r="K919" s="385"/>
    </row>
    <row r="920" spans="1:11">
      <c r="A920" s="483"/>
      <c r="B920" s="438"/>
      <c r="F920" s="385"/>
      <c r="G920" s="385"/>
      <c r="H920" s="385"/>
      <c r="I920" s="385"/>
      <c r="J920" s="385"/>
      <c r="K920" s="385"/>
    </row>
    <row r="921" spans="1:11">
      <c r="A921" s="483"/>
      <c r="B921" s="438"/>
      <c r="F921" s="385"/>
      <c r="G921" s="385"/>
      <c r="H921" s="385"/>
      <c r="I921" s="385"/>
      <c r="J921" s="385"/>
      <c r="K921" s="385"/>
    </row>
    <row r="922" spans="1:11">
      <c r="A922" s="483"/>
      <c r="B922" s="438"/>
      <c r="F922" s="385"/>
      <c r="G922" s="385"/>
      <c r="H922" s="385"/>
      <c r="I922" s="385"/>
      <c r="J922" s="385"/>
      <c r="K922" s="385"/>
    </row>
    <row r="923" spans="1:11">
      <c r="A923" s="483"/>
      <c r="B923" s="438"/>
      <c r="F923" s="385"/>
      <c r="G923" s="385"/>
      <c r="H923" s="385"/>
      <c r="I923" s="385"/>
      <c r="J923" s="385"/>
      <c r="K923" s="385"/>
    </row>
    <row r="924" spans="1:11">
      <c r="A924" s="483"/>
      <c r="B924" s="438"/>
      <c r="F924" s="385"/>
      <c r="G924" s="385"/>
      <c r="H924" s="385"/>
      <c r="I924" s="385"/>
      <c r="J924" s="385"/>
      <c r="K924" s="385"/>
    </row>
    <row r="925" spans="1:11">
      <c r="A925" s="483"/>
      <c r="B925" s="438"/>
      <c r="F925" s="385"/>
      <c r="G925" s="385"/>
      <c r="H925" s="385"/>
      <c r="I925" s="385"/>
      <c r="J925" s="385"/>
      <c r="K925" s="385"/>
    </row>
    <row r="926" spans="1:11">
      <c r="A926" s="483"/>
      <c r="B926" s="438"/>
      <c r="F926" s="385"/>
      <c r="G926" s="385"/>
      <c r="H926" s="385"/>
      <c r="I926" s="385"/>
      <c r="J926" s="385"/>
      <c r="K926" s="385"/>
    </row>
    <row r="927" spans="1:11">
      <c r="A927" s="483"/>
      <c r="B927" s="438"/>
      <c r="F927" s="385"/>
      <c r="G927" s="385"/>
      <c r="H927" s="385"/>
      <c r="I927" s="385"/>
      <c r="J927" s="385"/>
      <c r="K927" s="385"/>
    </row>
    <row r="928" spans="1:11">
      <c r="A928" s="483"/>
      <c r="B928" s="438"/>
      <c r="F928" s="385"/>
      <c r="G928" s="385"/>
      <c r="H928" s="385"/>
      <c r="I928" s="385"/>
      <c r="J928" s="385"/>
      <c r="K928" s="385"/>
    </row>
    <row r="929" spans="1:11">
      <c r="A929" s="483"/>
      <c r="B929" s="438"/>
      <c r="F929" s="385"/>
      <c r="G929" s="385"/>
      <c r="H929" s="385"/>
      <c r="I929" s="385"/>
      <c r="J929" s="385"/>
      <c r="K929" s="385"/>
    </row>
    <row r="930" spans="1:11">
      <c r="A930" s="483"/>
      <c r="B930" s="438"/>
      <c r="F930" s="385"/>
      <c r="G930" s="385"/>
      <c r="H930" s="385"/>
      <c r="I930" s="385"/>
      <c r="J930" s="385"/>
      <c r="K930" s="385"/>
    </row>
    <row r="931" spans="1:11">
      <c r="A931" s="483"/>
      <c r="B931" s="438"/>
      <c r="F931" s="385"/>
      <c r="G931" s="385"/>
      <c r="H931" s="385"/>
      <c r="I931" s="385"/>
      <c r="J931" s="385"/>
      <c r="K931" s="385"/>
    </row>
    <row r="932" spans="1:11">
      <c r="A932" s="483"/>
      <c r="B932" s="438"/>
      <c r="F932" s="385"/>
      <c r="G932" s="385"/>
      <c r="H932" s="385"/>
      <c r="I932" s="385"/>
      <c r="J932" s="385"/>
      <c r="K932" s="385"/>
    </row>
    <row r="933" spans="1:11">
      <c r="A933" s="483"/>
      <c r="B933" s="438"/>
      <c r="F933" s="385"/>
      <c r="G933" s="385"/>
      <c r="H933" s="385"/>
      <c r="I933" s="385"/>
      <c r="J933" s="385"/>
      <c r="K933" s="385"/>
    </row>
    <row r="934" spans="1:11">
      <c r="A934" s="483"/>
      <c r="B934" s="438"/>
      <c r="F934" s="385"/>
      <c r="G934" s="385"/>
      <c r="H934" s="385"/>
      <c r="I934" s="385"/>
      <c r="J934" s="385"/>
      <c r="K934" s="385"/>
    </row>
    <row r="935" spans="1:11">
      <c r="A935" s="483"/>
      <c r="B935" s="438"/>
      <c r="F935" s="385"/>
      <c r="G935" s="385"/>
      <c r="H935" s="385"/>
      <c r="I935" s="385"/>
      <c r="J935" s="385"/>
      <c r="K935" s="385"/>
    </row>
    <row r="936" spans="1:11">
      <c r="A936" s="483"/>
      <c r="B936" s="438"/>
      <c r="F936" s="385"/>
      <c r="G936" s="385"/>
      <c r="H936" s="385"/>
      <c r="I936" s="385"/>
      <c r="J936" s="385"/>
      <c r="K936" s="385"/>
    </row>
    <row r="937" spans="1:11">
      <c r="A937" s="483"/>
      <c r="B937" s="438"/>
      <c r="F937" s="385"/>
      <c r="G937" s="385"/>
      <c r="H937" s="385"/>
      <c r="I937" s="385"/>
      <c r="J937" s="385"/>
      <c r="K937" s="385"/>
    </row>
    <row r="938" spans="1:11">
      <c r="A938" s="483"/>
      <c r="B938" s="438"/>
      <c r="F938" s="385"/>
      <c r="G938" s="385"/>
      <c r="H938" s="385"/>
      <c r="I938" s="385"/>
      <c r="J938" s="385"/>
      <c r="K938" s="385"/>
    </row>
    <row r="939" spans="1:11">
      <c r="A939" s="483"/>
      <c r="B939" s="438"/>
      <c r="F939" s="385"/>
      <c r="G939" s="385"/>
      <c r="H939" s="385"/>
      <c r="I939" s="385"/>
      <c r="J939" s="385"/>
      <c r="K939" s="385"/>
    </row>
    <row r="940" spans="1:11">
      <c r="A940" s="483"/>
      <c r="B940" s="438"/>
      <c r="F940" s="385"/>
      <c r="G940" s="385"/>
      <c r="H940" s="385"/>
      <c r="I940" s="385"/>
      <c r="J940" s="385"/>
      <c r="K940" s="385"/>
    </row>
    <row r="941" spans="1:11">
      <c r="A941" s="483"/>
      <c r="B941" s="438"/>
      <c r="F941" s="385"/>
      <c r="G941" s="385"/>
      <c r="H941" s="385"/>
      <c r="I941" s="385"/>
      <c r="J941" s="385"/>
      <c r="K941" s="385"/>
    </row>
    <row r="942" spans="1:11">
      <c r="A942" s="483"/>
      <c r="B942" s="438"/>
      <c r="F942" s="385"/>
      <c r="G942" s="385"/>
      <c r="H942" s="385"/>
      <c r="I942" s="385"/>
      <c r="J942" s="385"/>
      <c r="K942" s="385"/>
    </row>
    <row r="943" spans="1:11">
      <c r="A943" s="483"/>
      <c r="B943" s="438"/>
      <c r="F943" s="385"/>
      <c r="G943" s="385"/>
      <c r="H943" s="385"/>
      <c r="I943" s="385"/>
      <c r="J943" s="385"/>
      <c r="K943" s="385"/>
    </row>
    <row r="944" spans="1:11">
      <c r="A944" s="483"/>
      <c r="B944" s="438"/>
      <c r="F944" s="385"/>
      <c r="G944" s="385"/>
      <c r="H944" s="385"/>
      <c r="I944" s="385"/>
      <c r="J944" s="385"/>
      <c r="K944" s="385"/>
    </row>
    <row r="945" spans="1:11">
      <c r="A945" s="483"/>
      <c r="B945" s="438"/>
      <c r="F945" s="385"/>
      <c r="G945" s="385"/>
      <c r="H945" s="385"/>
      <c r="I945" s="385"/>
      <c r="J945" s="385"/>
      <c r="K945" s="385"/>
    </row>
    <row r="946" spans="1:11">
      <c r="A946" s="483"/>
      <c r="B946" s="438"/>
      <c r="F946" s="385"/>
      <c r="G946" s="385"/>
      <c r="H946" s="385"/>
      <c r="I946" s="385"/>
      <c r="J946" s="385"/>
      <c r="K946" s="385"/>
    </row>
    <row r="947" spans="1:11">
      <c r="A947" s="483"/>
      <c r="B947" s="438"/>
      <c r="F947" s="385"/>
      <c r="G947" s="385"/>
      <c r="H947" s="385"/>
      <c r="I947" s="385"/>
      <c r="J947" s="385"/>
      <c r="K947" s="385"/>
    </row>
    <row r="948" spans="1:11">
      <c r="A948" s="483"/>
      <c r="B948" s="438"/>
      <c r="F948" s="385"/>
      <c r="G948" s="385"/>
      <c r="H948" s="385"/>
      <c r="I948" s="385"/>
      <c r="J948" s="385"/>
      <c r="K948" s="385"/>
    </row>
    <row r="949" spans="1:11">
      <c r="A949" s="483"/>
      <c r="B949" s="438"/>
      <c r="F949" s="385"/>
      <c r="G949" s="385"/>
      <c r="H949" s="385"/>
      <c r="I949" s="385"/>
      <c r="J949" s="385"/>
      <c r="K949" s="385"/>
    </row>
    <row r="950" spans="1:11">
      <c r="A950" s="483"/>
      <c r="B950" s="438"/>
      <c r="F950" s="385"/>
      <c r="G950" s="385"/>
      <c r="H950" s="385"/>
      <c r="I950" s="385"/>
      <c r="J950" s="385"/>
      <c r="K950" s="385"/>
    </row>
    <row r="951" spans="1:11">
      <c r="A951" s="483"/>
      <c r="B951" s="438"/>
      <c r="F951" s="385"/>
      <c r="G951" s="385"/>
      <c r="H951" s="385"/>
      <c r="I951" s="385"/>
      <c r="J951" s="385"/>
      <c r="K951" s="385"/>
    </row>
    <row r="952" spans="1:11">
      <c r="A952" s="483"/>
      <c r="B952" s="438"/>
      <c r="F952" s="385"/>
      <c r="G952" s="385"/>
      <c r="H952" s="385"/>
      <c r="I952" s="385"/>
      <c r="J952" s="385"/>
      <c r="K952" s="385"/>
    </row>
    <row r="953" spans="1:11">
      <c r="A953" s="483"/>
      <c r="B953" s="438"/>
      <c r="F953" s="385"/>
      <c r="G953" s="385"/>
      <c r="H953" s="385"/>
      <c r="I953" s="385"/>
      <c r="J953" s="385"/>
      <c r="K953" s="385"/>
    </row>
    <row r="954" spans="1:11">
      <c r="A954" s="483"/>
      <c r="B954" s="438"/>
      <c r="F954" s="385"/>
      <c r="G954" s="385"/>
      <c r="H954" s="385"/>
      <c r="I954" s="385"/>
      <c r="J954" s="385"/>
      <c r="K954" s="385"/>
    </row>
    <row r="955" spans="1:11">
      <c r="A955" s="483"/>
      <c r="B955" s="438"/>
      <c r="F955" s="385"/>
      <c r="G955" s="385"/>
      <c r="H955" s="385"/>
      <c r="I955" s="385"/>
      <c r="J955" s="385"/>
      <c r="K955" s="385"/>
    </row>
    <row r="956" spans="1:11">
      <c r="A956" s="483"/>
      <c r="B956" s="438"/>
      <c r="F956" s="385"/>
      <c r="G956" s="385"/>
      <c r="H956" s="385"/>
      <c r="I956" s="385"/>
      <c r="J956" s="385"/>
      <c r="K956" s="385"/>
    </row>
    <row r="957" spans="1:11">
      <c r="A957" s="483"/>
      <c r="B957" s="438"/>
      <c r="F957" s="385"/>
      <c r="G957" s="385"/>
      <c r="H957" s="385"/>
      <c r="I957" s="385"/>
      <c r="J957" s="385"/>
      <c r="K957" s="385"/>
    </row>
    <row r="958" spans="1:11">
      <c r="A958" s="483"/>
      <c r="B958" s="438"/>
      <c r="F958" s="385"/>
      <c r="G958" s="385"/>
      <c r="H958" s="385"/>
      <c r="I958" s="385"/>
      <c r="J958" s="385"/>
      <c r="K958" s="385"/>
    </row>
    <row r="959" spans="1:11">
      <c r="A959" s="483"/>
      <c r="B959" s="438"/>
      <c r="F959" s="385"/>
      <c r="G959" s="385"/>
      <c r="H959" s="385"/>
      <c r="I959" s="385"/>
      <c r="J959" s="385"/>
      <c r="K959" s="385"/>
    </row>
    <row r="960" spans="1:11">
      <c r="A960" s="483"/>
      <c r="B960" s="438"/>
      <c r="F960" s="385"/>
      <c r="G960" s="385"/>
      <c r="H960" s="385"/>
      <c r="I960" s="385"/>
      <c r="J960" s="385"/>
      <c r="K960" s="385"/>
    </row>
    <row r="961" spans="1:11">
      <c r="A961" s="483"/>
      <c r="B961" s="438"/>
      <c r="F961" s="385"/>
      <c r="G961" s="385"/>
      <c r="H961" s="385"/>
      <c r="I961" s="385"/>
      <c r="J961" s="385"/>
      <c r="K961" s="385"/>
    </row>
    <row r="962" spans="1:11">
      <c r="A962" s="483"/>
      <c r="B962" s="438"/>
      <c r="F962" s="385"/>
      <c r="G962" s="385"/>
      <c r="H962" s="385"/>
      <c r="I962" s="385"/>
      <c r="J962" s="385"/>
      <c r="K962" s="385"/>
    </row>
    <row r="963" spans="1:11">
      <c r="A963" s="483"/>
      <c r="B963" s="438"/>
      <c r="F963" s="385"/>
      <c r="G963" s="385"/>
      <c r="H963" s="385"/>
      <c r="I963" s="385"/>
      <c r="J963" s="385"/>
      <c r="K963" s="385"/>
    </row>
    <row r="964" spans="1:11">
      <c r="A964" s="483"/>
      <c r="B964" s="438"/>
      <c r="F964" s="385"/>
      <c r="G964" s="385"/>
      <c r="H964" s="385"/>
      <c r="I964" s="385"/>
      <c r="J964" s="385"/>
      <c r="K964" s="385"/>
    </row>
    <row r="965" spans="1:11">
      <c r="A965" s="483"/>
      <c r="B965" s="438"/>
      <c r="F965" s="385"/>
      <c r="G965" s="385"/>
      <c r="H965" s="385"/>
      <c r="I965" s="385"/>
      <c r="J965" s="385"/>
      <c r="K965" s="385"/>
    </row>
    <row r="966" spans="1:11">
      <c r="A966" s="483"/>
      <c r="B966" s="438"/>
      <c r="F966" s="385"/>
      <c r="G966" s="385"/>
      <c r="H966" s="385"/>
      <c r="I966" s="385"/>
      <c r="J966" s="385"/>
      <c r="K966" s="385"/>
    </row>
    <row r="967" spans="1:11">
      <c r="A967" s="483"/>
      <c r="B967" s="438"/>
      <c r="F967" s="385"/>
      <c r="G967" s="385"/>
      <c r="H967" s="385"/>
      <c r="I967" s="385"/>
      <c r="J967" s="385"/>
      <c r="K967" s="385"/>
    </row>
    <row r="968" spans="1:11">
      <c r="A968" s="483"/>
      <c r="B968" s="438"/>
      <c r="F968" s="385"/>
      <c r="G968" s="385"/>
      <c r="H968" s="385"/>
      <c r="I968" s="385"/>
      <c r="J968" s="385"/>
      <c r="K968" s="385"/>
    </row>
    <row r="969" spans="1:11">
      <c r="A969" s="483"/>
      <c r="B969" s="438"/>
      <c r="F969" s="385"/>
      <c r="G969" s="385"/>
      <c r="H969" s="385"/>
      <c r="I969" s="385"/>
      <c r="J969" s="385"/>
      <c r="K969" s="385"/>
    </row>
    <row r="970" spans="1:11">
      <c r="A970" s="483"/>
      <c r="B970" s="438"/>
      <c r="F970" s="385"/>
      <c r="G970" s="385"/>
      <c r="H970" s="385"/>
      <c r="I970" s="385"/>
      <c r="J970" s="385"/>
      <c r="K970" s="385"/>
    </row>
    <row r="971" spans="1:11">
      <c r="A971" s="483"/>
      <c r="B971" s="438"/>
      <c r="F971" s="385"/>
      <c r="G971" s="385"/>
      <c r="H971" s="385"/>
      <c r="I971" s="385"/>
      <c r="J971" s="385"/>
      <c r="K971" s="385"/>
    </row>
    <row r="972" spans="1:11">
      <c r="A972" s="483"/>
      <c r="B972" s="438"/>
      <c r="F972" s="385"/>
      <c r="G972" s="385"/>
      <c r="H972" s="385"/>
      <c r="I972" s="385"/>
      <c r="J972" s="385"/>
      <c r="K972" s="385"/>
    </row>
    <row r="973" spans="1:11">
      <c r="A973" s="483"/>
      <c r="B973" s="438"/>
      <c r="F973" s="385"/>
      <c r="G973" s="385"/>
      <c r="H973" s="385"/>
      <c r="I973" s="385"/>
      <c r="J973" s="385"/>
      <c r="K973" s="385"/>
    </row>
    <row r="974" spans="1:11">
      <c r="A974" s="483"/>
      <c r="B974" s="438"/>
      <c r="F974" s="385"/>
      <c r="G974" s="385"/>
      <c r="H974" s="385"/>
      <c r="I974" s="385"/>
      <c r="J974" s="385"/>
      <c r="K974" s="385"/>
    </row>
    <row r="975" spans="1:11">
      <c r="A975" s="483"/>
      <c r="B975" s="438"/>
      <c r="F975" s="385"/>
      <c r="G975" s="385"/>
      <c r="H975" s="385"/>
      <c r="I975" s="385"/>
      <c r="J975" s="385"/>
      <c r="K975" s="385"/>
    </row>
    <row r="976" spans="1:11">
      <c r="A976" s="483"/>
      <c r="B976" s="438"/>
      <c r="F976" s="385"/>
      <c r="G976" s="385"/>
      <c r="H976" s="385"/>
      <c r="I976" s="385"/>
      <c r="J976" s="385"/>
      <c r="K976" s="385"/>
    </row>
    <row r="977" spans="1:11">
      <c r="A977" s="483"/>
      <c r="B977" s="438"/>
      <c r="F977" s="385"/>
      <c r="G977" s="385"/>
      <c r="H977" s="385"/>
      <c r="I977" s="385"/>
      <c r="J977" s="385"/>
      <c r="K977" s="385"/>
    </row>
    <row r="978" spans="1:11">
      <c r="A978" s="483"/>
      <c r="B978" s="438"/>
      <c r="F978" s="385"/>
      <c r="G978" s="385"/>
      <c r="H978" s="385"/>
      <c r="I978" s="385"/>
      <c r="J978" s="385"/>
      <c r="K978" s="385"/>
    </row>
    <row r="979" spans="1:11">
      <c r="A979" s="483"/>
      <c r="B979" s="438"/>
      <c r="F979" s="385"/>
      <c r="G979" s="385"/>
      <c r="H979" s="385"/>
      <c r="I979" s="385"/>
      <c r="J979" s="385"/>
      <c r="K979" s="385"/>
    </row>
    <row r="980" spans="1:11">
      <c r="A980" s="483"/>
      <c r="B980" s="438"/>
      <c r="F980" s="385"/>
      <c r="G980" s="385"/>
      <c r="H980" s="385"/>
      <c r="I980" s="385"/>
      <c r="J980" s="385"/>
      <c r="K980" s="385"/>
    </row>
    <row r="981" spans="1:11">
      <c r="A981" s="483"/>
      <c r="B981" s="438"/>
      <c r="F981" s="385"/>
      <c r="G981" s="385"/>
      <c r="H981" s="385"/>
      <c r="I981" s="385"/>
      <c r="J981" s="385"/>
      <c r="K981" s="385"/>
    </row>
    <row r="982" spans="1:11">
      <c r="A982" s="483"/>
      <c r="B982" s="438"/>
      <c r="F982" s="385"/>
      <c r="G982" s="385"/>
      <c r="H982" s="385"/>
      <c r="I982" s="385"/>
      <c r="J982" s="385"/>
      <c r="K982" s="385"/>
    </row>
    <row r="983" spans="1:11">
      <c r="A983" s="483"/>
      <c r="B983" s="438"/>
      <c r="F983" s="385"/>
      <c r="G983" s="385"/>
      <c r="H983" s="385"/>
      <c r="I983" s="385"/>
      <c r="J983" s="385"/>
      <c r="K983" s="385"/>
    </row>
    <row r="984" spans="1:11">
      <c r="A984" s="483"/>
      <c r="B984" s="438"/>
      <c r="F984" s="385"/>
      <c r="G984" s="385"/>
      <c r="H984" s="385"/>
      <c r="I984" s="385"/>
      <c r="J984" s="385"/>
      <c r="K984" s="385"/>
    </row>
    <row r="985" spans="1:11">
      <c r="A985" s="483"/>
      <c r="B985" s="438"/>
      <c r="F985" s="385"/>
      <c r="G985" s="385"/>
      <c r="H985" s="385"/>
      <c r="I985" s="385"/>
      <c r="J985" s="385"/>
      <c r="K985" s="385"/>
    </row>
    <row r="986" spans="1:11">
      <c r="A986" s="483"/>
      <c r="B986" s="438"/>
      <c r="F986" s="385"/>
      <c r="G986" s="385"/>
      <c r="H986" s="385"/>
      <c r="I986" s="385"/>
      <c r="J986" s="385"/>
      <c r="K986" s="385"/>
    </row>
    <row r="987" spans="1:11">
      <c r="A987" s="483"/>
      <c r="B987" s="438"/>
      <c r="F987" s="385"/>
      <c r="G987" s="385"/>
      <c r="H987" s="385"/>
      <c r="I987" s="385"/>
      <c r="J987" s="385"/>
      <c r="K987" s="385"/>
    </row>
    <row r="988" spans="1:11">
      <c r="A988" s="483"/>
      <c r="B988" s="438"/>
      <c r="F988" s="385"/>
      <c r="G988" s="385"/>
      <c r="H988" s="385"/>
      <c r="I988" s="385"/>
      <c r="J988" s="385"/>
      <c r="K988" s="385"/>
    </row>
    <row r="989" spans="1:11">
      <c r="A989" s="483"/>
      <c r="B989" s="438"/>
      <c r="F989" s="385"/>
      <c r="G989" s="385"/>
      <c r="H989" s="385"/>
      <c r="I989" s="385"/>
      <c r="J989" s="385"/>
      <c r="K989" s="385"/>
    </row>
    <row r="990" spans="1:11">
      <c r="A990" s="483"/>
      <c r="B990" s="438"/>
      <c r="F990" s="385"/>
      <c r="G990" s="385"/>
      <c r="H990" s="385"/>
      <c r="I990" s="385"/>
      <c r="J990" s="385"/>
      <c r="K990" s="385"/>
    </row>
    <row r="991" spans="1:11">
      <c r="A991" s="483"/>
      <c r="B991" s="438"/>
      <c r="F991" s="385"/>
      <c r="G991" s="385"/>
      <c r="H991" s="385"/>
      <c r="I991" s="385"/>
      <c r="J991" s="385"/>
      <c r="K991" s="385"/>
    </row>
    <row r="992" spans="1:11">
      <c r="A992" s="483"/>
      <c r="B992" s="438"/>
      <c r="F992" s="385"/>
      <c r="G992" s="385"/>
      <c r="H992" s="385"/>
      <c r="I992" s="385"/>
      <c r="J992" s="385"/>
      <c r="K992" s="385"/>
    </row>
    <row r="993" spans="1:11">
      <c r="A993" s="483"/>
      <c r="B993" s="438"/>
      <c r="F993" s="385"/>
      <c r="G993" s="385"/>
      <c r="H993" s="385"/>
      <c r="I993" s="385"/>
      <c r="J993" s="385"/>
      <c r="K993" s="385"/>
    </row>
    <row r="994" spans="1:11">
      <c r="A994" s="483"/>
      <c r="B994" s="438"/>
      <c r="F994" s="385"/>
      <c r="G994" s="385"/>
      <c r="H994" s="385"/>
      <c r="I994" s="385"/>
      <c r="J994" s="385"/>
      <c r="K994" s="385"/>
    </row>
    <row r="995" spans="1:11">
      <c r="A995" s="483"/>
      <c r="B995" s="438"/>
      <c r="F995" s="385"/>
      <c r="G995" s="385"/>
      <c r="H995" s="385"/>
      <c r="I995" s="385"/>
      <c r="J995" s="385"/>
      <c r="K995" s="385"/>
    </row>
    <row r="996" spans="1:11">
      <c r="A996" s="483"/>
      <c r="B996" s="438"/>
      <c r="F996" s="385"/>
      <c r="G996" s="385"/>
      <c r="H996" s="385"/>
      <c r="I996" s="385"/>
      <c r="J996" s="385"/>
      <c r="K996" s="385"/>
    </row>
    <row r="997" spans="1:11">
      <c r="A997" s="483"/>
      <c r="B997" s="438"/>
      <c r="F997" s="385"/>
      <c r="G997" s="385"/>
      <c r="H997" s="385"/>
      <c r="I997" s="385"/>
      <c r="J997" s="385"/>
      <c r="K997" s="385"/>
    </row>
    <row r="998" spans="1:11">
      <c r="A998" s="483"/>
      <c r="B998" s="438"/>
      <c r="F998" s="385"/>
      <c r="G998" s="385"/>
      <c r="H998" s="385"/>
      <c r="I998" s="385"/>
      <c r="J998" s="385"/>
      <c r="K998" s="385"/>
    </row>
    <row r="999" spans="1:11">
      <c r="A999" s="483"/>
      <c r="B999" s="438"/>
      <c r="F999" s="385"/>
      <c r="G999" s="385"/>
      <c r="H999" s="385"/>
      <c r="I999" s="385"/>
      <c r="J999" s="385"/>
      <c r="K999" s="385"/>
    </row>
    <row r="1000" spans="1:11">
      <c r="A1000" s="483"/>
      <c r="B1000" s="438"/>
      <c r="F1000" s="385"/>
      <c r="G1000" s="385"/>
      <c r="H1000" s="385"/>
      <c r="I1000" s="385"/>
      <c r="J1000" s="385"/>
      <c r="K1000" s="385"/>
    </row>
    <row r="1001" spans="1:11">
      <c r="A1001" s="483"/>
      <c r="B1001" s="438"/>
      <c r="F1001" s="385"/>
      <c r="G1001" s="385"/>
      <c r="H1001" s="385"/>
      <c r="I1001" s="385"/>
      <c r="J1001" s="385"/>
      <c r="K1001" s="385"/>
    </row>
    <row r="1002" spans="1:11">
      <c r="A1002" s="483"/>
      <c r="B1002" s="438"/>
      <c r="F1002" s="385"/>
      <c r="G1002" s="385"/>
      <c r="H1002" s="385"/>
      <c r="I1002" s="385"/>
      <c r="J1002" s="385"/>
      <c r="K1002" s="385"/>
    </row>
    <row r="1003" spans="1:11">
      <c r="A1003" s="483"/>
      <c r="B1003" s="438"/>
      <c r="F1003" s="385"/>
      <c r="G1003" s="385"/>
      <c r="H1003" s="385"/>
      <c r="I1003" s="385"/>
      <c r="J1003" s="385"/>
      <c r="K1003" s="385"/>
    </row>
    <row r="1004" spans="1:11">
      <c r="A1004" s="483"/>
      <c r="B1004" s="438"/>
      <c r="F1004" s="385"/>
      <c r="G1004" s="385"/>
      <c r="H1004" s="385"/>
      <c r="I1004" s="385"/>
      <c r="J1004" s="385"/>
      <c r="K1004" s="385"/>
    </row>
    <row r="1005" spans="1:11">
      <c r="A1005" s="483"/>
      <c r="B1005" s="438"/>
      <c r="F1005" s="385"/>
      <c r="G1005" s="385"/>
      <c r="H1005" s="385"/>
      <c r="I1005" s="385"/>
      <c r="J1005" s="385"/>
      <c r="K1005" s="385"/>
    </row>
    <row r="1006" spans="1:11">
      <c r="A1006" s="483"/>
      <c r="B1006" s="438"/>
      <c r="F1006" s="385"/>
      <c r="G1006" s="385"/>
      <c r="H1006" s="385"/>
      <c r="I1006" s="385"/>
      <c r="J1006" s="385"/>
      <c r="K1006" s="385"/>
    </row>
    <row r="1007" spans="1:11">
      <c r="A1007" s="483"/>
      <c r="B1007" s="438"/>
      <c r="F1007" s="385"/>
      <c r="G1007" s="385"/>
      <c r="H1007" s="385"/>
      <c r="I1007" s="385"/>
      <c r="J1007" s="385"/>
      <c r="K1007" s="385"/>
    </row>
    <row r="1008" spans="1:11">
      <c r="A1008" s="483"/>
      <c r="B1008" s="438"/>
      <c r="F1008" s="385"/>
      <c r="G1008" s="385"/>
      <c r="H1008" s="385"/>
      <c r="I1008" s="385"/>
      <c r="J1008" s="385"/>
      <c r="K1008" s="385"/>
    </row>
    <row r="1009" spans="1:11">
      <c r="A1009" s="483"/>
      <c r="B1009" s="438"/>
      <c r="F1009" s="385"/>
      <c r="G1009" s="385"/>
      <c r="H1009" s="385"/>
      <c r="I1009" s="385"/>
      <c r="J1009" s="385"/>
      <c r="K1009" s="385"/>
    </row>
    <row r="1010" spans="1:11">
      <c r="A1010" s="483"/>
      <c r="B1010" s="438"/>
      <c r="F1010" s="385"/>
      <c r="G1010" s="385"/>
      <c r="H1010" s="385"/>
      <c r="I1010" s="385"/>
      <c r="J1010" s="385"/>
      <c r="K1010" s="385"/>
    </row>
    <row r="1011" spans="1:11">
      <c r="A1011" s="483"/>
      <c r="B1011" s="438"/>
      <c r="F1011" s="385"/>
      <c r="G1011" s="385"/>
      <c r="H1011" s="385"/>
      <c r="I1011" s="385"/>
      <c r="J1011" s="385"/>
      <c r="K1011" s="385"/>
    </row>
    <row r="1012" spans="1:11">
      <c r="A1012" s="483"/>
      <c r="B1012" s="438"/>
      <c r="F1012" s="385"/>
      <c r="G1012" s="385"/>
      <c r="H1012" s="385"/>
      <c r="I1012" s="385"/>
      <c r="J1012" s="385"/>
      <c r="K1012" s="385"/>
    </row>
    <row r="1013" spans="1:11">
      <c r="A1013" s="483"/>
      <c r="B1013" s="438"/>
      <c r="F1013" s="385"/>
      <c r="G1013" s="385"/>
      <c r="H1013" s="385"/>
      <c r="I1013" s="385"/>
      <c r="J1013" s="385"/>
      <c r="K1013" s="385"/>
    </row>
    <row r="1014" spans="1:11">
      <c r="A1014" s="483"/>
      <c r="B1014" s="438"/>
      <c r="F1014" s="385"/>
      <c r="G1014" s="385"/>
      <c r="H1014" s="385"/>
      <c r="I1014" s="385"/>
      <c r="J1014" s="385"/>
      <c r="K1014" s="385"/>
    </row>
    <row r="1015" spans="1:11">
      <c r="A1015" s="483"/>
      <c r="B1015" s="438"/>
      <c r="F1015" s="385"/>
      <c r="G1015" s="385"/>
      <c r="H1015" s="385"/>
      <c r="I1015" s="385"/>
      <c r="J1015" s="385"/>
      <c r="K1015" s="385"/>
    </row>
    <row r="1016" spans="1:11">
      <c r="A1016" s="483"/>
      <c r="B1016" s="438"/>
      <c r="F1016" s="385"/>
      <c r="G1016" s="385"/>
      <c r="H1016" s="385"/>
      <c r="I1016" s="385"/>
      <c r="J1016" s="385"/>
      <c r="K1016" s="385"/>
    </row>
    <row r="1017" spans="1:11">
      <c r="A1017" s="483"/>
      <c r="B1017" s="438"/>
      <c r="F1017" s="385"/>
      <c r="G1017" s="385"/>
      <c r="H1017" s="385"/>
      <c r="I1017" s="385"/>
      <c r="J1017" s="385"/>
      <c r="K1017" s="385"/>
    </row>
    <row r="1018" spans="1:11">
      <c r="A1018" s="483"/>
      <c r="B1018" s="438"/>
      <c r="F1018" s="385"/>
      <c r="G1018" s="385"/>
      <c r="H1018" s="385"/>
      <c r="I1018" s="385"/>
      <c r="J1018" s="385"/>
      <c r="K1018" s="385"/>
    </row>
    <row r="1019" spans="1:11">
      <c r="A1019" s="483"/>
      <c r="B1019" s="438"/>
      <c r="F1019" s="385"/>
      <c r="G1019" s="385"/>
      <c r="H1019" s="385"/>
      <c r="I1019" s="385"/>
      <c r="J1019" s="385"/>
      <c r="K1019" s="385"/>
    </row>
    <row r="1020" spans="1:11">
      <c r="A1020" s="483"/>
      <c r="B1020" s="438"/>
      <c r="F1020" s="385"/>
      <c r="G1020" s="385"/>
      <c r="H1020" s="385"/>
      <c r="I1020" s="385"/>
      <c r="J1020" s="385"/>
      <c r="K1020" s="385"/>
    </row>
    <row r="1021" spans="1:11">
      <c r="A1021" s="483"/>
      <c r="B1021" s="438"/>
      <c r="F1021" s="385"/>
      <c r="G1021" s="385"/>
      <c r="H1021" s="385"/>
      <c r="I1021" s="385"/>
      <c r="J1021" s="385"/>
      <c r="K1021" s="385"/>
    </row>
    <row r="1022" spans="1:11">
      <c r="A1022" s="483"/>
      <c r="B1022" s="438"/>
      <c r="F1022" s="385"/>
      <c r="G1022" s="385"/>
      <c r="H1022" s="385"/>
      <c r="I1022" s="385"/>
      <c r="J1022" s="385"/>
      <c r="K1022" s="385"/>
    </row>
    <row r="1023" spans="1:11">
      <c r="A1023" s="483"/>
      <c r="B1023" s="438"/>
      <c r="F1023" s="385"/>
      <c r="G1023" s="385"/>
      <c r="H1023" s="385"/>
      <c r="I1023" s="385"/>
      <c r="J1023" s="385"/>
      <c r="K1023" s="385"/>
    </row>
    <row r="1024" spans="1:11">
      <c r="A1024" s="483"/>
      <c r="B1024" s="438"/>
      <c r="F1024" s="385"/>
      <c r="G1024" s="385"/>
      <c r="H1024" s="385"/>
      <c r="I1024" s="385"/>
      <c r="J1024" s="385"/>
      <c r="K1024" s="385"/>
    </row>
    <row r="1025" spans="1:11">
      <c r="A1025" s="483"/>
      <c r="B1025" s="438"/>
      <c r="F1025" s="385"/>
      <c r="G1025" s="385"/>
      <c r="H1025" s="385"/>
      <c r="I1025" s="385"/>
      <c r="J1025" s="385"/>
      <c r="K1025" s="385"/>
    </row>
    <row r="1026" spans="1:11">
      <c r="A1026" s="483"/>
      <c r="B1026" s="438"/>
      <c r="F1026" s="385"/>
      <c r="G1026" s="385"/>
      <c r="H1026" s="385"/>
      <c r="I1026" s="385"/>
      <c r="J1026" s="385"/>
      <c r="K1026" s="385"/>
    </row>
    <row r="1027" spans="1:11">
      <c r="A1027" s="483"/>
      <c r="B1027" s="438"/>
      <c r="F1027" s="385"/>
      <c r="G1027" s="385"/>
      <c r="H1027" s="385"/>
      <c r="I1027" s="385"/>
      <c r="J1027" s="385"/>
      <c r="K1027" s="385"/>
    </row>
    <row r="1028" spans="1:11">
      <c r="A1028" s="483"/>
      <c r="B1028" s="438"/>
      <c r="F1028" s="385"/>
      <c r="G1028" s="385"/>
      <c r="H1028" s="385"/>
      <c r="I1028" s="385"/>
      <c r="J1028" s="385"/>
      <c r="K1028" s="385"/>
    </row>
    <row r="1029" spans="1:11">
      <c r="A1029" s="483"/>
      <c r="B1029" s="438"/>
      <c r="F1029" s="385"/>
      <c r="G1029" s="385"/>
      <c r="H1029" s="385"/>
      <c r="I1029" s="385"/>
      <c r="J1029" s="385"/>
      <c r="K1029" s="385"/>
    </row>
    <row r="1030" spans="1:11">
      <c r="A1030" s="483"/>
      <c r="B1030" s="438"/>
      <c r="F1030" s="385"/>
      <c r="G1030" s="385"/>
      <c r="H1030" s="385"/>
      <c r="I1030" s="385"/>
      <c r="J1030" s="385"/>
      <c r="K1030" s="385"/>
    </row>
    <row r="1031" spans="1:11">
      <c r="A1031" s="483"/>
      <c r="B1031" s="438"/>
      <c r="F1031" s="385"/>
      <c r="G1031" s="385"/>
      <c r="H1031" s="385"/>
      <c r="I1031" s="385"/>
      <c r="J1031" s="385"/>
      <c r="K1031" s="385"/>
    </row>
    <row r="1032" spans="1:11">
      <c r="A1032" s="483"/>
      <c r="B1032" s="438"/>
      <c r="F1032" s="385"/>
      <c r="G1032" s="385"/>
      <c r="H1032" s="385"/>
      <c r="I1032" s="385"/>
      <c r="J1032" s="385"/>
      <c r="K1032" s="385"/>
    </row>
    <row r="1033" spans="1:11">
      <c r="A1033" s="483"/>
      <c r="B1033" s="438"/>
      <c r="F1033" s="385"/>
      <c r="G1033" s="385"/>
      <c r="H1033" s="385"/>
      <c r="I1033" s="385"/>
      <c r="J1033" s="385"/>
      <c r="K1033" s="385"/>
    </row>
    <row r="1034" spans="1:11">
      <c r="A1034" s="483"/>
      <c r="B1034" s="438"/>
      <c r="F1034" s="385"/>
      <c r="G1034" s="385"/>
      <c r="H1034" s="385"/>
      <c r="I1034" s="385"/>
      <c r="J1034" s="385"/>
      <c r="K1034" s="385"/>
    </row>
    <row r="1035" spans="1:11">
      <c r="A1035" s="483"/>
      <c r="B1035" s="438"/>
      <c r="F1035" s="385"/>
      <c r="G1035" s="385"/>
      <c r="H1035" s="385"/>
      <c r="I1035" s="385"/>
      <c r="J1035" s="385"/>
      <c r="K1035" s="385"/>
    </row>
    <row r="1036" spans="1:11">
      <c r="A1036" s="483"/>
      <c r="B1036" s="438"/>
      <c r="F1036" s="385"/>
      <c r="G1036" s="385"/>
      <c r="H1036" s="385"/>
      <c r="I1036" s="385"/>
      <c r="J1036" s="385"/>
      <c r="K1036" s="385"/>
    </row>
    <row r="1037" spans="1:11">
      <c r="A1037" s="483"/>
      <c r="B1037" s="438"/>
      <c r="F1037" s="385"/>
      <c r="G1037" s="385"/>
      <c r="H1037" s="385"/>
      <c r="I1037" s="385"/>
      <c r="J1037" s="385"/>
      <c r="K1037" s="385"/>
    </row>
    <row r="1038" spans="1:11">
      <c r="A1038" s="483"/>
      <c r="B1038" s="438"/>
      <c r="F1038" s="385"/>
      <c r="G1038" s="385"/>
      <c r="H1038" s="385"/>
      <c r="I1038" s="385"/>
      <c r="J1038" s="385"/>
      <c r="K1038" s="385"/>
    </row>
    <row r="1039" spans="1:11">
      <c r="A1039" s="483"/>
      <c r="B1039" s="438"/>
      <c r="F1039" s="385"/>
      <c r="G1039" s="385"/>
      <c r="H1039" s="385"/>
      <c r="I1039" s="385"/>
      <c r="J1039" s="385"/>
      <c r="K1039" s="385"/>
    </row>
    <row r="1040" spans="1:11">
      <c r="A1040" s="483"/>
      <c r="B1040" s="438"/>
      <c r="F1040" s="385"/>
      <c r="G1040" s="385"/>
      <c r="H1040" s="385"/>
      <c r="I1040" s="385"/>
      <c r="J1040" s="385"/>
      <c r="K1040" s="385"/>
    </row>
    <row r="1041" spans="1:11">
      <c r="A1041" s="483"/>
      <c r="B1041" s="438"/>
      <c r="F1041" s="385"/>
      <c r="G1041" s="385"/>
      <c r="H1041" s="385"/>
      <c r="I1041" s="385"/>
      <c r="J1041" s="385"/>
      <c r="K1041" s="385"/>
    </row>
    <row r="1042" spans="1:11">
      <c r="A1042" s="483"/>
      <c r="B1042" s="438"/>
      <c r="F1042" s="385"/>
      <c r="G1042" s="385"/>
      <c r="H1042" s="385"/>
      <c r="I1042" s="385"/>
      <c r="J1042" s="385"/>
      <c r="K1042" s="385"/>
    </row>
    <row r="1043" spans="1:11">
      <c r="A1043" s="483"/>
      <c r="B1043" s="438"/>
      <c r="F1043" s="385"/>
      <c r="G1043" s="385"/>
      <c r="H1043" s="385"/>
      <c r="I1043" s="385"/>
      <c r="J1043" s="385"/>
      <c r="K1043" s="385"/>
    </row>
    <row r="1044" spans="1:11">
      <c r="A1044" s="483"/>
      <c r="B1044" s="438"/>
      <c r="F1044" s="385"/>
      <c r="G1044" s="385"/>
      <c r="H1044" s="385"/>
      <c r="I1044" s="385"/>
      <c r="J1044" s="385"/>
      <c r="K1044" s="385"/>
    </row>
    <row r="1045" spans="1:11">
      <c r="A1045" s="483"/>
      <c r="B1045" s="438"/>
      <c r="F1045" s="385"/>
      <c r="G1045" s="385"/>
      <c r="H1045" s="385"/>
      <c r="I1045" s="385"/>
      <c r="J1045" s="385"/>
      <c r="K1045" s="385"/>
    </row>
    <row r="1046" spans="1:11">
      <c r="A1046" s="483"/>
      <c r="B1046" s="438"/>
      <c r="F1046" s="385"/>
      <c r="G1046" s="385"/>
      <c r="H1046" s="385"/>
      <c r="I1046" s="385"/>
      <c r="J1046" s="385"/>
      <c r="K1046" s="385"/>
    </row>
    <row r="1047" spans="1:11">
      <c r="A1047" s="483"/>
      <c r="B1047" s="438"/>
      <c r="F1047" s="385"/>
      <c r="G1047" s="385"/>
      <c r="H1047" s="385"/>
      <c r="I1047" s="385"/>
      <c r="J1047" s="385"/>
      <c r="K1047" s="385"/>
    </row>
    <row r="1048" spans="1:11">
      <c r="A1048" s="483"/>
      <c r="B1048" s="438"/>
      <c r="F1048" s="385"/>
      <c r="G1048" s="385"/>
      <c r="H1048" s="385"/>
      <c r="I1048" s="385"/>
      <c r="J1048" s="385"/>
      <c r="K1048" s="385"/>
    </row>
    <row r="1049" spans="1:11">
      <c r="A1049" s="483"/>
      <c r="B1049" s="438"/>
      <c r="F1049" s="385"/>
      <c r="G1049" s="385"/>
      <c r="H1049" s="385"/>
      <c r="I1049" s="385"/>
      <c r="J1049" s="385"/>
      <c r="K1049" s="385"/>
    </row>
    <row r="1050" spans="1:11">
      <c r="A1050" s="483"/>
      <c r="B1050" s="438"/>
      <c r="F1050" s="385"/>
      <c r="G1050" s="385"/>
      <c r="H1050" s="385"/>
      <c r="I1050" s="385"/>
      <c r="J1050" s="385"/>
      <c r="K1050" s="385"/>
    </row>
    <row r="1051" spans="1:11">
      <c r="A1051" s="483"/>
      <c r="B1051" s="438"/>
      <c r="F1051" s="385"/>
      <c r="G1051" s="385"/>
      <c r="H1051" s="385"/>
      <c r="I1051" s="385"/>
      <c r="J1051" s="385"/>
      <c r="K1051" s="385"/>
    </row>
    <row r="1052" spans="1:11">
      <c r="A1052" s="483"/>
      <c r="B1052" s="438"/>
      <c r="F1052" s="385"/>
      <c r="G1052" s="385"/>
      <c r="H1052" s="385"/>
      <c r="I1052" s="385"/>
      <c r="J1052" s="385"/>
      <c r="K1052" s="385"/>
    </row>
    <row r="1053" spans="1:11">
      <c r="A1053" s="483"/>
      <c r="B1053" s="438"/>
      <c r="F1053" s="385"/>
      <c r="G1053" s="385"/>
      <c r="H1053" s="385"/>
      <c r="I1053" s="385"/>
      <c r="J1053" s="385"/>
      <c r="K1053" s="385"/>
    </row>
    <row r="1054" spans="1:11">
      <c r="A1054" s="483"/>
      <c r="B1054" s="438"/>
      <c r="F1054" s="385"/>
      <c r="G1054" s="385"/>
      <c r="H1054" s="385"/>
      <c r="I1054" s="385"/>
      <c r="J1054" s="385"/>
      <c r="K1054" s="385"/>
    </row>
    <row r="1055" spans="1:11">
      <c r="A1055" s="483"/>
      <c r="B1055" s="438"/>
      <c r="F1055" s="385"/>
      <c r="G1055" s="385"/>
      <c r="H1055" s="385"/>
      <c r="I1055" s="385"/>
      <c r="J1055" s="385"/>
      <c r="K1055" s="385"/>
    </row>
    <row r="1056" spans="1:11">
      <c r="A1056" s="483"/>
      <c r="B1056" s="438"/>
      <c r="F1056" s="385"/>
      <c r="G1056" s="385"/>
      <c r="H1056" s="385"/>
      <c r="I1056" s="385"/>
      <c r="J1056" s="385"/>
      <c r="K1056" s="385"/>
    </row>
    <row r="1057" spans="1:11">
      <c r="A1057" s="483"/>
      <c r="B1057" s="438"/>
      <c r="F1057" s="385"/>
      <c r="G1057" s="385"/>
      <c r="H1057" s="385"/>
      <c r="I1057" s="385"/>
      <c r="J1057" s="385"/>
      <c r="K1057" s="385"/>
    </row>
    <row r="1058" spans="1:11">
      <c r="A1058" s="483"/>
      <c r="B1058" s="438"/>
      <c r="F1058" s="385"/>
      <c r="G1058" s="385"/>
      <c r="H1058" s="385"/>
      <c r="I1058" s="385"/>
      <c r="J1058" s="385"/>
      <c r="K1058" s="385"/>
    </row>
    <row r="1059" spans="1:11">
      <c r="A1059" s="483"/>
      <c r="B1059" s="438"/>
      <c r="F1059" s="385"/>
      <c r="G1059" s="385"/>
      <c r="H1059" s="385"/>
      <c r="I1059" s="385"/>
      <c r="J1059" s="385"/>
      <c r="K1059" s="385"/>
    </row>
    <row r="1060" spans="1:11">
      <c r="A1060" s="483"/>
      <c r="B1060" s="438"/>
      <c r="F1060" s="385"/>
      <c r="G1060" s="385"/>
      <c r="H1060" s="385"/>
      <c r="I1060" s="385"/>
      <c r="J1060" s="385"/>
      <c r="K1060" s="385"/>
    </row>
    <row r="1061" spans="1:11">
      <c r="A1061" s="483"/>
      <c r="B1061" s="438"/>
      <c r="F1061" s="385"/>
      <c r="G1061" s="385"/>
      <c r="H1061" s="385"/>
      <c r="I1061" s="385"/>
      <c r="J1061" s="385"/>
      <c r="K1061" s="385"/>
    </row>
    <row r="1062" spans="1:11">
      <c r="A1062" s="483"/>
      <c r="B1062" s="438"/>
      <c r="F1062" s="385"/>
      <c r="G1062" s="385"/>
      <c r="H1062" s="385"/>
      <c r="I1062" s="385"/>
      <c r="J1062" s="385"/>
      <c r="K1062" s="385"/>
    </row>
    <row r="1063" spans="1:11">
      <c r="A1063" s="483"/>
      <c r="B1063" s="438"/>
      <c r="F1063" s="385"/>
      <c r="G1063" s="385"/>
      <c r="H1063" s="385"/>
      <c r="I1063" s="385"/>
      <c r="J1063" s="385"/>
      <c r="K1063" s="385"/>
    </row>
    <row r="1064" spans="1:11">
      <c r="A1064" s="483"/>
      <c r="B1064" s="438"/>
      <c r="F1064" s="385"/>
      <c r="G1064" s="385"/>
      <c r="H1064" s="385"/>
      <c r="I1064" s="385"/>
      <c r="J1064" s="385"/>
      <c r="K1064" s="385"/>
    </row>
    <row r="1065" spans="1:11">
      <c r="A1065" s="483"/>
      <c r="B1065" s="438"/>
      <c r="F1065" s="385"/>
      <c r="G1065" s="385"/>
      <c r="H1065" s="385"/>
      <c r="I1065" s="385"/>
      <c r="J1065" s="385"/>
      <c r="K1065" s="385"/>
    </row>
    <row r="1066" spans="1:11">
      <c r="A1066" s="483"/>
      <c r="B1066" s="438"/>
      <c r="F1066" s="385"/>
      <c r="G1066" s="385"/>
      <c r="H1066" s="385"/>
      <c r="I1066" s="385"/>
      <c r="J1066" s="385"/>
      <c r="K1066" s="385"/>
    </row>
    <row r="1067" spans="1:11">
      <c r="A1067" s="483"/>
      <c r="B1067" s="438"/>
      <c r="F1067" s="385"/>
      <c r="G1067" s="385"/>
      <c r="H1067" s="385"/>
      <c r="I1067" s="385"/>
      <c r="J1067" s="385"/>
      <c r="K1067" s="385"/>
    </row>
    <row r="1068" spans="1:11">
      <c r="A1068" s="483"/>
      <c r="B1068" s="438"/>
      <c r="F1068" s="385"/>
      <c r="G1068" s="385"/>
      <c r="H1068" s="385"/>
      <c r="I1068" s="385"/>
      <c r="J1068" s="385"/>
      <c r="K1068" s="385"/>
    </row>
    <row r="1069" spans="1:11">
      <c r="A1069" s="483"/>
      <c r="B1069" s="438"/>
      <c r="F1069" s="385"/>
      <c r="G1069" s="385"/>
      <c r="H1069" s="385"/>
      <c r="I1069" s="385"/>
      <c r="J1069" s="385"/>
      <c r="K1069" s="385"/>
    </row>
    <row r="1070" spans="1:11">
      <c r="A1070" s="483"/>
      <c r="B1070" s="438"/>
      <c r="F1070" s="385"/>
      <c r="G1070" s="385"/>
      <c r="H1070" s="385"/>
      <c r="I1070" s="385"/>
      <c r="J1070" s="385"/>
      <c r="K1070" s="385"/>
    </row>
    <row r="1071" spans="1:11">
      <c r="A1071" s="483"/>
      <c r="B1071" s="438"/>
      <c r="F1071" s="385"/>
      <c r="G1071" s="385"/>
      <c r="H1071" s="385"/>
      <c r="I1071" s="385"/>
      <c r="J1071" s="385"/>
      <c r="K1071" s="385"/>
    </row>
    <row r="1072" spans="1:11">
      <c r="A1072" s="483"/>
      <c r="B1072" s="438"/>
      <c r="F1072" s="385"/>
      <c r="G1072" s="385"/>
      <c r="H1072" s="385"/>
      <c r="I1072" s="385"/>
      <c r="J1072" s="385"/>
      <c r="K1072" s="385"/>
    </row>
    <row r="1073" spans="1:11">
      <c r="A1073" s="483"/>
      <c r="B1073" s="438"/>
      <c r="F1073" s="385"/>
      <c r="G1073" s="385"/>
      <c r="H1073" s="385"/>
      <c r="I1073" s="385"/>
      <c r="J1073" s="385"/>
      <c r="K1073" s="385"/>
    </row>
    <row r="1074" spans="1:11">
      <c r="A1074" s="483"/>
      <c r="B1074" s="438"/>
      <c r="F1074" s="385"/>
      <c r="G1074" s="385"/>
      <c r="H1074" s="385"/>
      <c r="I1074" s="385"/>
      <c r="J1074" s="385"/>
      <c r="K1074" s="385"/>
    </row>
    <row r="1075" spans="1:11">
      <c r="A1075" s="483"/>
      <c r="B1075" s="438"/>
      <c r="F1075" s="385"/>
      <c r="G1075" s="385"/>
      <c r="H1075" s="385"/>
      <c r="I1075" s="385"/>
      <c r="J1075" s="385"/>
      <c r="K1075" s="385"/>
    </row>
    <row r="1076" spans="1:11">
      <c r="A1076" s="483"/>
      <c r="B1076" s="438"/>
      <c r="F1076" s="385"/>
      <c r="G1076" s="385"/>
      <c r="H1076" s="385"/>
      <c r="I1076" s="385"/>
      <c r="J1076" s="385"/>
      <c r="K1076" s="385"/>
    </row>
    <row r="1077" spans="1:11">
      <c r="A1077" s="483"/>
      <c r="B1077" s="438"/>
      <c r="F1077" s="385"/>
      <c r="G1077" s="385"/>
      <c r="H1077" s="385"/>
      <c r="I1077" s="385"/>
      <c r="J1077" s="385"/>
      <c r="K1077" s="385"/>
    </row>
    <row r="1078" spans="1:11">
      <c r="A1078" s="483"/>
      <c r="B1078" s="438"/>
      <c r="F1078" s="385"/>
      <c r="G1078" s="385"/>
      <c r="H1078" s="385"/>
      <c r="I1078" s="385"/>
      <c r="J1078" s="385"/>
      <c r="K1078" s="385"/>
    </row>
    <row r="1079" spans="1:11">
      <c r="A1079" s="483"/>
      <c r="B1079" s="438"/>
      <c r="F1079" s="385"/>
      <c r="G1079" s="385"/>
      <c r="H1079" s="385"/>
      <c r="I1079" s="385"/>
      <c r="J1079" s="385"/>
      <c r="K1079" s="385"/>
    </row>
    <row r="1080" spans="1:11">
      <c r="A1080" s="483"/>
      <c r="B1080" s="438"/>
      <c r="F1080" s="385"/>
      <c r="G1080" s="385"/>
      <c r="H1080" s="385"/>
      <c r="I1080" s="385"/>
      <c r="J1080" s="385"/>
      <c r="K1080" s="385"/>
    </row>
    <row r="1081" spans="1:11">
      <c r="A1081" s="483"/>
      <c r="B1081" s="438"/>
      <c r="F1081" s="385"/>
      <c r="G1081" s="385"/>
      <c r="H1081" s="385"/>
      <c r="I1081" s="385"/>
      <c r="J1081" s="385"/>
      <c r="K1081" s="385"/>
    </row>
    <row r="1082" spans="1:11">
      <c r="A1082" s="483"/>
      <c r="B1082" s="438"/>
      <c r="F1082" s="385"/>
      <c r="G1082" s="385"/>
      <c r="H1082" s="385"/>
      <c r="I1082" s="385"/>
      <c r="J1082" s="385"/>
      <c r="K1082" s="385"/>
    </row>
    <row r="1083" spans="1:11">
      <c r="A1083" s="483"/>
      <c r="B1083" s="438"/>
      <c r="F1083" s="385"/>
      <c r="G1083" s="385"/>
      <c r="H1083" s="385"/>
      <c r="I1083" s="385"/>
      <c r="J1083" s="385"/>
      <c r="K1083" s="385"/>
    </row>
    <row r="1084" spans="1:11">
      <c r="A1084" s="483"/>
      <c r="B1084" s="438"/>
      <c r="F1084" s="385"/>
      <c r="G1084" s="385"/>
      <c r="H1084" s="385"/>
      <c r="I1084" s="385"/>
      <c r="J1084" s="385"/>
      <c r="K1084" s="385"/>
    </row>
    <row r="1085" spans="1:11">
      <c r="A1085" s="483"/>
      <c r="B1085" s="438"/>
      <c r="F1085" s="385"/>
      <c r="G1085" s="385"/>
      <c r="H1085" s="385"/>
      <c r="I1085" s="385"/>
      <c r="J1085" s="385"/>
      <c r="K1085" s="385"/>
    </row>
    <row r="1086" spans="1:11">
      <c r="A1086" s="483"/>
      <c r="B1086" s="438"/>
      <c r="F1086" s="385"/>
      <c r="G1086" s="385"/>
      <c r="H1086" s="385"/>
      <c r="I1086" s="385"/>
      <c r="J1086" s="385"/>
      <c r="K1086" s="385"/>
    </row>
    <row r="1087" spans="1:11">
      <c r="A1087" s="483"/>
      <c r="B1087" s="438"/>
      <c r="F1087" s="385"/>
      <c r="G1087" s="385"/>
      <c r="H1087" s="385"/>
      <c r="I1087" s="385"/>
      <c r="J1087" s="385"/>
      <c r="K1087" s="385"/>
    </row>
    <row r="1088" spans="1:11">
      <c r="A1088" s="483"/>
      <c r="B1088" s="438"/>
      <c r="F1088" s="385"/>
      <c r="G1088" s="385"/>
      <c r="H1088" s="385"/>
      <c r="I1088" s="385"/>
      <c r="J1088" s="385"/>
      <c r="K1088" s="385"/>
    </row>
    <row r="1089" spans="1:11">
      <c r="A1089" s="483"/>
      <c r="B1089" s="438"/>
      <c r="F1089" s="385"/>
      <c r="G1089" s="385"/>
      <c r="H1089" s="385"/>
      <c r="I1089" s="385"/>
      <c r="J1089" s="385"/>
      <c r="K1089" s="385"/>
    </row>
    <row r="1090" spans="1:11">
      <c r="A1090" s="483"/>
      <c r="B1090" s="438"/>
      <c r="F1090" s="385"/>
      <c r="G1090" s="385"/>
      <c r="H1090" s="385"/>
      <c r="I1090" s="385"/>
      <c r="J1090" s="385"/>
      <c r="K1090" s="385"/>
    </row>
    <row r="1091" spans="1:11">
      <c r="A1091" s="483"/>
      <c r="B1091" s="438"/>
      <c r="F1091" s="385"/>
      <c r="G1091" s="385"/>
      <c r="H1091" s="385"/>
      <c r="I1091" s="385"/>
      <c r="J1091" s="385"/>
      <c r="K1091" s="385"/>
    </row>
    <row r="1092" spans="1:11">
      <c r="A1092" s="483"/>
      <c r="B1092" s="438"/>
      <c r="F1092" s="385"/>
      <c r="G1092" s="385"/>
      <c r="H1092" s="385"/>
      <c r="I1092" s="385"/>
      <c r="J1092" s="385"/>
      <c r="K1092" s="385"/>
    </row>
    <row r="1093" spans="1:11">
      <c r="A1093" s="483"/>
      <c r="B1093" s="438"/>
      <c r="F1093" s="385"/>
      <c r="G1093" s="385"/>
      <c r="H1093" s="385"/>
      <c r="I1093" s="385"/>
      <c r="J1093" s="385"/>
      <c r="K1093" s="385"/>
    </row>
    <row r="1094" spans="1:11">
      <c r="A1094" s="483"/>
      <c r="B1094" s="438"/>
      <c r="F1094" s="385"/>
      <c r="G1094" s="385"/>
      <c r="H1094" s="385"/>
      <c r="I1094" s="385"/>
      <c r="J1094" s="385"/>
      <c r="K1094" s="385"/>
    </row>
    <row r="1095" spans="1:11">
      <c r="A1095" s="483"/>
      <c r="B1095" s="438"/>
      <c r="F1095" s="385"/>
      <c r="G1095" s="385"/>
      <c r="H1095" s="385"/>
      <c r="I1095" s="385"/>
      <c r="J1095" s="385"/>
      <c r="K1095" s="385"/>
    </row>
    <row r="1096" spans="1:11">
      <c r="A1096" s="483"/>
      <c r="B1096" s="438"/>
      <c r="F1096" s="385"/>
      <c r="G1096" s="385"/>
      <c r="H1096" s="385"/>
      <c r="I1096" s="385"/>
      <c r="J1096" s="385"/>
      <c r="K1096" s="385"/>
    </row>
    <row r="1097" spans="1:11">
      <c r="A1097" s="483"/>
      <c r="B1097" s="438"/>
      <c r="F1097" s="385"/>
      <c r="G1097" s="385"/>
      <c r="H1097" s="385"/>
      <c r="I1097" s="385"/>
      <c r="J1097" s="385"/>
      <c r="K1097" s="385"/>
    </row>
    <row r="1098" spans="1:11">
      <c r="A1098" s="483"/>
      <c r="B1098" s="438"/>
      <c r="F1098" s="385"/>
      <c r="G1098" s="385"/>
      <c r="H1098" s="385"/>
      <c r="I1098" s="385"/>
      <c r="J1098" s="385"/>
      <c r="K1098" s="385"/>
    </row>
    <row r="1099" spans="1:11">
      <c r="A1099" s="483"/>
      <c r="B1099" s="438"/>
      <c r="F1099" s="385"/>
      <c r="G1099" s="385"/>
      <c r="H1099" s="385"/>
      <c r="I1099" s="385"/>
      <c r="J1099" s="385"/>
      <c r="K1099" s="385"/>
    </row>
    <row r="1100" spans="1:11">
      <c r="A1100" s="483"/>
      <c r="B1100" s="438"/>
      <c r="F1100" s="385"/>
      <c r="G1100" s="385"/>
      <c r="H1100" s="385"/>
      <c r="I1100" s="385"/>
      <c r="J1100" s="385"/>
      <c r="K1100" s="385"/>
    </row>
    <row r="1101" spans="1:11">
      <c r="A1101" s="483"/>
      <c r="B1101" s="438"/>
      <c r="F1101" s="385"/>
      <c r="G1101" s="385"/>
      <c r="H1101" s="385"/>
      <c r="I1101" s="385"/>
      <c r="J1101" s="385"/>
      <c r="K1101" s="385"/>
    </row>
    <row r="1102" spans="1:11">
      <c r="A1102" s="483"/>
      <c r="B1102" s="438"/>
      <c r="F1102" s="385"/>
      <c r="G1102" s="385"/>
      <c r="H1102" s="385"/>
      <c r="I1102" s="385"/>
      <c r="J1102" s="385"/>
      <c r="K1102" s="385"/>
    </row>
    <row r="1103" spans="1:11">
      <c r="A1103" s="483"/>
      <c r="B1103" s="438"/>
      <c r="F1103" s="385"/>
      <c r="G1103" s="385"/>
      <c r="H1103" s="385"/>
      <c r="I1103" s="385"/>
      <c r="J1103" s="385"/>
      <c r="K1103" s="385"/>
    </row>
    <row r="1104" spans="1:11">
      <c r="A1104" s="483"/>
      <c r="B1104" s="438"/>
      <c r="F1104" s="385"/>
      <c r="G1104" s="385"/>
      <c r="H1104" s="385"/>
      <c r="I1104" s="385"/>
      <c r="J1104" s="385"/>
      <c r="K1104" s="385"/>
    </row>
    <row r="1105" spans="1:11">
      <c r="A1105" s="483"/>
      <c r="B1105" s="438"/>
      <c r="F1105" s="385"/>
      <c r="G1105" s="385"/>
      <c r="H1105" s="385"/>
      <c r="I1105" s="385"/>
      <c r="J1105" s="385"/>
      <c r="K1105" s="385"/>
    </row>
    <row r="1106" spans="1:11">
      <c r="A1106" s="483"/>
      <c r="B1106" s="438"/>
      <c r="F1106" s="385"/>
      <c r="G1106" s="385"/>
      <c r="H1106" s="385"/>
      <c r="I1106" s="385"/>
      <c r="J1106" s="385"/>
      <c r="K1106" s="385"/>
    </row>
    <row r="1107" spans="1:11">
      <c r="A1107" s="483"/>
      <c r="B1107" s="438"/>
      <c r="F1107" s="385"/>
      <c r="G1107" s="385"/>
      <c r="H1107" s="385"/>
      <c r="I1107" s="385"/>
      <c r="J1107" s="385"/>
      <c r="K1107" s="385"/>
    </row>
    <row r="1108" spans="1:11">
      <c r="A1108" s="483"/>
      <c r="B1108" s="438"/>
      <c r="F1108" s="385"/>
      <c r="G1108" s="385"/>
      <c r="H1108" s="385"/>
      <c r="I1108" s="385"/>
      <c r="J1108" s="385"/>
      <c r="K1108" s="385"/>
    </row>
    <row r="1109" spans="1:11">
      <c r="A1109" s="483"/>
      <c r="B1109" s="438"/>
      <c r="F1109" s="385"/>
      <c r="G1109" s="385"/>
      <c r="H1109" s="385"/>
      <c r="I1109" s="385"/>
      <c r="J1109" s="385"/>
      <c r="K1109" s="385"/>
    </row>
    <row r="1110" spans="1:11">
      <c r="A1110" s="483"/>
      <c r="B1110" s="438"/>
      <c r="F1110" s="385"/>
      <c r="G1110" s="385"/>
      <c r="H1110" s="385"/>
      <c r="I1110" s="385"/>
      <c r="J1110" s="385"/>
      <c r="K1110" s="385"/>
    </row>
    <row r="1111" spans="1:11">
      <c r="A1111" s="483"/>
      <c r="B1111" s="438"/>
      <c r="F1111" s="385"/>
      <c r="G1111" s="385"/>
      <c r="H1111" s="385"/>
      <c r="I1111" s="385"/>
      <c r="J1111" s="385"/>
      <c r="K1111" s="385"/>
    </row>
    <row r="1112" spans="1:11">
      <c r="A1112" s="483"/>
      <c r="B1112" s="438"/>
      <c r="F1112" s="385"/>
      <c r="G1112" s="385"/>
      <c r="H1112" s="385"/>
      <c r="I1112" s="385"/>
      <c r="J1112" s="385"/>
      <c r="K1112" s="385"/>
    </row>
    <row r="1113" spans="1:11">
      <c r="A1113" s="483"/>
      <c r="B1113" s="438"/>
      <c r="F1113" s="385"/>
      <c r="G1113" s="385"/>
      <c r="H1113" s="385"/>
      <c r="I1113" s="385"/>
      <c r="J1113" s="385"/>
      <c r="K1113" s="385"/>
    </row>
    <row r="1114" spans="1:11">
      <c r="A1114" s="483"/>
      <c r="B1114" s="438"/>
      <c r="F1114" s="385"/>
      <c r="G1114" s="385"/>
      <c r="H1114" s="385"/>
      <c r="I1114" s="385"/>
      <c r="J1114" s="385"/>
      <c r="K1114" s="385"/>
    </row>
    <row r="1115" spans="1:11">
      <c r="A1115" s="483"/>
      <c r="B1115" s="438"/>
      <c r="F1115" s="385"/>
      <c r="G1115" s="385"/>
      <c r="H1115" s="385"/>
      <c r="I1115" s="385"/>
      <c r="J1115" s="385"/>
      <c r="K1115" s="385"/>
    </row>
    <row r="1116" spans="1:11">
      <c r="A1116" s="483"/>
      <c r="B1116" s="438"/>
      <c r="F1116" s="385"/>
      <c r="G1116" s="385"/>
      <c r="H1116" s="385"/>
      <c r="I1116" s="385"/>
      <c r="J1116" s="385"/>
      <c r="K1116" s="385"/>
    </row>
    <row r="1117" spans="1:11">
      <c r="A1117" s="483"/>
      <c r="B1117" s="438"/>
      <c r="F1117" s="385"/>
      <c r="G1117" s="385"/>
      <c r="H1117" s="385"/>
      <c r="I1117" s="385"/>
      <c r="J1117" s="385"/>
      <c r="K1117" s="385"/>
    </row>
    <row r="1118" spans="1:11">
      <c r="A1118" s="483"/>
      <c r="B1118" s="438"/>
      <c r="F1118" s="385"/>
      <c r="G1118" s="385"/>
      <c r="H1118" s="385"/>
      <c r="I1118" s="385"/>
      <c r="J1118" s="385"/>
      <c r="K1118" s="385"/>
    </row>
    <row r="1119" spans="1:11">
      <c r="A1119" s="483"/>
      <c r="B1119" s="438"/>
      <c r="F1119" s="385"/>
      <c r="G1119" s="385"/>
      <c r="H1119" s="385"/>
      <c r="I1119" s="385"/>
      <c r="J1119" s="385"/>
      <c r="K1119" s="385"/>
    </row>
    <row r="1120" spans="1:11">
      <c r="A1120" s="483"/>
      <c r="B1120" s="438"/>
      <c r="F1120" s="385"/>
      <c r="G1120" s="385"/>
      <c r="H1120" s="385"/>
      <c r="I1120" s="385"/>
      <c r="J1120" s="385"/>
      <c r="K1120" s="385"/>
    </row>
    <row r="1121" spans="1:11">
      <c r="A1121" s="483"/>
      <c r="B1121" s="438"/>
      <c r="F1121" s="385"/>
      <c r="G1121" s="385"/>
      <c r="H1121" s="385"/>
      <c r="I1121" s="385"/>
      <c r="J1121" s="385"/>
      <c r="K1121" s="385"/>
    </row>
    <row r="1122" spans="1:11">
      <c r="A1122" s="483"/>
      <c r="B1122" s="438"/>
      <c r="F1122" s="385"/>
      <c r="G1122" s="385"/>
      <c r="H1122" s="385"/>
      <c r="I1122" s="385"/>
      <c r="J1122" s="385"/>
      <c r="K1122" s="385"/>
    </row>
    <row r="1123" spans="1:11">
      <c r="A1123" s="483"/>
      <c r="B1123" s="438"/>
      <c r="F1123" s="385"/>
      <c r="G1123" s="385"/>
      <c r="H1123" s="385"/>
      <c r="I1123" s="385"/>
      <c r="J1123" s="385"/>
      <c r="K1123" s="385"/>
    </row>
    <row r="1124" spans="1:11">
      <c r="A1124" s="483"/>
      <c r="B1124" s="438"/>
      <c r="F1124" s="385"/>
      <c r="G1124" s="385"/>
      <c r="H1124" s="385"/>
      <c r="I1124" s="385"/>
      <c r="J1124" s="385"/>
      <c r="K1124" s="385"/>
    </row>
    <row r="1125" spans="1:11">
      <c r="A1125" s="483"/>
      <c r="B1125" s="438"/>
      <c r="F1125" s="385"/>
      <c r="G1125" s="385"/>
      <c r="H1125" s="385"/>
      <c r="I1125" s="385"/>
      <c r="J1125" s="385"/>
      <c r="K1125" s="385"/>
    </row>
    <row r="1126" spans="1:11">
      <c r="A1126" s="483"/>
      <c r="B1126" s="438"/>
      <c r="F1126" s="385"/>
      <c r="G1126" s="385"/>
      <c r="H1126" s="385"/>
      <c r="I1126" s="385"/>
      <c r="J1126" s="385"/>
      <c r="K1126" s="385"/>
    </row>
    <row r="1127" spans="1:11">
      <c r="A1127" s="483"/>
      <c r="B1127" s="438"/>
      <c r="F1127" s="385"/>
      <c r="G1127" s="385"/>
      <c r="H1127" s="385"/>
      <c r="I1127" s="385"/>
      <c r="J1127" s="385"/>
      <c r="K1127" s="385"/>
    </row>
    <row r="1128" spans="1:11">
      <c r="A1128" s="483"/>
      <c r="B1128" s="438"/>
      <c r="F1128" s="385"/>
      <c r="G1128" s="385"/>
      <c r="H1128" s="385"/>
      <c r="I1128" s="385"/>
      <c r="J1128" s="385"/>
      <c r="K1128" s="385"/>
    </row>
    <row r="1129" spans="1:11">
      <c r="A1129" s="483"/>
      <c r="B1129" s="438"/>
      <c r="F1129" s="385"/>
      <c r="G1129" s="385"/>
      <c r="H1129" s="385"/>
      <c r="I1129" s="385"/>
      <c r="J1129" s="385"/>
      <c r="K1129" s="385"/>
    </row>
    <row r="1130" spans="1:11">
      <c r="A1130" s="483"/>
      <c r="B1130" s="438"/>
      <c r="F1130" s="385"/>
      <c r="G1130" s="385"/>
      <c r="H1130" s="385"/>
      <c r="I1130" s="385"/>
      <c r="J1130" s="385"/>
      <c r="K1130" s="385"/>
    </row>
    <row r="1131" spans="1:11">
      <c r="A1131" s="483"/>
      <c r="B1131" s="438"/>
      <c r="F1131" s="385"/>
      <c r="G1131" s="385"/>
      <c r="H1131" s="385"/>
      <c r="I1131" s="385"/>
      <c r="J1131" s="385"/>
      <c r="K1131" s="385"/>
    </row>
    <row r="1132" spans="1:11">
      <c r="A1132" s="483"/>
      <c r="B1132" s="438"/>
      <c r="F1132" s="385"/>
      <c r="G1132" s="385"/>
      <c r="H1132" s="385"/>
      <c r="I1132" s="385"/>
      <c r="J1132" s="385"/>
      <c r="K1132" s="385"/>
    </row>
    <row r="1133" spans="1:11">
      <c r="A1133" s="483"/>
      <c r="B1133" s="438"/>
      <c r="F1133" s="385"/>
      <c r="G1133" s="385"/>
      <c r="H1133" s="385"/>
      <c r="I1133" s="385"/>
      <c r="J1133" s="385"/>
      <c r="K1133" s="385"/>
    </row>
    <row r="1134" spans="1:11">
      <c r="A1134" s="483"/>
      <c r="B1134" s="438"/>
      <c r="F1134" s="385"/>
      <c r="G1134" s="385"/>
      <c r="H1134" s="385"/>
      <c r="I1134" s="385"/>
      <c r="J1134" s="385"/>
      <c r="K1134" s="385"/>
    </row>
    <row r="1135" spans="1:11">
      <c r="A1135" s="483"/>
      <c r="B1135" s="438"/>
      <c r="F1135" s="385"/>
      <c r="G1135" s="385"/>
      <c r="H1135" s="385"/>
      <c r="I1135" s="385"/>
      <c r="J1135" s="385"/>
      <c r="K1135" s="385"/>
    </row>
    <row r="1136" spans="1:11">
      <c r="A1136" s="483"/>
      <c r="B1136" s="438"/>
      <c r="F1136" s="385"/>
      <c r="G1136" s="385"/>
      <c r="H1136" s="385"/>
      <c r="I1136" s="385"/>
      <c r="J1136" s="385"/>
      <c r="K1136" s="385"/>
    </row>
    <row r="1137" spans="1:11">
      <c r="A1137" s="483"/>
      <c r="B1137" s="438"/>
      <c r="F1137" s="385"/>
      <c r="G1137" s="385"/>
      <c r="H1137" s="385"/>
      <c r="I1137" s="385"/>
      <c r="J1137" s="385"/>
      <c r="K1137" s="385"/>
    </row>
    <row r="1138" spans="1:11">
      <c r="A1138" s="483"/>
      <c r="B1138" s="438"/>
      <c r="F1138" s="385"/>
      <c r="G1138" s="385"/>
      <c r="H1138" s="385"/>
      <c r="I1138" s="385"/>
      <c r="J1138" s="385"/>
      <c r="K1138" s="385"/>
    </row>
    <row r="1139" spans="1:11">
      <c r="A1139" s="483"/>
      <c r="B1139" s="438"/>
      <c r="F1139" s="385"/>
      <c r="G1139" s="385"/>
      <c r="H1139" s="385"/>
      <c r="I1139" s="385"/>
      <c r="J1139" s="385"/>
      <c r="K1139" s="385"/>
    </row>
    <row r="1140" spans="1:11">
      <c r="A1140" s="483"/>
      <c r="B1140" s="438"/>
      <c r="F1140" s="385"/>
      <c r="G1140" s="385"/>
      <c r="H1140" s="385"/>
      <c r="I1140" s="385"/>
      <c r="J1140" s="385"/>
      <c r="K1140" s="385"/>
    </row>
    <row r="1141" spans="1:11">
      <c r="A1141" s="483"/>
      <c r="B1141" s="438"/>
      <c r="F1141" s="385"/>
      <c r="G1141" s="385"/>
      <c r="H1141" s="385"/>
      <c r="I1141" s="385"/>
      <c r="J1141" s="385"/>
      <c r="K1141" s="385"/>
    </row>
    <row r="1142" spans="1:11">
      <c r="A1142" s="483"/>
      <c r="B1142" s="438"/>
      <c r="F1142" s="385"/>
      <c r="G1142" s="385"/>
      <c r="H1142" s="385"/>
      <c r="I1142" s="385"/>
      <c r="J1142" s="385"/>
      <c r="K1142" s="385"/>
    </row>
    <row r="1143" spans="1:11">
      <c r="A1143" s="483"/>
      <c r="B1143" s="438"/>
      <c r="F1143" s="385"/>
      <c r="G1143" s="385"/>
      <c r="H1143" s="385"/>
      <c r="I1143" s="385"/>
      <c r="J1143" s="385"/>
      <c r="K1143" s="385"/>
    </row>
    <row r="1144" spans="1:11">
      <c r="A1144" s="483"/>
      <c r="B1144" s="438"/>
      <c r="F1144" s="385"/>
      <c r="G1144" s="385"/>
      <c r="H1144" s="385"/>
      <c r="I1144" s="385"/>
      <c r="J1144" s="385"/>
      <c r="K1144" s="385"/>
    </row>
    <row r="1145" spans="1:11">
      <c r="A1145" s="483"/>
      <c r="B1145" s="438"/>
      <c r="F1145" s="385"/>
      <c r="G1145" s="385"/>
      <c r="H1145" s="385"/>
      <c r="I1145" s="385"/>
      <c r="J1145" s="385"/>
      <c r="K1145" s="385"/>
    </row>
    <row r="1146" spans="1:11">
      <c r="A1146" s="483"/>
      <c r="B1146" s="438"/>
      <c r="F1146" s="385"/>
      <c r="G1146" s="385"/>
      <c r="H1146" s="385"/>
      <c r="I1146" s="385"/>
      <c r="J1146" s="385"/>
      <c r="K1146" s="385"/>
    </row>
    <row r="1147" spans="1:11">
      <c r="A1147" s="483"/>
      <c r="B1147" s="438"/>
      <c r="F1147" s="385"/>
      <c r="G1147" s="385"/>
      <c r="H1147" s="385"/>
      <c r="I1147" s="385"/>
      <c r="J1147" s="385"/>
      <c r="K1147" s="385"/>
    </row>
    <row r="1148" spans="1:11">
      <c r="A1148" s="483"/>
      <c r="B1148" s="438"/>
      <c r="F1148" s="385"/>
      <c r="G1148" s="385"/>
      <c r="H1148" s="385"/>
      <c r="I1148" s="385"/>
      <c r="J1148" s="385"/>
      <c r="K1148" s="385"/>
    </row>
    <row r="1149" spans="1:11">
      <c r="A1149" s="483"/>
      <c r="B1149" s="438"/>
      <c r="F1149" s="385"/>
      <c r="G1149" s="385"/>
      <c r="H1149" s="385"/>
      <c r="I1149" s="385"/>
      <c r="J1149" s="385"/>
      <c r="K1149" s="385"/>
    </row>
    <row r="1150" spans="1:11">
      <c r="A1150" s="483"/>
      <c r="B1150" s="438"/>
      <c r="F1150" s="385"/>
      <c r="G1150" s="385"/>
      <c r="H1150" s="385"/>
      <c r="I1150" s="385"/>
      <c r="J1150" s="385"/>
      <c r="K1150" s="385"/>
    </row>
    <row r="1151" spans="1:11">
      <c r="A1151" s="483"/>
      <c r="B1151" s="438"/>
      <c r="F1151" s="385"/>
      <c r="G1151" s="385"/>
      <c r="H1151" s="385"/>
      <c r="I1151" s="385"/>
      <c r="J1151" s="385"/>
      <c r="K1151" s="385"/>
    </row>
    <row r="1152" spans="1:11">
      <c r="A1152" s="483"/>
      <c r="B1152" s="438"/>
      <c r="F1152" s="385"/>
      <c r="G1152" s="385"/>
      <c r="H1152" s="385"/>
      <c r="I1152" s="385"/>
      <c r="J1152" s="385"/>
      <c r="K1152" s="385"/>
    </row>
    <row r="1153" spans="1:11">
      <c r="A1153" s="483"/>
      <c r="B1153" s="438"/>
      <c r="F1153" s="385"/>
      <c r="G1153" s="385"/>
      <c r="H1153" s="385"/>
      <c r="I1153" s="385"/>
      <c r="J1153" s="385"/>
      <c r="K1153" s="385"/>
    </row>
    <row r="1154" spans="1:11">
      <c r="A1154" s="483"/>
      <c r="B1154" s="438"/>
      <c r="F1154" s="385"/>
      <c r="G1154" s="385"/>
      <c r="H1154" s="385"/>
      <c r="I1154" s="385"/>
      <c r="J1154" s="385"/>
      <c r="K1154" s="385"/>
    </row>
    <row r="1155" spans="1:11">
      <c r="A1155" s="483"/>
      <c r="B1155" s="438"/>
      <c r="F1155" s="385"/>
      <c r="G1155" s="385"/>
      <c r="H1155" s="385"/>
      <c r="I1155" s="385"/>
      <c r="J1155" s="385"/>
      <c r="K1155" s="385"/>
    </row>
    <row r="1156" spans="1:11">
      <c r="A1156" s="483"/>
      <c r="B1156" s="438"/>
      <c r="F1156" s="385"/>
      <c r="G1156" s="385"/>
      <c r="H1156" s="385"/>
      <c r="I1156" s="385"/>
      <c r="J1156" s="385"/>
      <c r="K1156" s="385"/>
    </row>
    <row r="1157" spans="1:11">
      <c r="A1157" s="483"/>
      <c r="B1157" s="438"/>
      <c r="F1157" s="385"/>
      <c r="G1157" s="385"/>
      <c r="H1157" s="385"/>
      <c r="I1157" s="385"/>
      <c r="J1157" s="385"/>
      <c r="K1157" s="385"/>
    </row>
    <row r="1158" spans="1:11">
      <c r="A1158" s="483"/>
      <c r="B1158" s="438"/>
      <c r="F1158" s="385"/>
      <c r="G1158" s="385"/>
      <c r="H1158" s="385"/>
      <c r="I1158" s="385"/>
      <c r="J1158" s="385"/>
      <c r="K1158" s="385"/>
    </row>
    <row r="1159" spans="1:11">
      <c r="A1159" s="483"/>
      <c r="B1159" s="438"/>
      <c r="F1159" s="385"/>
      <c r="G1159" s="385"/>
      <c r="H1159" s="385"/>
      <c r="I1159" s="385"/>
      <c r="J1159" s="385"/>
      <c r="K1159" s="385"/>
    </row>
    <row r="1160" spans="1:11">
      <c r="A1160" s="483"/>
      <c r="B1160" s="438"/>
      <c r="F1160" s="385"/>
      <c r="G1160" s="385"/>
      <c r="H1160" s="385"/>
      <c r="I1160" s="385"/>
      <c r="J1160" s="385"/>
      <c r="K1160" s="385"/>
    </row>
    <row r="1161" spans="1:11">
      <c r="A1161" s="483"/>
      <c r="B1161" s="438"/>
      <c r="F1161" s="385"/>
      <c r="G1161" s="385"/>
      <c r="H1161" s="385"/>
      <c r="I1161" s="385"/>
      <c r="J1161" s="385"/>
      <c r="K1161" s="385"/>
    </row>
    <row r="1162" spans="1:11">
      <c r="A1162" s="483"/>
      <c r="B1162" s="438"/>
      <c r="F1162" s="385"/>
      <c r="G1162" s="385"/>
      <c r="H1162" s="385"/>
      <c r="I1162" s="385"/>
      <c r="J1162" s="385"/>
      <c r="K1162" s="385"/>
    </row>
    <row r="1163" spans="1:11">
      <c r="A1163" s="483"/>
      <c r="B1163" s="438"/>
      <c r="F1163" s="385"/>
      <c r="G1163" s="385"/>
      <c r="H1163" s="385"/>
      <c r="I1163" s="385"/>
      <c r="J1163" s="385"/>
      <c r="K1163" s="385"/>
    </row>
    <row r="1164" spans="1:11">
      <c r="A1164" s="483"/>
      <c r="B1164" s="438"/>
      <c r="F1164" s="385"/>
      <c r="G1164" s="385"/>
      <c r="H1164" s="385"/>
      <c r="I1164" s="385"/>
      <c r="J1164" s="385"/>
      <c r="K1164" s="385"/>
    </row>
    <row r="1165" spans="1:11">
      <c r="A1165" s="483"/>
      <c r="B1165" s="438"/>
      <c r="F1165" s="385"/>
      <c r="G1165" s="385"/>
      <c r="H1165" s="385"/>
      <c r="I1165" s="385"/>
      <c r="J1165" s="385"/>
      <c r="K1165" s="385"/>
    </row>
    <row r="1166" spans="1:11">
      <c r="A1166" s="483"/>
      <c r="B1166" s="438"/>
      <c r="F1166" s="385"/>
      <c r="G1166" s="385"/>
      <c r="H1166" s="385"/>
      <c r="I1166" s="385"/>
      <c r="J1166" s="385"/>
      <c r="K1166" s="385"/>
    </row>
    <row r="1167" spans="1:11">
      <c r="A1167" s="483"/>
      <c r="B1167" s="438"/>
      <c r="F1167" s="385"/>
      <c r="G1167" s="385"/>
      <c r="H1167" s="385"/>
      <c r="I1167" s="385"/>
      <c r="J1167" s="385"/>
      <c r="K1167" s="385"/>
    </row>
    <row r="1168" spans="1:11">
      <c r="A1168" s="483"/>
      <c r="B1168" s="438"/>
      <c r="F1168" s="385"/>
      <c r="G1168" s="385"/>
      <c r="H1168" s="385"/>
      <c r="I1168" s="385"/>
      <c r="J1168" s="385"/>
      <c r="K1168" s="385"/>
    </row>
    <row r="1169" spans="1:11">
      <c r="A1169" s="483"/>
      <c r="B1169" s="438"/>
      <c r="F1169" s="385"/>
      <c r="G1169" s="385"/>
      <c r="H1169" s="385"/>
      <c r="I1169" s="385"/>
      <c r="J1169" s="385"/>
      <c r="K1169" s="385"/>
    </row>
    <row r="1170" spans="1:11">
      <c r="A1170" s="483"/>
      <c r="B1170" s="438"/>
      <c r="F1170" s="385"/>
      <c r="G1170" s="385"/>
      <c r="H1170" s="385"/>
      <c r="I1170" s="385"/>
      <c r="J1170" s="385"/>
      <c r="K1170" s="385"/>
    </row>
    <row r="1171" spans="1:11">
      <c r="A1171" s="483"/>
      <c r="B1171" s="438"/>
      <c r="F1171" s="385"/>
      <c r="G1171" s="385"/>
      <c r="H1171" s="385"/>
      <c r="I1171" s="385"/>
      <c r="J1171" s="385"/>
      <c r="K1171" s="385"/>
    </row>
    <row r="1172" spans="1:11">
      <c r="A1172" s="483"/>
      <c r="B1172" s="438"/>
      <c r="F1172" s="385"/>
      <c r="G1172" s="385"/>
      <c r="H1172" s="385"/>
      <c r="I1172" s="385"/>
      <c r="J1172" s="385"/>
      <c r="K1172" s="385"/>
    </row>
    <row r="1173" spans="1:11">
      <c r="A1173" s="483"/>
      <c r="B1173" s="438"/>
      <c r="F1173" s="385"/>
      <c r="G1173" s="385"/>
      <c r="H1173" s="385"/>
      <c r="I1173" s="385"/>
      <c r="J1173" s="385"/>
      <c r="K1173" s="385"/>
    </row>
    <row r="1174" spans="1:11">
      <c r="A1174" s="483"/>
      <c r="B1174" s="438"/>
      <c r="F1174" s="385"/>
      <c r="G1174" s="385"/>
      <c r="H1174" s="385"/>
      <c r="I1174" s="385"/>
      <c r="J1174" s="385"/>
      <c r="K1174" s="385"/>
    </row>
    <row r="1175" spans="1:11">
      <c r="A1175" s="483"/>
      <c r="B1175" s="438"/>
      <c r="F1175" s="385"/>
      <c r="G1175" s="385"/>
      <c r="H1175" s="385"/>
      <c r="I1175" s="385"/>
      <c r="J1175" s="385"/>
      <c r="K1175" s="385"/>
    </row>
    <row r="1176" spans="1:11">
      <c r="A1176" s="483"/>
      <c r="B1176" s="438"/>
      <c r="F1176" s="385"/>
      <c r="G1176" s="385"/>
      <c r="H1176" s="385"/>
      <c r="I1176" s="385"/>
      <c r="J1176" s="385"/>
      <c r="K1176" s="385"/>
    </row>
    <row r="1177" spans="1:11">
      <c r="A1177" s="483"/>
      <c r="B1177" s="438"/>
      <c r="F1177" s="385"/>
      <c r="G1177" s="385"/>
      <c r="H1177" s="385"/>
      <c r="I1177" s="385"/>
      <c r="J1177" s="385"/>
      <c r="K1177" s="385"/>
    </row>
    <row r="1178" spans="1:11">
      <c r="A1178" s="483"/>
      <c r="B1178" s="438"/>
      <c r="F1178" s="385"/>
      <c r="G1178" s="385"/>
      <c r="H1178" s="385"/>
      <c r="I1178" s="385"/>
      <c r="J1178" s="385"/>
      <c r="K1178" s="385"/>
    </row>
    <row r="1179" spans="1:11">
      <c r="A1179" s="483"/>
      <c r="B1179" s="438"/>
      <c r="F1179" s="385"/>
      <c r="G1179" s="385"/>
      <c r="H1179" s="385"/>
      <c r="I1179" s="385"/>
      <c r="J1179" s="385"/>
      <c r="K1179" s="385"/>
    </row>
    <row r="1180" spans="1:11">
      <c r="A1180" s="483"/>
      <c r="B1180" s="438"/>
      <c r="F1180" s="385"/>
      <c r="G1180" s="385"/>
      <c r="H1180" s="385"/>
      <c r="I1180" s="385"/>
      <c r="J1180" s="385"/>
      <c r="K1180" s="385"/>
    </row>
    <row r="1181" spans="1:11">
      <c r="A1181" s="483"/>
      <c r="B1181" s="438"/>
      <c r="F1181" s="385"/>
      <c r="G1181" s="385"/>
      <c r="H1181" s="385"/>
      <c r="I1181" s="385"/>
      <c r="J1181" s="385"/>
      <c r="K1181" s="385"/>
    </row>
    <row r="1182" spans="1:11">
      <c r="A1182" s="483"/>
      <c r="B1182" s="438"/>
      <c r="F1182" s="385"/>
      <c r="G1182" s="385"/>
      <c r="H1182" s="385"/>
      <c r="I1182" s="385"/>
      <c r="J1182" s="385"/>
      <c r="K1182" s="385"/>
    </row>
    <row r="1183" spans="1:11">
      <c r="A1183" s="483"/>
      <c r="B1183" s="438"/>
      <c r="F1183" s="385"/>
      <c r="G1183" s="385"/>
      <c r="H1183" s="385"/>
      <c r="I1183" s="385"/>
      <c r="J1183" s="385"/>
      <c r="K1183" s="385"/>
    </row>
    <row r="1184" spans="1:11">
      <c r="A1184" s="483"/>
      <c r="B1184" s="438"/>
      <c r="F1184" s="385"/>
      <c r="G1184" s="385"/>
      <c r="H1184" s="385"/>
      <c r="I1184" s="385"/>
      <c r="J1184" s="385"/>
      <c r="K1184" s="385"/>
    </row>
    <row r="1185" spans="1:11">
      <c r="A1185" s="483"/>
      <c r="B1185" s="438"/>
      <c r="F1185" s="385"/>
      <c r="G1185" s="385"/>
      <c r="H1185" s="385"/>
      <c r="I1185" s="385"/>
      <c r="J1185" s="385"/>
      <c r="K1185" s="385"/>
    </row>
    <row r="1186" spans="1:11">
      <c r="A1186" s="483"/>
      <c r="B1186" s="438"/>
      <c r="F1186" s="385"/>
      <c r="G1186" s="385"/>
      <c r="H1186" s="385"/>
      <c r="I1186" s="385"/>
      <c r="J1186" s="385"/>
      <c r="K1186" s="385"/>
    </row>
    <row r="1187" spans="1:11">
      <c r="A1187" s="483"/>
      <c r="B1187" s="438"/>
      <c r="F1187" s="385"/>
      <c r="G1187" s="385"/>
      <c r="H1187" s="385"/>
      <c r="I1187" s="385"/>
      <c r="J1187" s="385"/>
      <c r="K1187" s="385"/>
    </row>
    <row r="1188" spans="1:11">
      <c r="A1188" s="483"/>
      <c r="B1188" s="438"/>
      <c r="F1188" s="385"/>
      <c r="G1188" s="385"/>
      <c r="H1188" s="385"/>
      <c r="I1188" s="385"/>
      <c r="J1188" s="385"/>
      <c r="K1188" s="385"/>
    </row>
    <row r="1189" spans="1:11">
      <c r="A1189" s="483"/>
      <c r="B1189" s="438"/>
      <c r="F1189" s="385"/>
      <c r="G1189" s="385"/>
      <c r="H1189" s="385"/>
      <c r="I1189" s="385"/>
      <c r="J1189" s="385"/>
      <c r="K1189" s="385"/>
    </row>
    <row r="1190" spans="1:11">
      <c r="A1190" s="483"/>
      <c r="B1190" s="438"/>
      <c r="F1190" s="385"/>
      <c r="G1190" s="385"/>
      <c r="H1190" s="385"/>
      <c r="I1190" s="385"/>
      <c r="J1190" s="385"/>
      <c r="K1190" s="385"/>
    </row>
    <row r="1191" spans="1:11">
      <c r="A1191" s="483"/>
      <c r="B1191" s="438"/>
      <c r="F1191" s="385"/>
      <c r="G1191" s="385"/>
      <c r="H1191" s="385"/>
      <c r="I1191" s="385"/>
      <c r="J1191" s="385"/>
      <c r="K1191" s="385"/>
    </row>
    <row r="1192" spans="1:11">
      <c r="A1192" s="483"/>
      <c r="B1192" s="438"/>
      <c r="F1192" s="385"/>
      <c r="G1192" s="385"/>
      <c r="H1192" s="385"/>
      <c r="I1192" s="385"/>
      <c r="J1192" s="385"/>
      <c r="K1192" s="385"/>
    </row>
    <row r="1193" spans="1:11">
      <c r="A1193" s="483"/>
      <c r="B1193" s="438"/>
      <c r="F1193" s="385"/>
      <c r="G1193" s="385"/>
      <c r="H1193" s="385"/>
      <c r="I1193" s="385"/>
      <c r="J1193" s="385"/>
      <c r="K1193" s="385"/>
    </row>
    <row r="1194" spans="1:11">
      <c r="A1194" s="483"/>
      <c r="B1194" s="438"/>
      <c r="F1194" s="385"/>
      <c r="G1194" s="385"/>
      <c r="H1194" s="385"/>
      <c r="I1194" s="385"/>
      <c r="J1194" s="385"/>
      <c r="K1194" s="385"/>
    </row>
    <row r="1195" spans="1:11">
      <c r="A1195" s="483"/>
      <c r="B1195" s="438"/>
      <c r="F1195" s="385"/>
      <c r="G1195" s="385"/>
      <c r="H1195" s="385"/>
      <c r="I1195" s="385"/>
      <c r="J1195" s="385"/>
      <c r="K1195" s="385"/>
    </row>
    <row r="1196" spans="1:11">
      <c r="A1196" s="483"/>
      <c r="B1196" s="438"/>
      <c r="F1196" s="385"/>
      <c r="G1196" s="385"/>
      <c r="H1196" s="385"/>
      <c r="I1196" s="385"/>
      <c r="J1196" s="385"/>
      <c r="K1196" s="385"/>
    </row>
    <row r="1197" spans="1:11">
      <c r="A1197" s="483"/>
      <c r="B1197" s="438"/>
      <c r="F1197" s="385"/>
      <c r="G1197" s="385"/>
      <c r="H1197" s="385"/>
      <c r="I1197" s="385"/>
      <c r="J1197" s="385"/>
      <c r="K1197" s="385"/>
    </row>
    <row r="1198" spans="1:11">
      <c r="A1198" s="483"/>
      <c r="B1198" s="438"/>
      <c r="F1198" s="385"/>
      <c r="G1198" s="385"/>
      <c r="H1198" s="385"/>
      <c r="I1198" s="385"/>
      <c r="J1198" s="385"/>
      <c r="K1198" s="385"/>
    </row>
    <row r="1199" spans="1:11">
      <c r="A1199" s="483"/>
      <c r="B1199" s="438"/>
      <c r="F1199" s="385"/>
      <c r="G1199" s="385"/>
      <c r="H1199" s="385"/>
      <c r="I1199" s="385"/>
      <c r="J1199" s="385"/>
      <c r="K1199" s="385"/>
    </row>
    <row r="1200" spans="1:11">
      <c r="A1200" s="483"/>
      <c r="B1200" s="438"/>
      <c r="F1200" s="385"/>
      <c r="G1200" s="385"/>
      <c r="H1200" s="385"/>
      <c r="I1200" s="385"/>
      <c r="J1200" s="385"/>
      <c r="K1200" s="385"/>
    </row>
    <row r="1201" spans="1:11">
      <c r="A1201" s="483"/>
      <c r="B1201" s="438"/>
      <c r="F1201" s="385"/>
      <c r="G1201" s="385"/>
      <c r="H1201" s="385"/>
      <c r="I1201" s="385"/>
      <c r="J1201" s="385"/>
      <c r="K1201" s="385"/>
    </row>
    <row r="1202" spans="1:11">
      <c r="A1202" s="483"/>
      <c r="B1202" s="438"/>
      <c r="F1202" s="385"/>
      <c r="G1202" s="385"/>
      <c r="H1202" s="385"/>
      <c r="I1202" s="385"/>
      <c r="J1202" s="385"/>
      <c r="K1202" s="385"/>
    </row>
    <row r="1203" spans="1:11">
      <c r="A1203" s="483"/>
      <c r="B1203" s="438"/>
      <c r="F1203" s="385"/>
      <c r="G1203" s="385"/>
      <c r="H1203" s="385"/>
      <c r="I1203" s="385"/>
      <c r="J1203" s="385"/>
      <c r="K1203" s="385"/>
    </row>
    <row r="1204" spans="1:11">
      <c r="A1204" s="483"/>
      <c r="B1204" s="438"/>
      <c r="F1204" s="385"/>
      <c r="G1204" s="385"/>
      <c r="H1204" s="385"/>
      <c r="I1204" s="385"/>
      <c r="J1204" s="385"/>
      <c r="K1204" s="385"/>
    </row>
    <row r="1205" spans="1:11">
      <c r="A1205" s="483"/>
      <c r="B1205" s="438"/>
      <c r="F1205" s="385"/>
      <c r="G1205" s="385"/>
      <c r="H1205" s="385"/>
      <c r="I1205" s="385"/>
      <c r="J1205" s="385"/>
      <c r="K1205" s="385"/>
    </row>
    <row r="1206" spans="1:11">
      <c r="A1206" s="483"/>
      <c r="B1206" s="438"/>
      <c r="F1206" s="385"/>
      <c r="G1206" s="385"/>
      <c r="H1206" s="385"/>
      <c r="I1206" s="385"/>
      <c r="J1206" s="385"/>
      <c r="K1206" s="385"/>
    </row>
    <row r="1207" spans="1:11">
      <c r="A1207" s="483"/>
      <c r="B1207" s="438"/>
      <c r="F1207" s="385"/>
      <c r="G1207" s="385"/>
      <c r="H1207" s="385"/>
      <c r="I1207" s="385"/>
      <c r="J1207" s="385"/>
      <c r="K1207" s="385"/>
    </row>
    <row r="1208" spans="1:11">
      <c r="A1208" s="483"/>
      <c r="B1208" s="438"/>
      <c r="F1208" s="385"/>
      <c r="G1208" s="385"/>
      <c r="H1208" s="385"/>
      <c r="I1208" s="385"/>
      <c r="J1208" s="385"/>
      <c r="K1208" s="385"/>
    </row>
    <row r="1209" spans="1:11">
      <c r="A1209" s="483"/>
      <c r="B1209" s="438"/>
      <c r="F1209" s="385"/>
      <c r="G1209" s="385"/>
      <c r="H1209" s="385"/>
      <c r="I1209" s="385"/>
      <c r="J1209" s="385"/>
      <c r="K1209" s="385"/>
    </row>
    <row r="1210" spans="1:11">
      <c r="A1210" s="483"/>
      <c r="B1210" s="438"/>
      <c r="F1210" s="385"/>
      <c r="G1210" s="385"/>
      <c r="H1210" s="385"/>
      <c r="I1210" s="385"/>
      <c r="J1210" s="385"/>
      <c r="K1210" s="385"/>
    </row>
    <row r="1211" spans="1:11">
      <c r="A1211" s="483"/>
      <c r="B1211" s="438"/>
      <c r="F1211" s="385"/>
      <c r="G1211" s="385"/>
      <c r="H1211" s="385"/>
      <c r="I1211" s="385"/>
      <c r="J1211" s="385"/>
      <c r="K1211" s="385"/>
    </row>
    <row r="1212" spans="1:11">
      <c r="A1212" s="483"/>
      <c r="B1212" s="438"/>
      <c r="F1212" s="385"/>
      <c r="G1212" s="385"/>
      <c r="H1212" s="385"/>
      <c r="I1212" s="385"/>
      <c r="J1212" s="385"/>
      <c r="K1212" s="385"/>
    </row>
    <row r="1213" spans="1:11">
      <c r="A1213" s="483"/>
      <c r="B1213" s="438"/>
      <c r="F1213" s="385"/>
      <c r="G1213" s="385"/>
      <c r="H1213" s="385"/>
      <c r="I1213" s="385"/>
      <c r="J1213" s="385"/>
      <c r="K1213" s="385"/>
    </row>
    <row r="1214" spans="1:11">
      <c r="A1214" s="483"/>
      <c r="B1214" s="438"/>
      <c r="F1214" s="385"/>
      <c r="G1214" s="385"/>
      <c r="H1214" s="385"/>
      <c r="I1214" s="385"/>
      <c r="J1214" s="385"/>
      <c r="K1214" s="385"/>
    </row>
    <row r="1215" spans="1:11">
      <c r="A1215" s="483"/>
      <c r="B1215" s="438"/>
      <c r="F1215" s="385"/>
      <c r="G1215" s="385"/>
      <c r="H1215" s="385"/>
      <c r="I1215" s="385"/>
      <c r="J1215" s="385"/>
      <c r="K1215" s="385"/>
    </row>
    <row r="1216" spans="1:11">
      <c r="A1216" s="483"/>
      <c r="B1216" s="438"/>
      <c r="F1216" s="385"/>
      <c r="G1216" s="385"/>
      <c r="H1216" s="385"/>
      <c r="I1216" s="385"/>
      <c r="J1216" s="385"/>
      <c r="K1216" s="385"/>
    </row>
    <row r="1217" spans="1:11">
      <c r="A1217" s="483"/>
      <c r="B1217" s="438"/>
      <c r="F1217" s="385"/>
      <c r="G1217" s="385"/>
      <c r="H1217" s="385"/>
      <c r="I1217" s="385"/>
      <c r="J1217" s="385"/>
      <c r="K1217" s="385"/>
    </row>
    <row r="1218" spans="1:11">
      <c r="A1218" s="483"/>
      <c r="B1218" s="438"/>
      <c r="F1218" s="385"/>
      <c r="G1218" s="385"/>
      <c r="H1218" s="385"/>
      <c r="I1218" s="385"/>
      <c r="J1218" s="385"/>
      <c r="K1218" s="385"/>
    </row>
    <row r="1219" spans="1:11">
      <c r="A1219" s="483"/>
      <c r="B1219" s="438"/>
      <c r="F1219" s="385"/>
      <c r="G1219" s="385"/>
      <c r="H1219" s="385"/>
      <c r="I1219" s="385"/>
      <c r="J1219" s="385"/>
      <c r="K1219" s="385"/>
    </row>
    <row r="1220" spans="1:11">
      <c r="A1220" s="483"/>
      <c r="B1220" s="438"/>
      <c r="F1220" s="385"/>
      <c r="G1220" s="385"/>
      <c r="H1220" s="385"/>
      <c r="I1220" s="385"/>
      <c r="J1220" s="385"/>
      <c r="K1220" s="385"/>
    </row>
    <row r="1221" spans="1:11">
      <c r="A1221" s="483"/>
      <c r="B1221" s="438"/>
      <c r="F1221" s="385"/>
      <c r="G1221" s="385"/>
      <c r="H1221" s="385"/>
      <c r="I1221" s="385"/>
      <c r="J1221" s="385"/>
      <c r="K1221" s="385"/>
    </row>
    <row r="1222" spans="1:11">
      <c r="A1222" s="483"/>
      <c r="B1222" s="438"/>
      <c r="F1222" s="385"/>
      <c r="G1222" s="385"/>
      <c r="H1222" s="385"/>
      <c r="I1222" s="385"/>
      <c r="J1222" s="385"/>
      <c r="K1222" s="385"/>
    </row>
    <row r="1223" spans="1:11">
      <c r="A1223" s="483"/>
      <c r="B1223" s="438"/>
      <c r="F1223" s="385"/>
      <c r="G1223" s="385"/>
      <c r="H1223" s="385"/>
      <c r="I1223" s="385"/>
      <c r="J1223" s="385"/>
      <c r="K1223" s="385"/>
    </row>
    <row r="1224" spans="1:11">
      <c r="A1224" s="483"/>
      <c r="B1224" s="438"/>
      <c r="F1224" s="385"/>
      <c r="G1224" s="385"/>
      <c r="H1224" s="385"/>
      <c r="I1224" s="385"/>
      <c r="J1224" s="385"/>
      <c r="K1224" s="385"/>
    </row>
    <row r="1225" spans="1:11">
      <c r="A1225" s="483"/>
      <c r="B1225" s="438"/>
      <c r="F1225" s="385"/>
      <c r="G1225" s="385"/>
      <c r="H1225" s="385"/>
      <c r="I1225" s="385"/>
      <c r="J1225" s="385"/>
      <c r="K1225" s="385"/>
    </row>
    <row r="1226" spans="1:11">
      <c r="A1226" s="483"/>
      <c r="B1226" s="438"/>
      <c r="F1226" s="385"/>
      <c r="G1226" s="385"/>
      <c r="H1226" s="385"/>
      <c r="I1226" s="385"/>
      <c r="J1226" s="385"/>
      <c r="K1226" s="385"/>
    </row>
    <row r="1227" spans="1:11">
      <c r="A1227" s="483"/>
      <c r="B1227" s="438"/>
      <c r="F1227" s="385"/>
      <c r="G1227" s="385"/>
      <c r="H1227" s="385"/>
      <c r="I1227" s="385"/>
      <c r="J1227" s="385"/>
      <c r="K1227" s="385"/>
    </row>
    <row r="1228" spans="1:11">
      <c r="A1228" s="483"/>
      <c r="B1228" s="438"/>
      <c r="F1228" s="385"/>
      <c r="G1228" s="385"/>
      <c r="H1228" s="385"/>
      <c r="I1228" s="385"/>
      <c r="J1228" s="385"/>
      <c r="K1228" s="385"/>
    </row>
    <row r="1229" spans="1:11">
      <c r="A1229" s="483"/>
      <c r="B1229" s="438"/>
      <c r="F1229" s="385"/>
      <c r="G1229" s="385"/>
      <c r="H1229" s="385"/>
      <c r="I1229" s="385"/>
      <c r="J1229" s="385"/>
      <c r="K1229" s="385"/>
    </row>
    <row r="1230" spans="1:11">
      <c r="A1230" s="483"/>
      <c r="B1230" s="438"/>
      <c r="F1230" s="385"/>
      <c r="G1230" s="385"/>
      <c r="H1230" s="385"/>
      <c r="I1230" s="385"/>
      <c r="J1230" s="385"/>
      <c r="K1230" s="385"/>
    </row>
    <row r="1231" spans="1:11">
      <c r="A1231" s="483"/>
      <c r="B1231" s="438"/>
      <c r="F1231" s="385"/>
      <c r="G1231" s="385"/>
      <c r="H1231" s="385"/>
      <c r="I1231" s="385"/>
      <c r="J1231" s="385"/>
      <c r="K1231" s="385"/>
    </row>
    <row r="1232" spans="1:11">
      <c r="A1232" s="483"/>
      <c r="B1232" s="438"/>
      <c r="F1232" s="385"/>
      <c r="G1232" s="385"/>
      <c r="H1232" s="385"/>
      <c r="I1232" s="385"/>
      <c r="J1232" s="385"/>
      <c r="K1232" s="385"/>
    </row>
    <row r="1233" spans="1:11">
      <c r="A1233" s="483"/>
      <c r="B1233" s="438"/>
      <c r="F1233" s="385"/>
      <c r="G1233" s="385"/>
      <c r="H1233" s="385"/>
      <c r="I1233" s="385"/>
      <c r="J1233" s="385"/>
      <c r="K1233" s="385"/>
    </row>
    <row r="1234" spans="1:11">
      <c r="A1234" s="483"/>
      <c r="B1234" s="438"/>
      <c r="F1234" s="385"/>
      <c r="G1234" s="385"/>
      <c r="H1234" s="385"/>
      <c r="I1234" s="385"/>
      <c r="J1234" s="385"/>
      <c r="K1234" s="385"/>
    </row>
    <row r="1235" spans="1:11">
      <c r="A1235" s="483"/>
      <c r="B1235" s="438"/>
      <c r="F1235" s="385"/>
      <c r="G1235" s="385"/>
      <c r="H1235" s="385"/>
      <c r="I1235" s="385"/>
      <c r="J1235" s="385"/>
      <c r="K1235" s="385"/>
    </row>
    <row r="1236" spans="1:11">
      <c r="A1236" s="483"/>
      <c r="B1236" s="438"/>
      <c r="F1236" s="385"/>
      <c r="G1236" s="385"/>
      <c r="H1236" s="385"/>
      <c r="I1236" s="385"/>
      <c r="J1236" s="385"/>
      <c r="K1236" s="385"/>
    </row>
    <row r="1237" spans="1:11">
      <c r="A1237" s="483"/>
      <c r="B1237" s="438"/>
      <c r="F1237" s="385"/>
      <c r="G1237" s="385"/>
      <c r="H1237" s="385"/>
      <c r="I1237" s="385"/>
      <c r="J1237" s="385"/>
      <c r="K1237" s="385"/>
    </row>
    <row r="1238" spans="1:11">
      <c r="A1238" s="483"/>
      <c r="B1238" s="438"/>
      <c r="F1238" s="385"/>
      <c r="G1238" s="385"/>
      <c r="H1238" s="385"/>
      <c r="I1238" s="385"/>
      <c r="J1238" s="385"/>
      <c r="K1238" s="385"/>
    </row>
    <row r="1239" spans="1:11">
      <c r="A1239" s="483"/>
      <c r="B1239" s="438"/>
      <c r="F1239" s="385"/>
      <c r="G1239" s="385"/>
      <c r="H1239" s="385"/>
      <c r="I1239" s="385"/>
      <c r="J1239" s="385"/>
      <c r="K1239" s="385"/>
    </row>
    <row r="1240" spans="1:11">
      <c r="A1240" s="483"/>
      <c r="B1240" s="438"/>
      <c r="F1240" s="385"/>
      <c r="G1240" s="385"/>
      <c r="H1240" s="385"/>
      <c r="I1240" s="385"/>
      <c r="J1240" s="385"/>
      <c r="K1240" s="385"/>
    </row>
    <row r="1241" spans="1:11">
      <c r="A1241" s="483"/>
      <c r="B1241" s="438"/>
      <c r="F1241" s="385"/>
      <c r="G1241" s="385"/>
      <c r="H1241" s="385"/>
      <c r="I1241" s="385"/>
      <c r="J1241" s="385"/>
      <c r="K1241" s="385"/>
    </row>
    <row r="1242" spans="1:11">
      <c r="A1242" s="483"/>
      <c r="B1242" s="438"/>
      <c r="F1242" s="385"/>
      <c r="G1242" s="385"/>
      <c r="H1242" s="385"/>
      <c r="I1242" s="385"/>
      <c r="J1242" s="385"/>
      <c r="K1242" s="385"/>
    </row>
    <row r="1243" spans="1:11">
      <c r="A1243" s="483"/>
      <c r="B1243" s="438"/>
      <c r="F1243" s="385"/>
      <c r="G1243" s="385"/>
      <c r="H1243" s="385"/>
      <c r="I1243" s="385"/>
      <c r="J1243" s="385"/>
      <c r="K1243" s="385"/>
    </row>
    <row r="1244" spans="1:11">
      <c r="A1244" s="483"/>
      <c r="B1244" s="438"/>
      <c r="F1244" s="385"/>
      <c r="G1244" s="385"/>
      <c r="H1244" s="385"/>
      <c r="I1244" s="385"/>
      <c r="J1244" s="385"/>
      <c r="K1244" s="385"/>
    </row>
    <row r="1245" spans="1:11">
      <c r="A1245" s="483"/>
      <c r="B1245" s="438"/>
      <c r="F1245" s="385"/>
      <c r="G1245" s="385"/>
      <c r="H1245" s="385"/>
      <c r="I1245" s="385"/>
      <c r="J1245" s="385"/>
      <c r="K1245" s="385"/>
    </row>
    <row r="1246" spans="1:11">
      <c r="A1246" s="483"/>
      <c r="B1246" s="438"/>
      <c r="F1246" s="385"/>
      <c r="G1246" s="385"/>
      <c r="H1246" s="385"/>
      <c r="I1246" s="385"/>
      <c r="J1246" s="385"/>
      <c r="K1246" s="385"/>
    </row>
    <row r="1247" spans="1:11">
      <c r="A1247" s="483"/>
      <c r="B1247" s="438"/>
      <c r="F1247" s="385"/>
      <c r="G1247" s="385"/>
      <c r="H1247" s="385"/>
      <c r="I1247" s="385"/>
      <c r="J1247" s="385"/>
      <c r="K1247" s="385"/>
    </row>
    <row r="1248" spans="1:11">
      <c r="A1248" s="483"/>
      <c r="B1248" s="438"/>
      <c r="F1248" s="385"/>
      <c r="G1248" s="385"/>
      <c r="H1248" s="385"/>
      <c r="I1248" s="385"/>
      <c r="J1248" s="385"/>
      <c r="K1248" s="385"/>
    </row>
    <row r="1249" spans="1:11">
      <c r="A1249" s="483"/>
      <c r="B1249" s="438"/>
      <c r="F1249" s="385"/>
      <c r="G1249" s="385"/>
      <c r="H1249" s="385"/>
      <c r="I1249" s="385"/>
      <c r="J1249" s="385"/>
      <c r="K1249" s="385"/>
    </row>
    <row r="1250" spans="1:11">
      <c r="A1250" s="483"/>
      <c r="B1250" s="438"/>
      <c r="F1250" s="385"/>
      <c r="G1250" s="385"/>
      <c r="H1250" s="385"/>
      <c r="I1250" s="385"/>
      <c r="J1250" s="385"/>
      <c r="K1250" s="385"/>
    </row>
    <row r="1251" spans="1:11">
      <c r="A1251" s="483"/>
      <c r="B1251" s="438"/>
      <c r="F1251" s="385"/>
      <c r="G1251" s="385"/>
      <c r="H1251" s="385"/>
      <c r="I1251" s="385"/>
      <c r="J1251" s="385"/>
      <c r="K1251" s="385"/>
    </row>
    <row r="1252" spans="1:11">
      <c r="A1252" s="483"/>
      <c r="B1252" s="438"/>
      <c r="F1252" s="385"/>
      <c r="G1252" s="385"/>
      <c r="H1252" s="385"/>
      <c r="I1252" s="385"/>
      <c r="J1252" s="385"/>
      <c r="K1252" s="385"/>
    </row>
    <row r="1253" spans="1:11">
      <c r="A1253" s="483"/>
      <c r="B1253" s="438"/>
      <c r="F1253" s="385"/>
      <c r="G1253" s="385"/>
      <c r="H1253" s="385"/>
      <c r="I1253" s="385"/>
      <c r="J1253" s="385"/>
      <c r="K1253" s="385"/>
    </row>
    <row r="1254" spans="1:11">
      <c r="A1254" s="483"/>
      <c r="B1254" s="438"/>
      <c r="F1254" s="385"/>
      <c r="G1254" s="385"/>
      <c r="H1254" s="385"/>
      <c r="I1254" s="385"/>
      <c r="J1254" s="385"/>
      <c r="K1254" s="385"/>
    </row>
    <row r="1255" spans="1:11">
      <c r="A1255" s="483"/>
      <c r="B1255" s="438"/>
      <c r="F1255" s="385"/>
      <c r="G1255" s="385"/>
      <c r="H1255" s="385"/>
      <c r="I1255" s="385"/>
      <c r="J1255" s="385"/>
      <c r="K1255" s="385"/>
    </row>
    <row r="1256" spans="1:11">
      <c r="A1256" s="483"/>
      <c r="B1256" s="438"/>
      <c r="F1256" s="385"/>
      <c r="G1256" s="385"/>
      <c r="H1256" s="385"/>
      <c r="I1256" s="385"/>
      <c r="J1256" s="385"/>
      <c r="K1256" s="385"/>
    </row>
    <row r="1257" spans="1:11">
      <c r="A1257" s="483"/>
      <c r="B1257" s="438"/>
      <c r="F1257" s="385"/>
      <c r="G1257" s="385"/>
      <c r="H1257" s="385"/>
      <c r="I1257" s="385"/>
      <c r="J1257" s="385"/>
      <c r="K1257" s="385"/>
    </row>
    <row r="1258" spans="1:11">
      <c r="A1258" s="483"/>
      <c r="B1258" s="438"/>
      <c r="F1258" s="385"/>
      <c r="G1258" s="385"/>
      <c r="H1258" s="385"/>
      <c r="I1258" s="385"/>
      <c r="J1258" s="385"/>
      <c r="K1258" s="385"/>
    </row>
    <row r="1259" spans="1:11">
      <c r="A1259" s="483"/>
      <c r="B1259" s="438"/>
      <c r="F1259" s="385"/>
      <c r="G1259" s="385"/>
      <c r="H1259" s="385"/>
      <c r="I1259" s="385"/>
      <c r="J1259" s="385"/>
      <c r="K1259" s="385"/>
    </row>
    <row r="1260" spans="1:11">
      <c r="A1260" s="483"/>
      <c r="B1260" s="438"/>
      <c r="F1260" s="385"/>
      <c r="G1260" s="385"/>
      <c r="H1260" s="385"/>
      <c r="I1260" s="385"/>
      <c r="J1260" s="385"/>
      <c r="K1260" s="385"/>
    </row>
    <row r="1261" spans="1:11">
      <c r="A1261" s="483"/>
      <c r="B1261" s="438"/>
      <c r="F1261" s="385"/>
      <c r="G1261" s="385"/>
      <c r="H1261" s="385"/>
      <c r="I1261" s="385"/>
      <c r="J1261" s="385"/>
      <c r="K1261" s="385"/>
    </row>
    <row r="1262" spans="1:11">
      <c r="A1262" s="483"/>
      <c r="B1262" s="438"/>
      <c r="F1262" s="385"/>
      <c r="G1262" s="385"/>
      <c r="H1262" s="385"/>
      <c r="I1262" s="385"/>
      <c r="J1262" s="385"/>
      <c r="K1262" s="385"/>
    </row>
    <row r="1263" spans="1:11">
      <c r="A1263" s="483"/>
      <c r="B1263" s="438"/>
      <c r="F1263" s="385"/>
      <c r="G1263" s="385"/>
      <c r="H1263" s="385"/>
      <c r="I1263" s="385"/>
      <c r="J1263" s="385"/>
      <c r="K1263" s="385"/>
    </row>
    <row r="1264" spans="1:11">
      <c r="A1264" s="483"/>
      <c r="B1264" s="438"/>
      <c r="F1264" s="385"/>
      <c r="G1264" s="385"/>
      <c r="H1264" s="385"/>
      <c r="I1264" s="385"/>
      <c r="J1264" s="385"/>
      <c r="K1264" s="385"/>
    </row>
    <row r="1265" spans="1:11">
      <c r="A1265" s="483"/>
      <c r="B1265" s="438"/>
      <c r="F1265" s="385"/>
      <c r="G1265" s="385"/>
      <c r="H1265" s="385"/>
      <c r="I1265" s="385"/>
      <c r="J1265" s="385"/>
      <c r="K1265" s="385"/>
    </row>
    <row r="1266" spans="1:11">
      <c r="A1266" s="483"/>
      <c r="B1266" s="438"/>
      <c r="F1266" s="385"/>
      <c r="G1266" s="385"/>
      <c r="H1266" s="385"/>
      <c r="I1266" s="385"/>
      <c r="J1266" s="385"/>
      <c r="K1266" s="385"/>
    </row>
    <row r="1267" spans="1:11">
      <c r="A1267" s="483"/>
      <c r="B1267" s="438"/>
      <c r="F1267" s="385"/>
      <c r="G1267" s="385"/>
      <c r="H1267" s="385"/>
      <c r="I1267" s="385"/>
      <c r="J1267" s="385"/>
      <c r="K1267" s="385"/>
    </row>
    <row r="1268" spans="1:11">
      <c r="A1268" s="483"/>
      <c r="B1268" s="438"/>
      <c r="F1268" s="385"/>
      <c r="G1268" s="385"/>
      <c r="H1268" s="385"/>
      <c r="I1268" s="385"/>
      <c r="J1268" s="385"/>
      <c r="K1268" s="385"/>
    </row>
    <row r="1269" spans="1:11">
      <c r="A1269" s="483"/>
      <c r="B1269" s="438"/>
      <c r="F1269" s="385"/>
      <c r="G1269" s="385"/>
      <c r="H1269" s="385"/>
      <c r="I1269" s="385"/>
      <c r="J1269" s="385"/>
      <c r="K1269" s="385"/>
    </row>
    <row r="1270" spans="1:11">
      <c r="A1270" s="483"/>
      <c r="B1270" s="438"/>
      <c r="F1270" s="385"/>
      <c r="G1270" s="385"/>
      <c r="H1270" s="385"/>
      <c r="I1270" s="385"/>
      <c r="J1270" s="385"/>
      <c r="K1270" s="385"/>
    </row>
    <row r="1271" spans="1:11">
      <c r="A1271" s="483"/>
      <c r="B1271" s="438"/>
      <c r="F1271" s="385"/>
      <c r="G1271" s="385"/>
      <c r="H1271" s="385"/>
      <c r="I1271" s="385"/>
      <c r="J1271" s="385"/>
      <c r="K1271" s="385"/>
    </row>
    <row r="1272" spans="1:11">
      <c r="A1272" s="483"/>
      <c r="B1272" s="438"/>
      <c r="F1272" s="385"/>
      <c r="G1272" s="385"/>
      <c r="H1272" s="385"/>
      <c r="I1272" s="385"/>
      <c r="J1272" s="385"/>
      <c r="K1272" s="385"/>
    </row>
    <row r="1273" spans="1:11">
      <c r="A1273" s="483"/>
      <c r="B1273" s="438"/>
      <c r="F1273" s="385"/>
      <c r="G1273" s="385"/>
      <c r="H1273" s="385"/>
      <c r="I1273" s="385"/>
      <c r="J1273" s="385"/>
      <c r="K1273" s="385"/>
    </row>
    <row r="1274" spans="1:11">
      <c r="A1274" s="483"/>
      <c r="B1274" s="438"/>
      <c r="F1274" s="385"/>
      <c r="G1274" s="385"/>
      <c r="H1274" s="385"/>
      <c r="I1274" s="385"/>
      <c r="J1274" s="385"/>
      <c r="K1274" s="385"/>
    </row>
    <row r="1275" spans="1:11">
      <c r="A1275" s="483"/>
      <c r="B1275" s="438"/>
      <c r="F1275" s="385"/>
      <c r="G1275" s="385"/>
      <c r="H1275" s="385"/>
      <c r="I1275" s="385"/>
      <c r="J1275" s="385"/>
      <c r="K1275" s="385"/>
    </row>
    <row r="1276" spans="1:11">
      <c r="A1276" s="483"/>
      <c r="B1276" s="438"/>
      <c r="F1276" s="385"/>
      <c r="G1276" s="385"/>
      <c r="H1276" s="385"/>
      <c r="I1276" s="385"/>
      <c r="J1276" s="385"/>
      <c r="K1276" s="385"/>
    </row>
    <row r="1277" spans="1:11">
      <c r="A1277" s="483"/>
      <c r="B1277" s="438"/>
      <c r="F1277" s="385"/>
      <c r="G1277" s="385"/>
      <c r="H1277" s="385"/>
      <c r="I1277" s="385"/>
      <c r="J1277" s="385"/>
      <c r="K1277" s="385"/>
    </row>
    <row r="1278" spans="1:11">
      <c r="A1278" s="483"/>
      <c r="B1278" s="438"/>
      <c r="F1278" s="385"/>
      <c r="G1278" s="385"/>
      <c r="H1278" s="385"/>
      <c r="I1278" s="385"/>
      <c r="J1278" s="385"/>
      <c r="K1278" s="385"/>
    </row>
    <row r="1279" spans="1:11">
      <c r="A1279" s="483"/>
      <c r="B1279" s="438"/>
      <c r="F1279" s="385"/>
      <c r="G1279" s="385"/>
      <c r="H1279" s="385"/>
      <c r="I1279" s="385"/>
      <c r="J1279" s="385"/>
      <c r="K1279" s="385"/>
    </row>
    <row r="1280" spans="1:11">
      <c r="A1280" s="483"/>
      <c r="B1280" s="438"/>
      <c r="F1280" s="385"/>
      <c r="G1280" s="385"/>
      <c r="H1280" s="385"/>
      <c r="I1280" s="385"/>
      <c r="J1280" s="385"/>
      <c r="K1280" s="385"/>
    </row>
    <row r="1281" spans="1:11">
      <c r="A1281" s="483"/>
      <c r="B1281" s="438"/>
      <c r="F1281" s="385"/>
      <c r="G1281" s="385"/>
      <c r="H1281" s="385"/>
      <c r="I1281" s="385"/>
      <c r="J1281" s="385"/>
      <c r="K1281" s="385"/>
    </row>
    <row r="1282" spans="1:11">
      <c r="A1282" s="483"/>
      <c r="B1282" s="438"/>
      <c r="F1282" s="385"/>
      <c r="G1282" s="385"/>
      <c r="H1282" s="385"/>
      <c r="I1282" s="385"/>
      <c r="J1282" s="385"/>
      <c r="K1282" s="385"/>
    </row>
    <row r="1283" spans="1:11">
      <c r="A1283" s="483"/>
      <c r="B1283" s="438"/>
      <c r="F1283" s="385"/>
      <c r="G1283" s="385"/>
      <c r="H1283" s="385"/>
      <c r="I1283" s="385"/>
      <c r="J1283" s="385"/>
      <c r="K1283" s="385"/>
    </row>
    <row r="1284" spans="1:11">
      <c r="A1284" s="483"/>
      <c r="B1284" s="438"/>
      <c r="F1284" s="385"/>
      <c r="G1284" s="385"/>
      <c r="H1284" s="385"/>
      <c r="I1284" s="385"/>
      <c r="J1284" s="385"/>
      <c r="K1284" s="385"/>
    </row>
    <row r="1285" spans="1:11">
      <c r="A1285" s="483"/>
      <c r="B1285" s="438"/>
      <c r="F1285" s="385"/>
      <c r="G1285" s="385"/>
      <c r="H1285" s="385"/>
      <c r="I1285" s="385"/>
      <c r="J1285" s="385"/>
      <c r="K1285" s="385"/>
    </row>
    <row r="1286" spans="1:11">
      <c r="A1286" s="483"/>
      <c r="B1286" s="438"/>
      <c r="F1286" s="385"/>
      <c r="G1286" s="385"/>
      <c r="H1286" s="385"/>
      <c r="I1286" s="385"/>
      <c r="J1286" s="385"/>
      <c r="K1286" s="385"/>
    </row>
    <row r="1287" spans="1:11">
      <c r="A1287" s="483"/>
      <c r="B1287" s="438"/>
      <c r="F1287" s="385"/>
      <c r="G1287" s="385"/>
      <c r="H1287" s="385"/>
      <c r="I1287" s="385"/>
      <c r="J1287" s="385"/>
      <c r="K1287" s="385"/>
    </row>
    <row r="1288" spans="1:11">
      <c r="A1288" s="483"/>
      <c r="B1288" s="438"/>
      <c r="F1288" s="385"/>
      <c r="G1288" s="385"/>
      <c r="H1288" s="385"/>
      <c r="I1288" s="385"/>
      <c r="J1288" s="385"/>
      <c r="K1288" s="385"/>
    </row>
    <row r="1289" spans="1:11">
      <c r="A1289" s="483"/>
      <c r="B1289" s="438"/>
      <c r="F1289" s="385"/>
      <c r="G1289" s="385"/>
      <c r="H1289" s="385"/>
      <c r="I1289" s="385"/>
      <c r="J1289" s="385"/>
      <c r="K1289" s="385"/>
    </row>
    <row r="1290" spans="1:11">
      <c r="A1290" s="483"/>
      <c r="B1290" s="438"/>
      <c r="F1290" s="385"/>
      <c r="G1290" s="385"/>
      <c r="H1290" s="385"/>
      <c r="I1290" s="385"/>
      <c r="J1290" s="385"/>
      <c r="K1290" s="385"/>
    </row>
    <row r="1291" spans="1:11">
      <c r="A1291" s="483"/>
      <c r="B1291" s="438"/>
      <c r="F1291" s="385"/>
      <c r="G1291" s="385"/>
      <c r="H1291" s="385"/>
      <c r="I1291" s="385"/>
      <c r="J1291" s="385"/>
      <c r="K1291" s="385"/>
    </row>
    <row r="1292" spans="1:11">
      <c r="A1292" s="483"/>
      <c r="B1292" s="438"/>
      <c r="F1292" s="385"/>
      <c r="G1292" s="385"/>
      <c r="H1292" s="385"/>
      <c r="I1292" s="385"/>
      <c r="J1292" s="385"/>
      <c r="K1292" s="385"/>
    </row>
    <row r="1293" spans="1:11">
      <c r="A1293" s="483"/>
      <c r="B1293" s="438"/>
      <c r="F1293" s="385"/>
      <c r="G1293" s="385"/>
      <c r="H1293" s="385"/>
      <c r="I1293" s="385"/>
      <c r="J1293" s="385"/>
      <c r="K1293" s="385"/>
    </row>
    <row r="1294" spans="1:11">
      <c r="A1294" s="483"/>
      <c r="B1294" s="438"/>
      <c r="F1294" s="385"/>
      <c r="G1294" s="385"/>
      <c r="H1294" s="385"/>
      <c r="I1294" s="385"/>
      <c r="J1294" s="385"/>
      <c r="K1294" s="385"/>
    </row>
    <row r="1295" spans="1:11">
      <c r="A1295" s="483"/>
      <c r="B1295" s="438"/>
      <c r="F1295" s="385"/>
      <c r="G1295" s="385"/>
      <c r="H1295" s="385"/>
      <c r="I1295" s="385"/>
      <c r="J1295" s="385"/>
      <c r="K1295" s="385"/>
    </row>
    <row r="1296" spans="1:11">
      <c r="A1296" s="483"/>
      <c r="B1296" s="438"/>
      <c r="F1296" s="385"/>
      <c r="G1296" s="385"/>
      <c r="H1296" s="385"/>
      <c r="I1296" s="385"/>
      <c r="J1296" s="385"/>
      <c r="K1296" s="385"/>
    </row>
    <row r="1297" spans="1:11">
      <c r="A1297" s="483"/>
      <c r="B1297" s="438"/>
      <c r="F1297" s="385"/>
      <c r="G1297" s="385"/>
      <c r="H1297" s="385"/>
      <c r="I1297" s="385"/>
      <c r="J1297" s="385"/>
      <c r="K1297" s="385"/>
    </row>
    <row r="1298" spans="1:11">
      <c r="A1298" s="483"/>
      <c r="B1298" s="438"/>
      <c r="F1298" s="385"/>
      <c r="G1298" s="385"/>
      <c r="H1298" s="385"/>
      <c r="I1298" s="385"/>
      <c r="J1298" s="385"/>
      <c r="K1298" s="385"/>
    </row>
    <row r="1299" spans="1:11">
      <c r="A1299" s="483"/>
      <c r="B1299" s="438"/>
      <c r="F1299" s="385"/>
      <c r="G1299" s="385"/>
      <c r="H1299" s="385"/>
      <c r="I1299" s="385"/>
      <c r="J1299" s="385"/>
      <c r="K1299" s="385"/>
    </row>
    <row r="1300" spans="1:11">
      <c r="A1300" s="483"/>
      <c r="B1300" s="438"/>
      <c r="F1300" s="385"/>
      <c r="G1300" s="385"/>
      <c r="H1300" s="385"/>
      <c r="I1300" s="385"/>
      <c r="J1300" s="385"/>
      <c r="K1300" s="385"/>
    </row>
    <row r="1301" spans="1:11">
      <c r="A1301" s="483"/>
      <c r="B1301" s="438"/>
      <c r="F1301" s="385"/>
      <c r="G1301" s="385"/>
      <c r="H1301" s="385"/>
      <c r="I1301" s="385"/>
      <c r="J1301" s="385"/>
      <c r="K1301" s="385"/>
    </row>
    <row r="1302" spans="1:11">
      <c r="A1302" s="483"/>
      <c r="B1302" s="438"/>
      <c r="F1302" s="385"/>
      <c r="G1302" s="385"/>
      <c r="H1302" s="385"/>
      <c r="I1302" s="385"/>
      <c r="J1302" s="385"/>
      <c r="K1302" s="385"/>
    </row>
    <row r="1303" spans="1:11">
      <c r="A1303" s="483"/>
      <c r="B1303" s="438"/>
      <c r="F1303" s="385"/>
      <c r="G1303" s="385"/>
      <c r="H1303" s="385"/>
      <c r="I1303" s="385"/>
      <c r="J1303" s="385"/>
      <c r="K1303" s="385"/>
    </row>
    <row r="1304" spans="1:11">
      <c r="A1304" s="483"/>
      <c r="B1304" s="438"/>
      <c r="F1304" s="385"/>
      <c r="G1304" s="385"/>
      <c r="H1304" s="385"/>
      <c r="I1304" s="385"/>
      <c r="J1304" s="385"/>
      <c r="K1304" s="385"/>
    </row>
    <row r="1305" spans="1:11">
      <c r="A1305" s="483"/>
      <c r="B1305" s="438"/>
      <c r="F1305" s="385"/>
      <c r="G1305" s="385"/>
      <c r="H1305" s="385"/>
      <c r="I1305" s="385"/>
      <c r="J1305" s="385"/>
      <c r="K1305" s="385"/>
    </row>
    <row r="1306" spans="1:11">
      <c r="A1306" s="483"/>
      <c r="B1306" s="438"/>
      <c r="F1306" s="385"/>
      <c r="G1306" s="385"/>
      <c r="H1306" s="385"/>
      <c r="I1306" s="385"/>
      <c r="J1306" s="385"/>
      <c r="K1306" s="385"/>
    </row>
    <row r="1307" spans="1:11">
      <c r="A1307" s="483"/>
      <c r="B1307" s="438"/>
      <c r="F1307" s="385"/>
      <c r="G1307" s="385"/>
      <c r="H1307" s="385"/>
      <c r="I1307" s="385"/>
      <c r="J1307" s="385"/>
      <c r="K1307" s="385"/>
    </row>
    <row r="1308" spans="1:11">
      <c r="A1308" s="483"/>
      <c r="B1308" s="438"/>
      <c r="F1308" s="385"/>
      <c r="G1308" s="385"/>
      <c r="H1308" s="385"/>
      <c r="I1308" s="385"/>
      <c r="J1308" s="385"/>
      <c r="K1308" s="385"/>
    </row>
    <row r="1309" spans="1:11">
      <c r="A1309" s="483"/>
      <c r="B1309" s="438"/>
      <c r="F1309" s="385"/>
      <c r="G1309" s="385"/>
      <c r="H1309" s="385"/>
      <c r="I1309" s="385"/>
      <c r="J1309" s="385"/>
      <c r="K1309" s="385"/>
    </row>
    <row r="1310" spans="1:11">
      <c r="A1310" s="483"/>
      <c r="B1310" s="438"/>
      <c r="F1310" s="385"/>
      <c r="G1310" s="385"/>
      <c r="H1310" s="385"/>
      <c r="I1310" s="385"/>
      <c r="J1310" s="385"/>
      <c r="K1310" s="385"/>
    </row>
    <row r="1311" spans="1:11">
      <c r="A1311" s="483"/>
      <c r="B1311" s="438"/>
      <c r="F1311" s="385"/>
      <c r="G1311" s="385"/>
      <c r="H1311" s="385"/>
      <c r="I1311" s="385"/>
      <c r="J1311" s="385"/>
      <c r="K1311" s="385"/>
    </row>
    <row r="1312" spans="1:11">
      <c r="A1312" s="483"/>
      <c r="B1312" s="438"/>
      <c r="F1312" s="385"/>
      <c r="G1312" s="385"/>
      <c r="H1312" s="385"/>
      <c r="I1312" s="385"/>
      <c r="J1312" s="385"/>
      <c r="K1312" s="385"/>
    </row>
    <row r="1313" spans="1:11">
      <c r="A1313" s="483"/>
      <c r="B1313" s="438"/>
      <c r="F1313" s="385"/>
      <c r="G1313" s="385"/>
      <c r="H1313" s="385"/>
      <c r="I1313" s="385"/>
      <c r="J1313" s="385"/>
      <c r="K1313" s="385"/>
    </row>
    <row r="1314" spans="1:11">
      <c r="A1314" s="483"/>
      <c r="B1314" s="438"/>
      <c r="F1314" s="385"/>
      <c r="G1314" s="385"/>
      <c r="H1314" s="385"/>
      <c r="I1314" s="385"/>
      <c r="J1314" s="385"/>
      <c r="K1314" s="385"/>
    </row>
    <row r="1315" spans="1:11">
      <c r="A1315" s="483"/>
      <c r="B1315" s="438"/>
      <c r="F1315" s="385"/>
      <c r="G1315" s="385"/>
      <c r="H1315" s="385"/>
      <c r="I1315" s="385"/>
      <c r="J1315" s="385"/>
      <c r="K1315" s="385"/>
    </row>
    <row r="1316" spans="1:11">
      <c r="A1316" s="483"/>
      <c r="B1316" s="438"/>
      <c r="F1316" s="385"/>
      <c r="G1316" s="385"/>
      <c r="H1316" s="385"/>
      <c r="I1316" s="385"/>
      <c r="J1316" s="385"/>
      <c r="K1316" s="385"/>
    </row>
    <row r="1317" spans="1:11">
      <c r="A1317" s="483"/>
      <c r="B1317" s="438"/>
      <c r="F1317" s="385"/>
      <c r="G1317" s="385"/>
      <c r="H1317" s="385"/>
      <c r="I1317" s="385"/>
      <c r="J1317" s="385"/>
      <c r="K1317" s="385"/>
    </row>
    <row r="1318" spans="1:11">
      <c r="A1318" s="483"/>
      <c r="B1318" s="438"/>
      <c r="F1318" s="385"/>
      <c r="G1318" s="385"/>
      <c r="H1318" s="385"/>
      <c r="I1318" s="385"/>
      <c r="J1318" s="385"/>
      <c r="K1318" s="385"/>
    </row>
    <row r="1319" spans="1:11">
      <c r="A1319" s="483"/>
      <c r="B1319" s="438"/>
      <c r="F1319" s="385"/>
      <c r="G1319" s="385"/>
      <c r="H1319" s="385"/>
      <c r="I1319" s="385"/>
      <c r="J1319" s="385"/>
      <c r="K1319" s="385"/>
    </row>
    <row r="1320" spans="1:11">
      <c r="A1320" s="483"/>
      <c r="B1320" s="438"/>
      <c r="F1320" s="385"/>
      <c r="G1320" s="385"/>
      <c r="H1320" s="385"/>
      <c r="I1320" s="385"/>
      <c r="J1320" s="385"/>
      <c r="K1320" s="385"/>
    </row>
    <row r="1321" spans="1:11">
      <c r="A1321" s="483"/>
      <c r="B1321" s="438"/>
      <c r="F1321" s="385"/>
      <c r="G1321" s="385"/>
      <c r="H1321" s="385"/>
      <c r="I1321" s="385"/>
      <c r="J1321" s="385"/>
      <c r="K1321" s="385"/>
    </row>
    <row r="1322" spans="1:11">
      <c r="A1322" s="483"/>
      <c r="B1322" s="438"/>
      <c r="F1322" s="385"/>
      <c r="G1322" s="385"/>
      <c r="H1322" s="385"/>
      <c r="I1322" s="385"/>
      <c r="J1322" s="385"/>
      <c r="K1322" s="385"/>
    </row>
    <row r="1323" spans="1:11">
      <c r="A1323" s="483"/>
      <c r="B1323" s="438"/>
      <c r="F1323" s="385"/>
      <c r="G1323" s="385"/>
      <c r="H1323" s="385"/>
      <c r="I1323" s="385"/>
      <c r="J1323" s="385"/>
      <c r="K1323" s="385"/>
    </row>
    <row r="1324" spans="1:11">
      <c r="A1324" s="483"/>
      <c r="B1324" s="438"/>
      <c r="F1324" s="385"/>
      <c r="G1324" s="385"/>
      <c r="H1324" s="385"/>
      <c r="I1324" s="385"/>
      <c r="J1324" s="385"/>
      <c r="K1324" s="385"/>
    </row>
    <row r="1325" spans="1:11">
      <c r="A1325" s="483"/>
      <c r="B1325" s="438"/>
      <c r="F1325" s="385"/>
      <c r="G1325" s="385"/>
      <c r="H1325" s="385"/>
      <c r="I1325" s="385"/>
      <c r="J1325" s="385"/>
      <c r="K1325" s="385"/>
    </row>
    <row r="1326" spans="1:11">
      <c r="A1326" s="483"/>
      <c r="B1326" s="438"/>
      <c r="F1326" s="385"/>
      <c r="G1326" s="385"/>
      <c r="H1326" s="385"/>
      <c r="I1326" s="385"/>
      <c r="J1326" s="385"/>
      <c r="K1326" s="385"/>
    </row>
    <row r="1327" spans="1:11">
      <c r="A1327" s="483"/>
      <c r="B1327" s="438"/>
      <c r="F1327" s="385"/>
      <c r="G1327" s="385"/>
      <c r="H1327" s="385"/>
      <c r="I1327" s="385"/>
      <c r="J1327" s="385"/>
      <c r="K1327" s="385"/>
    </row>
    <row r="1328" spans="1:11">
      <c r="A1328" s="483"/>
      <c r="B1328" s="438"/>
      <c r="F1328" s="385"/>
      <c r="G1328" s="385"/>
      <c r="H1328" s="385"/>
      <c r="I1328" s="385"/>
      <c r="J1328" s="385"/>
      <c r="K1328" s="385"/>
    </row>
    <row r="1329" spans="1:11">
      <c r="A1329" s="483"/>
      <c r="B1329" s="438"/>
      <c r="F1329" s="385"/>
      <c r="G1329" s="385"/>
      <c r="H1329" s="385"/>
      <c r="I1329" s="385"/>
      <c r="J1329" s="385"/>
      <c r="K1329" s="385"/>
    </row>
    <row r="1330" spans="1:11">
      <c r="A1330" s="483"/>
      <c r="B1330" s="438"/>
      <c r="F1330" s="385"/>
      <c r="G1330" s="385"/>
      <c r="H1330" s="385"/>
      <c r="I1330" s="385"/>
      <c r="J1330" s="385"/>
      <c r="K1330" s="385"/>
    </row>
    <row r="1331" spans="1:11">
      <c r="A1331" s="483"/>
      <c r="B1331" s="438"/>
      <c r="F1331" s="385"/>
      <c r="G1331" s="385"/>
      <c r="H1331" s="385"/>
      <c r="I1331" s="385"/>
      <c r="J1331" s="385"/>
      <c r="K1331" s="385"/>
    </row>
    <row r="1332" spans="1:11">
      <c r="A1332" s="483"/>
      <c r="B1332" s="438"/>
      <c r="F1332" s="385"/>
      <c r="G1332" s="385"/>
      <c r="H1332" s="385"/>
      <c r="I1332" s="385"/>
      <c r="J1332" s="385"/>
      <c r="K1332" s="385"/>
    </row>
    <row r="1333" spans="1:11">
      <c r="A1333" s="483"/>
      <c r="B1333" s="438"/>
      <c r="F1333" s="385"/>
      <c r="G1333" s="385"/>
      <c r="H1333" s="385"/>
      <c r="I1333" s="385"/>
      <c r="J1333" s="385"/>
      <c r="K1333" s="385"/>
    </row>
    <row r="1334" spans="1:11">
      <c r="A1334" s="483"/>
      <c r="B1334" s="438"/>
      <c r="F1334" s="385"/>
      <c r="G1334" s="385"/>
      <c r="H1334" s="385"/>
      <c r="I1334" s="385"/>
      <c r="J1334" s="385"/>
      <c r="K1334" s="385"/>
    </row>
    <row r="1335" spans="1:11">
      <c r="A1335" s="483"/>
      <c r="B1335" s="438"/>
      <c r="F1335" s="385"/>
      <c r="G1335" s="385"/>
      <c r="H1335" s="385"/>
      <c r="I1335" s="385"/>
      <c r="J1335" s="385"/>
      <c r="K1335" s="385"/>
    </row>
    <row r="1336" spans="1:11">
      <c r="A1336" s="483"/>
      <c r="B1336" s="438"/>
      <c r="F1336" s="385"/>
      <c r="G1336" s="385"/>
      <c r="H1336" s="385"/>
      <c r="I1336" s="385"/>
      <c r="J1336" s="385"/>
      <c r="K1336" s="385"/>
    </row>
    <row r="1337" spans="1:11">
      <c r="A1337" s="483"/>
      <c r="B1337" s="438"/>
      <c r="F1337" s="385"/>
      <c r="G1337" s="385"/>
      <c r="H1337" s="385"/>
      <c r="I1337" s="385"/>
      <c r="J1337" s="385"/>
      <c r="K1337" s="385"/>
    </row>
    <row r="1338" spans="1:11">
      <c r="A1338" s="483"/>
      <c r="B1338" s="438"/>
      <c r="F1338" s="385"/>
      <c r="G1338" s="385"/>
      <c r="H1338" s="385"/>
      <c r="I1338" s="385"/>
      <c r="J1338" s="385"/>
      <c r="K1338" s="385"/>
    </row>
    <row r="1339" spans="1:11">
      <c r="A1339" s="483"/>
      <c r="B1339" s="438"/>
      <c r="F1339" s="385"/>
      <c r="G1339" s="385"/>
      <c r="H1339" s="385"/>
      <c r="I1339" s="385"/>
      <c r="J1339" s="385"/>
      <c r="K1339" s="385"/>
    </row>
    <row r="1340" spans="1:11">
      <c r="A1340" s="483"/>
      <c r="B1340" s="438"/>
      <c r="F1340" s="385"/>
      <c r="G1340" s="385"/>
      <c r="H1340" s="385"/>
      <c r="I1340" s="385"/>
      <c r="J1340" s="385"/>
      <c r="K1340" s="385"/>
    </row>
    <row r="1341" spans="1:11">
      <c r="A1341" s="483"/>
      <c r="B1341" s="438"/>
      <c r="F1341" s="385"/>
      <c r="G1341" s="385"/>
      <c r="H1341" s="385"/>
      <c r="I1341" s="385"/>
      <c r="J1341" s="385"/>
      <c r="K1341" s="385"/>
    </row>
    <row r="1342" spans="1:11">
      <c r="A1342" s="483"/>
      <c r="B1342" s="438"/>
      <c r="F1342" s="385"/>
      <c r="G1342" s="385"/>
      <c r="H1342" s="385"/>
      <c r="I1342" s="385"/>
      <c r="J1342" s="385"/>
      <c r="K1342" s="385"/>
    </row>
    <row r="1343" spans="1:11">
      <c r="A1343" s="483"/>
      <c r="B1343" s="438"/>
      <c r="F1343" s="385"/>
      <c r="G1343" s="385"/>
      <c r="H1343" s="385"/>
      <c r="I1343" s="385"/>
      <c r="J1343" s="385"/>
      <c r="K1343" s="385"/>
    </row>
    <row r="1344" spans="1:11">
      <c r="A1344" s="483"/>
      <c r="B1344" s="438"/>
      <c r="F1344" s="385"/>
      <c r="G1344" s="385"/>
      <c r="H1344" s="385"/>
      <c r="I1344" s="385"/>
      <c r="J1344" s="385"/>
      <c r="K1344" s="385"/>
    </row>
    <row r="1345" spans="1:11">
      <c r="A1345" s="483"/>
      <c r="B1345" s="438"/>
      <c r="F1345" s="385"/>
      <c r="G1345" s="385"/>
      <c r="H1345" s="385"/>
      <c r="I1345" s="385"/>
      <c r="J1345" s="385"/>
      <c r="K1345" s="385"/>
    </row>
    <row r="1346" spans="1:11">
      <c r="A1346" s="483"/>
      <c r="B1346" s="438"/>
      <c r="F1346" s="385"/>
      <c r="G1346" s="385"/>
      <c r="H1346" s="385"/>
      <c r="I1346" s="385"/>
      <c r="J1346" s="385"/>
      <c r="K1346" s="385"/>
    </row>
    <row r="1347" spans="1:11">
      <c r="A1347" s="483"/>
      <c r="B1347" s="438"/>
      <c r="F1347" s="385"/>
      <c r="G1347" s="385"/>
      <c r="H1347" s="385"/>
      <c r="I1347" s="385"/>
      <c r="J1347" s="385"/>
      <c r="K1347" s="385"/>
    </row>
    <row r="1348" spans="1:11">
      <c r="A1348" s="483"/>
      <c r="B1348" s="438"/>
      <c r="F1348" s="385"/>
      <c r="G1348" s="385"/>
      <c r="H1348" s="385"/>
      <c r="I1348" s="385"/>
      <c r="J1348" s="385"/>
      <c r="K1348" s="385"/>
    </row>
    <row r="1349" spans="1:11">
      <c r="A1349" s="483"/>
      <c r="B1349" s="438"/>
      <c r="F1349" s="385"/>
      <c r="G1349" s="385"/>
      <c r="H1349" s="385"/>
      <c r="I1349" s="385"/>
      <c r="J1349" s="385"/>
      <c r="K1349" s="385"/>
    </row>
    <row r="1350" spans="1:11">
      <c r="A1350" s="483"/>
      <c r="B1350" s="438"/>
      <c r="F1350" s="385"/>
      <c r="G1350" s="385"/>
      <c r="H1350" s="385"/>
      <c r="I1350" s="385"/>
      <c r="J1350" s="385"/>
      <c r="K1350" s="385"/>
    </row>
    <row r="1351" spans="1:11">
      <c r="A1351" s="483"/>
      <c r="B1351" s="438"/>
      <c r="F1351" s="385"/>
      <c r="G1351" s="385"/>
      <c r="H1351" s="385"/>
      <c r="I1351" s="385"/>
      <c r="J1351" s="385"/>
      <c r="K1351" s="385"/>
    </row>
    <row r="1352" spans="1:11">
      <c r="A1352" s="483"/>
      <c r="B1352" s="438"/>
      <c r="F1352" s="385"/>
      <c r="G1352" s="385"/>
      <c r="H1352" s="385"/>
      <c r="I1352" s="385"/>
      <c r="J1352" s="385"/>
      <c r="K1352" s="385"/>
    </row>
    <row r="1353" spans="1:11">
      <c r="A1353" s="483"/>
      <c r="B1353" s="438"/>
      <c r="F1353" s="385"/>
      <c r="G1353" s="385"/>
      <c r="H1353" s="385"/>
      <c r="I1353" s="385"/>
      <c r="J1353" s="385"/>
      <c r="K1353" s="385"/>
    </row>
    <row r="1354" spans="1:11">
      <c r="A1354" s="483"/>
      <c r="B1354" s="438"/>
      <c r="F1354" s="385"/>
      <c r="G1354" s="385"/>
      <c r="H1354" s="385"/>
      <c r="I1354" s="385"/>
      <c r="J1354" s="385"/>
      <c r="K1354" s="385"/>
    </row>
    <row r="1355" spans="1:11">
      <c r="A1355" s="483"/>
      <c r="B1355" s="438"/>
      <c r="F1355" s="385"/>
      <c r="G1355" s="385"/>
      <c r="H1355" s="385"/>
      <c r="I1355" s="385"/>
      <c r="J1355" s="385"/>
      <c r="K1355" s="385"/>
    </row>
    <row r="1356" spans="1:11">
      <c r="A1356" s="483"/>
      <c r="B1356" s="438"/>
      <c r="F1356" s="385"/>
      <c r="G1356" s="385"/>
      <c r="H1356" s="385"/>
      <c r="I1356" s="385"/>
      <c r="J1356" s="385"/>
      <c r="K1356" s="385"/>
    </row>
    <row r="1357" spans="1:11">
      <c r="A1357" s="483"/>
      <c r="B1357" s="438"/>
      <c r="F1357" s="385"/>
      <c r="G1357" s="385"/>
      <c r="H1357" s="385"/>
      <c r="I1357" s="385"/>
      <c r="J1357" s="385"/>
      <c r="K1357" s="385"/>
    </row>
    <row r="1358" spans="1:11">
      <c r="A1358" s="483"/>
      <c r="B1358" s="438"/>
      <c r="F1358" s="385"/>
      <c r="G1358" s="385"/>
      <c r="H1358" s="385"/>
      <c r="I1358" s="385"/>
      <c r="J1358" s="385"/>
      <c r="K1358" s="385"/>
    </row>
    <row r="1359" spans="1:11">
      <c r="A1359" s="483"/>
      <c r="B1359" s="438"/>
      <c r="F1359" s="385"/>
      <c r="G1359" s="385"/>
      <c r="H1359" s="385"/>
      <c r="I1359" s="385"/>
      <c r="J1359" s="385"/>
      <c r="K1359" s="385"/>
    </row>
    <row r="1360" spans="1:11">
      <c r="A1360" s="483"/>
      <c r="B1360" s="438"/>
      <c r="F1360" s="385"/>
      <c r="G1360" s="385"/>
      <c r="H1360" s="385"/>
      <c r="I1360" s="385"/>
      <c r="J1360" s="385"/>
      <c r="K1360" s="385"/>
    </row>
    <row r="1361" spans="1:11">
      <c r="A1361" s="483"/>
      <c r="B1361" s="438"/>
      <c r="F1361" s="385"/>
      <c r="G1361" s="385"/>
      <c r="H1361" s="385"/>
      <c r="I1361" s="385"/>
      <c r="J1361" s="385"/>
      <c r="K1361" s="385"/>
    </row>
    <row r="1362" spans="1:11">
      <c r="A1362" s="483"/>
      <c r="B1362" s="438"/>
      <c r="F1362" s="385"/>
      <c r="G1362" s="385"/>
      <c r="H1362" s="385"/>
      <c r="I1362" s="385"/>
      <c r="J1362" s="385"/>
      <c r="K1362" s="385"/>
    </row>
    <row r="1363" spans="1:11">
      <c r="A1363" s="483"/>
      <c r="B1363" s="438"/>
      <c r="F1363" s="385"/>
      <c r="G1363" s="385"/>
      <c r="H1363" s="385"/>
      <c r="I1363" s="385"/>
      <c r="J1363" s="385"/>
      <c r="K1363" s="385"/>
    </row>
    <row r="1364" spans="1:11">
      <c r="A1364" s="483"/>
      <c r="B1364" s="438"/>
      <c r="F1364" s="385"/>
      <c r="G1364" s="385"/>
      <c r="H1364" s="385"/>
      <c r="I1364" s="385"/>
      <c r="J1364" s="385"/>
      <c r="K1364" s="385"/>
    </row>
    <row r="1365" spans="1:11">
      <c r="A1365" s="483"/>
      <c r="B1365" s="438"/>
      <c r="F1365" s="385"/>
      <c r="G1365" s="385"/>
      <c r="H1365" s="385"/>
      <c r="I1365" s="385"/>
      <c r="J1365" s="385"/>
      <c r="K1365" s="385"/>
    </row>
    <row r="1366" spans="1:11">
      <c r="A1366" s="483"/>
      <c r="B1366" s="438"/>
      <c r="F1366" s="385"/>
      <c r="G1366" s="385"/>
      <c r="H1366" s="385"/>
      <c r="I1366" s="385"/>
      <c r="J1366" s="385"/>
      <c r="K1366" s="385"/>
    </row>
    <row r="1367" spans="1:11">
      <c r="A1367" s="483"/>
      <c r="B1367" s="438"/>
      <c r="F1367" s="385"/>
      <c r="G1367" s="385"/>
      <c r="H1367" s="385"/>
      <c r="I1367" s="385"/>
      <c r="J1367" s="385"/>
      <c r="K1367" s="385"/>
    </row>
    <row r="1368" spans="1:11">
      <c r="A1368" s="483"/>
      <c r="B1368" s="438"/>
      <c r="F1368" s="385"/>
      <c r="G1368" s="385"/>
      <c r="H1368" s="385"/>
      <c r="I1368" s="385"/>
      <c r="J1368" s="385"/>
      <c r="K1368" s="385"/>
    </row>
    <row r="1369" spans="1:11">
      <c r="A1369" s="483"/>
      <c r="B1369" s="438"/>
      <c r="F1369" s="385"/>
      <c r="G1369" s="385"/>
      <c r="H1369" s="385"/>
      <c r="I1369" s="385"/>
      <c r="J1369" s="385"/>
      <c r="K1369" s="385"/>
    </row>
    <row r="1370" spans="1:11">
      <c r="A1370" s="483"/>
      <c r="B1370" s="438"/>
      <c r="F1370" s="385"/>
      <c r="G1370" s="385"/>
      <c r="H1370" s="385"/>
      <c r="I1370" s="385"/>
      <c r="J1370" s="385"/>
      <c r="K1370" s="385"/>
    </row>
    <row r="1371" spans="1:11">
      <c r="A1371" s="483"/>
      <c r="B1371" s="438"/>
      <c r="F1371" s="385"/>
      <c r="G1371" s="385"/>
      <c r="H1371" s="385"/>
      <c r="I1371" s="385"/>
      <c r="J1371" s="385"/>
      <c r="K1371" s="385"/>
    </row>
    <row r="1372" spans="1:11">
      <c r="A1372" s="483"/>
      <c r="B1372" s="438"/>
      <c r="F1372" s="385"/>
      <c r="G1372" s="385"/>
      <c r="H1372" s="385"/>
      <c r="I1372" s="385"/>
      <c r="J1372" s="385"/>
      <c r="K1372" s="385"/>
    </row>
    <row r="1373" spans="1:11">
      <c r="A1373" s="483"/>
      <c r="B1373" s="438"/>
      <c r="F1373" s="385"/>
      <c r="G1373" s="385"/>
      <c r="H1373" s="385"/>
      <c r="I1373" s="385"/>
      <c r="J1373" s="385"/>
      <c r="K1373" s="385"/>
    </row>
    <row r="1374" spans="1:11">
      <c r="A1374" s="483"/>
      <c r="B1374" s="438"/>
      <c r="F1374" s="385"/>
      <c r="G1374" s="385"/>
      <c r="H1374" s="385"/>
      <c r="I1374" s="385"/>
      <c r="J1374" s="385"/>
      <c r="K1374" s="385"/>
    </row>
    <row r="1375" spans="1:11">
      <c r="A1375" s="483"/>
      <c r="B1375" s="438"/>
      <c r="F1375" s="385"/>
      <c r="G1375" s="385"/>
      <c r="H1375" s="385"/>
      <c r="I1375" s="385"/>
      <c r="J1375" s="385"/>
      <c r="K1375" s="385"/>
    </row>
    <row r="1376" spans="1:11">
      <c r="A1376" s="483"/>
      <c r="B1376" s="438"/>
      <c r="F1376" s="385"/>
      <c r="G1376" s="385"/>
      <c r="H1376" s="385"/>
      <c r="I1376" s="385"/>
      <c r="J1376" s="385"/>
      <c r="K1376" s="385"/>
    </row>
    <row r="1377" spans="1:11">
      <c r="A1377" s="483"/>
      <c r="B1377" s="438"/>
      <c r="F1377" s="385"/>
      <c r="G1377" s="385"/>
      <c r="H1377" s="385"/>
      <c r="I1377" s="385"/>
      <c r="J1377" s="385"/>
      <c r="K1377" s="385"/>
    </row>
    <row r="1378" spans="1:11">
      <c r="A1378" s="483"/>
      <c r="B1378" s="438"/>
      <c r="F1378" s="385"/>
      <c r="G1378" s="385"/>
      <c r="H1378" s="385"/>
      <c r="I1378" s="385"/>
      <c r="J1378" s="385"/>
      <c r="K1378" s="385"/>
    </row>
    <row r="1379" spans="1:11">
      <c r="A1379" s="483"/>
      <c r="B1379" s="438"/>
      <c r="F1379" s="385"/>
      <c r="G1379" s="385"/>
      <c r="H1379" s="385"/>
      <c r="I1379" s="385"/>
      <c r="J1379" s="385"/>
      <c r="K1379" s="385"/>
    </row>
    <row r="1380" spans="1:11">
      <c r="A1380" s="483"/>
      <c r="B1380" s="438"/>
      <c r="F1380" s="385"/>
      <c r="G1380" s="385"/>
      <c r="H1380" s="385"/>
      <c r="I1380" s="385"/>
      <c r="J1380" s="385"/>
      <c r="K1380" s="385"/>
    </row>
    <row r="1381" spans="1:11">
      <c r="A1381" s="483"/>
      <c r="B1381" s="438"/>
      <c r="F1381" s="385"/>
      <c r="G1381" s="385"/>
      <c r="H1381" s="385"/>
      <c r="I1381" s="385"/>
      <c r="J1381" s="385"/>
      <c r="K1381" s="385"/>
    </row>
    <row r="1382" spans="1:11">
      <c r="A1382" s="483"/>
      <c r="B1382" s="438"/>
      <c r="F1382" s="385"/>
      <c r="G1382" s="385"/>
      <c r="H1382" s="385"/>
      <c r="I1382" s="385"/>
      <c r="J1382" s="385"/>
      <c r="K1382" s="385"/>
    </row>
    <row r="1383" spans="1:11">
      <c r="A1383" s="483"/>
      <c r="B1383" s="438"/>
      <c r="F1383" s="385"/>
      <c r="G1383" s="385"/>
      <c r="H1383" s="385"/>
      <c r="I1383" s="385"/>
      <c r="J1383" s="385"/>
      <c r="K1383" s="385"/>
    </row>
    <row r="1384" spans="1:11">
      <c r="A1384" s="483"/>
      <c r="B1384" s="438"/>
      <c r="F1384" s="385"/>
      <c r="G1384" s="385"/>
      <c r="H1384" s="385"/>
      <c r="I1384" s="385"/>
      <c r="J1384" s="385"/>
      <c r="K1384" s="385"/>
    </row>
    <row r="1385" spans="1:11">
      <c r="A1385" s="483"/>
      <c r="B1385" s="438"/>
      <c r="F1385" s="385"/>
      <c r="G1385" s="385"/>
      <c r="H1385" s="385"/>
      <c r="I1385" s="385"/>
      <c r="J1385" s="385"/>
      <c r="K1385" s="385"/>
    </row>
    <row r="1386" spans="1:11">
      <c r="A1386" s="483"/>
      <c r="B1386" s="438"/>
      <c r="F1386" s="385"/>
      <c r="G1386" s="385"/>
      <c r="H1386" s="385"/>
      <c r="I1386" s="385"/>
      <c r="J1386" s="385"/>
      <c r="K1386" s="385"/>
    </row>
    <row r="1387" spans="1:11">
      <c r="A1387" s="483"/>
      <c r="B1387" s="438"/>
      <c r="F1387" s="385"/>
      <c r="G1387" s="385"/>
      <c r="H1387" s="385"/>
      <c r="I1387" s="385"/>
      <c r="J1387" s="385"/>
      <c r="K1387" s="385"/>
    </row>
    <row r="1388" spans="1:11">
      <c r="A1388" s="483"/>
      <c r="B1388" s="438"/>
      <c r="F1388" s="385"/>
      <c r="G1388" s="385"/>
      <c r="H1388" s="385"/>
      <c r="I1388" s="385"/>
      <c r="J1388" s="385"/>
      <c r="K1388" s="385"/>
    </row>
    <row r="1389" spans="1:11">
      <c r="A1389" s="483"/>
      <c r="B1389" s="438"/>
      <c r="F1389" s="385"/>
      <c r="G1389" s="385"/>
      <c r="H1389" s="385"/>
      <c r="I1389" s="385"/>
      <c r="J1389" s="385"/>
      <c r="K1389" s="385"/>
    </row>
    <row r="1390" spans="1:11">
      <c r="A1390" s="483"/>
      <c r="B1390" s="438"/>
      <c r="F1390" s="385"/>
      <c r="G1390" s="385"/>
      <c r="H1390" s="385"/>
      <c r="I1390" s="385"/>
      <c r="J1390" s="385"/>
      <c r="K1390" s="385"/>
    </row>
    <row r="1391" spans="1:11">
      <c r="A1391" s="483"/>
      <c r="B1391" s="438"/>
      <c r="F1391" s="385"/>
      <c r="G1391" s="385"/>
      <c r="H1391" s="385"/>
      <c r="I1391" s="385"/>
      <c r="J1391" s="385"/>
      <c r="K1391" s="385"/>
    </row>
    <row r="1392" spans="1:11">
      <c r="A1392" s="483"/>
      <c r="B1392" s="438"/>
      <c r="F1392" s="385"/>
      <c r="G1392" s="385"/>
      <c r="H1392" s="385"/>
      <c r="I1392" s="385"/>
      <c r="J1392" s="385"/>
      <c r="K1392" s="385"/>
    </row>
    <row r="1393" spans="1:11">
      <c r="A1393" s="483"/>
      <c r="B1393" s="438"/>
      <c r="F1393" s="385"/>
      <c r="G1393" s="385"/>
      <c r="H1393" s="385"/>
      <c r="I1393" s="385"/>
      <c r="J1393" s="385"/>
      <c r="K1393" s="385"/>
    </row>
    <row r="1394" spans="1:11">
      <c r="A1394" s="483"/>
      <c r="B1394" s="438"/>
      <c r="F1394" s="385"/>
      <c r="G1394" s="385"/>
      <c r="H1394" s="385"/>
      <c r="I1394" s="385"/>
      <c r="J1394" s="385"/>
      <c r="K1394" s="385"/>
    </row>
    <row r="1395" spans="1:11">
      <c r="A1395" s="483"/>
      <c r="B1395" s="438"/>
      <c r="F1395" s="385"/>
      <c r="G1395" s="385"/>
      <c r="H1395" s="385"/>
      <c r="I1395" s="385"/>
      <c r="J1395" s="385"/>
      <c r="K1395" s="385"/>
    </row>
    <row r="1396" spans="1:11">
      <c r="A1396" s="483"/>
      <c r="B1396" s="438"/>
      <c r="F1396" s="385"/>
      <c r="G1396" s="385"/>
      <c r="H1396" s="385"/>
      <c r="I1396" s="385"/>
      <c r="J1396" s="385"/>
      <c r="K1396" s="385"/>
    </row>
    <row r="1397" spans="1:11">
      <c r="A1397" s="483"/>
      <c r="B1397" s="438"/>
      <c r="F1397" s="385"/>
      <c r="G1397" s="385"/>
      <c r="H1397" s="385"/>
      <c r="I1397" s="385"/>
      <c r="J1397" s="385"/>
      <c r="K1397" s="385"/>
    </row>
    <row r="1398" spans="1:11">
      <c r="A1398" s="483"/>
      <c r="B1398" s="438"/>
      <c r="F1398" s="385"/>
      <c r="G1398" s="385"/>
      <c r="H1398" s="385"/>
      <c r="I1398" s="385"/>
      <c r="J1398" s="385"/>
      <c r="K1398" s="385"/>
    </row>
    <row r="1399" spans="1:11">
      <c r="A1399" s="483"/>
      <c r="B1399" s="438"/>
      <c r="F1399" s="385"/>
      <c r="G1399" s="385"/>
      <c r="H1399" s="385"/>
      <c r="I1399" s="385"/>
      <c r="J1399" s="385"/>
      <c r="K1399" s="385"/>
    </row>
    <row r="1400" spans="1:11">
      <c r="A1400" s="483"/>
      <c r="B1400" s="438"/>
      <c r="F1400" s="385"/>
      <c r="G1400" s="385"/>
      <c r="H1400" s="385"/>
      <c r="I1400" s="385"/>
      <c r="J1400" s="385"/>
      <c r="K1400" s="385"/>
    </row>
    <row r="1401" spans="1:11">
      <c r="A1401" s="483"/>
      <c r="B1401" s="438"/>
      <c r="F1401" s="385"/>
      <c r="G1401" s="385"/>
      <c r="H1401" s="385"/>
      <c r="I1401" s="385"/>
      <c r="J1401" s="385"/>
      <c r="K1401" s="385"/>
    </row>
    <row r="1402" spans="1:11">
      <c r="A1402" s="483"/>
      <c r="B1402" s="438"/>
      <c r="F1402" s="385"/>
      <c r="G1402" s="385"/>
      <c r="H1402" s="385"/>
      <c r="I1402" s="385"/>
      <c r="J1402" s="385"/>
      <c r="K1402" s="385"/>
    </row>
    <row r="1403" spans="1:11">
      <c r="A1403" s="483"/>
      <c r="B1403" s="438"/>
      <c r="F1403" s="385"/>
      <c r="G1403" s="385"/>
      <c r="H1403" s="385"/>
      <c r="I1403" s="385"/>
      <c r="J1403" s="385"/>
      <c r="K1403" s="385"/>
    </row>
    <row r="1404" spans="1:11">
      <c r="A1404" s="483"/>
      <c r="B1404" s="438"/>
      <c r="F1404" s="385"/>
      <c r="G1404" s="385"/>
      <c r="H1404" s="385"/>
      <c r="I1404" s="385"/>
      <c r="J1404" s="385"/>
      <c r="K1404" s="385"/>
    </row>
    <row r="1405" spans="1:11">
      <c r="A1405" s="483"/>
      <c r="B1405" s="438"/>
      <c r="F1405" s="385"/>
      <c r="G1405" s="385"/>
      <c r="H1405" s="385"/>
      <c r="I1405" s="385"/>
      <c r="J1405" s="385"/>
      <c r="K1405" s="385"/>
    </row>
    <row r="1406" spans="1:11">
      <c r="A1406" s="483"/>
      <c r="B1406" s="438"/>
      <c r="F1406" s="385"/>
      <c r="G1406" s="385"/>
      <c r="H1406" s="385"/>
      <c r="I1406" s="385"/>
      <c r="J1406" s="385"/>
      <c r="K1406" s="385"/>
    </row>
    <row r="1407" spans="1:11">
      <c r="A1407" s="483"/>
      <c r="B1407" s="438"/>
      <c r="F1407" s="385"/>
      <c r="G1407" s="385"/>
      <c r="H1407" s="385"/>
      <c r="I1407" s="385"/>
      <c r="J1407" s="385"/>
      <c r="K1407" s="385"/>
    </row>
    <row r="1408" spans="1:11">
      <c r="A1408" s="483"/>
      <c r="B1408" s="438"/>
      <c r="F1408" s="385"/>
      <c r="G1408" s="385"/>
      <c r="H1408" s="385"/>
      <c r="I1408" s="385"/>
      <c r="J1408" s="385"/>
      <c r="K1408" s="385"/>
    </row>
    <row r="1409" spans="1:11">
      <c r="A1409" s="483"/>
      <c r="B1409" s="438"/>
      <c r="F1409" s="385"/>
      <c r="G1409" s="385"/>
      <c r="H1409" s="385"/>
      <c r="I1409" s="385"/>
      <c r="J1409" s="385"/>
      <c r="K1409" s="385"/>
    </row>
    <row r="1410" spans="1:11">
      <c r="A1410" s="483"/>
      <c r="B1410" s="438"/>
      <c r="F1410" s="385"/>
      <c r="G1410" s="385"/>
      <c r="H1410" s="385"/>
      <c r="I1410" s="385"/>
      <c r="J1410" s="385"/>
      <c r="K1410" s="385"/>
    </row>
    <row r="1411" spans="1:11">
      <c r="A1411" s="483"/>
      <c r="B1411" s="438"/>
      <c r="F1411" s="385"/>
      <c r="G1411" s="385"/>
      <c r="H1411" s="385"/>
      <c r="I1411" s="385"/>
      <c r="J1411" s="385"/>
      <c r="K1411" s="385"/>
    </row>
    <row r="1412" spans="1:11">
      <c r="A1412" s="483"/>
      <c r="B1412" s="438"/>
      <c r="F1412" s="385"/>
      <c r="G1412" s="385"/>
      <c r="H1412" s="385"/>
      <c r="I1412" s="385"/>
      <c r="J1412" s="385"/>
      <c r="K1412" s="385"/>
    </row>
    <row r="1413" spans="1:11">
      <c r="A1413" s="483"/>
      <c r="B1413" s="438"/>
      <c r="F1413" s="385"/>
      <c r="G1413" s="385"/>
      <c r="H1413" s="385"/>
      <c r="I1413" s="385"/>
      <c r="J1413" s="385"/>
      <c r="K1413" s="385"/>
    </row>
    <row r="1414" spans="1:11">
      <c r="A1414" s="483"/>
      <c r="B1414" s="438"/>
      <c r="F1414" s="385"/>
      <c r="G1414" s="385"/>
      <c r="H1414" s="385"/>
      <c r="I1414" s="385"/>
      <c r="J1414" s="385"/>
      <c r="K1414" s="385"/>
    </row>
    <row r="1415" spans="1:11">
      <c r="A1415" s="483"/>
      <c r="B1415" s="438"/>
      <c r="F1415" s="385"/>
      <c r="G1415" s="385"/>
      <c r="H1415" s="385"/>
      <c r="I1415" s="385"/>
      <c r="J1415" s="385"/>
      <c r="K1415" s="385"/>
    </row>
    <row r="1416" spans="1:11">
      <c r="A1416" s="483"/>
      <c r="B1416" s="438"/>
      <c r="F1416" s="385"/>
      <c r="G1416" s="385"/>
      <c r="H1416" s="385"/>
      <c r="I1416" s="385"/>
      <c r="J1416" s="385"/>
      <c r="K1416" s="385"/>
    </row>
    <row r="1417" spans="1:11">
      <c r="A1417" s="483"/>
      <c r="B1417" s="438"/>
      <c r="F1417" s="385"/>
      <c r="G1417" s="385"/>
      <c r="H1417" s="385"/>
      <c r="I1417" s="385"/>
      <c r="J1417" s="385"/>
      <c r="K1417" s="385"/>
    </row>
    <row r="1418" spans="1:11">
      <c r="A1418" s="483"/>
      <c r="B1418" s="438"/>
      <c r="F1418" s="385"/>
      <c r="G1418" s="385"/>
      <c r="H1418" s="385"/>
      <c r="I1418" s="385"/>
      <c r="J1418" s="385"/>
      <c r="K1418" s="385"/>
    </row>
    <row r="1419" spans="1:11">
      <c r="A1419" s="483"/>
      <c r="B1419" s="438"/>
      <c r="F1419" s="385"/>
      <c r="G1419" s="385"/>
      <c r="H1419" s="385"/>
      <c r="I1419" s="385"/>
      <c r="J1419" s="385"/>
      <c r="K1419" s="385"/>
    </row>
    <row r="1420" spans="1:11">
      <c r="A1420" s="483"/>
      <c r="B1420" s="438"/>
      <c r="F1420" s="385"/>
      <c r="G1420" s="385"/>
      <c r="H1420" s="385"/>
      <c r="I1420" s="385"/>
      <c r="J1420" s="385"/>
      <c r="K1420" s="385"/>
    </row>
    <row r="1421" spans="1:11">
      <c r="A1421" s="483"/>
      <c r="B1421" s="438"/>
      <c r="F1421" s="385"/>
      <c r="G1421" s="385"/>
      <c r="H1421" s="385"/>
      <c r="I1421" s="385"/>
      <c r="J1421" s="385"/>
      <c r="K1421" s="385"/>
    </row>
    <row r="1422" spans="1:11">
      <c r="A1422" s="483"/>
      <c r="B1422" s="438"/>
      <c r="F1422" s="385"/>
      <c r="G1422" s="385"/>
      <c r="H1422" s="385"/>
      <c r="I1422" s="385"/>
      <c r="J1422" s="385"/>
      <c r="K1422" s="385"/>
    </row>
    <row r="1423" spans="1:11">
      <c r="A1423" s="483"/>
      <c r="B1423" s="438"/>
      <c r="F1423" s="385"/>
      <c r="G1423" s="385"/>
      <c r="H1423" s="385"/>
      <c r="I1423" s="385"/>
      <c r="J1423" s="385"/>
      <c r="K1423" s="385"/>
    </row>
    <row r="1424" spans="1:11">
      <c r="A1424" s="483"/>
      <c r="B1424" s="438"/>
      <c r="F1424" s="385"/>
      <c r="G1424" s="385"/>
      <c r="H1424" s="385"/>
      <c r="I1424" s="385"/>
      <c r="J1424" s="385"/>
      <c r="K1424" s="385"/>
    </row>
    <row r="1425" spans="1:11">
      <c r="A1425" s="483"/>
      <c r="B1425" s="438"/>
      <c r="F1425" s="385"/>
      <c r="G1425" s="385"/>
      <c r="H1425" s="385"/>
      <c r="I1425" s="385"/>
      <c r="J1425" s="385"/>
      <c r="K1425" s="385"/>
    </row>
    <row r="1426" spans="1:11">
      <c r="A1426" s="483"/>
      <c r="B1426" s="438"/>
      <c r="F1426" s="385"/>
      <c r="G1426" s="385"/>
      <c r="H1426" s="385"/>
      <c r="I1426" s="385"/>
      <c r="J1426" s="385"/>
      <c r="K1426" s="385"/>
    </row>
    <row r="1427" spans="1:11">
      <c r="A1427" s="483"/>
      <c r="B1427" s="438"/>
      <c r="F1427" s="385"/>
      <c r="G1427" s="385"/>
      <c r="H1427" s="385"/>
      <c r="I1427" s="385"/>
      <c r="J1427" s="385"/>
      <c r="K1427" s="385"/>
    </row>
    <row r="1428" spans="1:11">
      <c r="A1428" s="483"/>
      <c r="B1428" s="438"/>
      <c r="F1428" s="385"/>
      <c r="G1428" s="385"/>
      <c r="H1428" s="385"/>
      <c r="I1428" s="385"/>
      <c r="J1428" s="385"/>
      <c r="K1428" s="385"/>
    </row>
    <row r="1429" spans="1:11">
      <c r="A1429" s="483"/>
      <c r="B1429" s="438"/>
      <c r="F1429" s="385"/>
      <c r="G1429" s="385"/>
      <c r="H1429" s="385"/>
      <c r="I1429" s="385"/>
      <c r="J1429" s="385"/>
      <c r="K1429" s="385"/>
    </row>
    <row r="1430" spans="1:11">
      <c r="A1430" s="483"/>
      <c r="B1430" s="438"/>
      <c r="F1430" s="385"/>
      <c r="G1430" s="385"/>
      <c r="H1430" s="385"/>
      <c r="I1430" s="385"/>
      <c r="J1430" s="385"/>
      <c r="K1430" s="385"/>
    </row>
    <row r="1431" spans="1:11">
      <c r="A1431" s="483"/>
      <c r="B1431" s="438"/>
      <c r="F1431" s="385"/>
      <c r="G1431" s="385"/>
      <c r="H1431" s="385"/>
      <c r="I1431" s="385"/>
      <c r="J1431" s="385"/>
      <c r="K1431" s="385"/>
    </row>
    <row r="1432" spans="1:11">
      <c r="A1432" s="483"/>
      <c r="B1432" s="438"/>
      <c r="F1432" s="385"/>
      <c r="G1432" s="385"/>
      <c r="H1432" s="385"/>
      <c r="I1432" s="385"/>
      <c r="J1432" s="385"/>
      <c r="K1432" s="385"/>
    </row>
    <row r="1433" spans="1:11">
      <c r="A1433" s="483"/>
      <c r="B1433" s="438"/>
      <c r="F1433" s="385"/>
      <c r="G1433" s="385"/>
      <c r="H1433" s="385"/>
      <c r="I1433" s="385"/>
      <c r="J1433" s="385"/>
      <c r="K1433" s="385"/>
    </row>
    <row r="1434" spans="1:11">
      <c r="A1434" s="483"/>
      <c r="B1434" s="438"/>
      <c r="F1434" s="385"/>
      <c r="G1434" s="385"/>
      <c r="H1434" s="385"/>
      <c r="I1434" s="385"/>
      <c r="J1434" s="385"/>
      <c r="K1434" s="385"/>
    </row>
    <row r="1435" spans="1:11">
      <c r="A1435" s="483"/>
      <c r="B1435" s="438"/>
      <c r="F1435" s="385"/>
      <c r="G1435" s="385"/>
      <c r="H1435" s="385"/>
      <c r="I1435" s="385"/>
      <c r="J1435" s="385"/>
      <c r="K1435" s="385"/>
    </row>
    <row r="1436" spans="1:11">
      <c r="A1436" s="483"/>
      <c r="B1436" s="438"/>
      <c r="F1436" s="385"/>
      <c r="G1436" s="385"/>
      <c r="H1436" s="385"/>
      <c r="I1436" s="385"/>
      <c r="J1436" s="385"/>
      <c r="K1436" s="385"/>
    </row>
    <row r="1437" spans="1:11">
      <c r="A1437" s="483"/>
      <c r="B1437" s="438"/>
      <c r="F1437" s="385"/>
      <c r="G1437" s="385"/>
      <c r="H1437" s="385"/>
      <c r="I1437" s="385"/>
      <c r="J1437" s="385"/>
      <c r="K1437" s="385"/>
    </row>
    <row r="1438" spans="1:11">
      <c r="A1438" s="483"/>
      <c r="B1438" s="438"/>
      <c r="F1438" s="385"/>
      <c r="G1438" s="385"/>
      <c r="H1438" s="385"/>
      <c r="I1438" s="385"/>
      <c r="J1438" s="385"/>
      <c r="K1438" s="385"/>
    </row>
    <row r="1439" spans="1:11">
      <c r="A1439" s="483"/>
      <c r="B1439" s="438"/>
      <c r="F1439" s="385"/>
      <c r="G1439" s="385"/>
      <c r="H1439" s="385"/>
      <c r="I1439" s="385"/>
      <c r="J1439" s="385"/>
      <c r="K1439" s="385"/>
    </row>
    <row r="1440" spans="1:11">
      <c r="A1440" s="483"/>
      <c r="B1440" s="438"/>
      <c r="F1440" s="385"/>
      <c r="G1440" s="385"/>
      <c r="H1440" s="385"/>
      <c r="I1440" s="385"/>
      <c r="J1440" s="385"/>
      <c r="K1440" s="385"/>
    </row>
    <row r="1441" spans="1:11">
      <c r="A1441" s="483"/>
      <c r="B1441" s="438"/>
      <c r="F1441" s="385"/>
      <c r="G1441" s="385"/>
      <c r="H1441" s="385"/>
      <c r="I1441" s="385"/>
      <c r="J1441" s="385"/>
      <c r="K1441" s="385"/>
    </row>
    <row r="1442" spans="1:11">
      <c r="A1442" s="483"/>
      <c r="B1442" s="438"/>
      <c r="F1442" s="385"/>
      <c r="G1442" s="385"/>
      <c r="H1442" s="385"/>
      <c r="I1442" s="385"/>
      <c r="J1442" s="385"/>
      <c r="K1442" s="385"/>
    </row>
    <row r="1443" spans="1:11">
      <c r="A1443" s="483"/>
      <c r="B1443" s="438"/>
      <c r="F1443" s="385"/>
      <c r="G1443" s="385"/>
      <c r="H1443" s="385"/>
      <c r="I1443" s="385"/>
      <c r="J1443" s="385"/>
      <c r="K1443" s="385"/>
    </row>
    <row r="1444" spans="1:11">
      <c r="A1444" s="483"/>
      <c r="B1444" s="438"/>
      <c r="F1444" s="385"/>
      <c r="G1444" s="385"/>
      <c r="H1444" s="385"/>
      <c r="I1444" s="385"/>
      <c r="J1444" s="385"/>
      <c r="K1444" s="385"/>
    </row>
    <row r="1445" spans="1:11">
      <c r="A1445" s="483"/>
      <c r="B1445" s="438"/>
      <c r="F1445" s="385"/>
      <c r="G1445" s="385"/>
      <c r="H1445" s="385"/>
      <c r="I1445" s="385"/>
      <c r="J1445" s="385"/>
      <c r="K1445" s="385"/>
    </row>
    <row r="1446" spans="1:11">
      <c r="A1446" s="483"/>
      <c r="B1446" s="438"/>
      <c r="F1446" s="385"/>
      <c r="G1446" s="385"/>
      <c r="H1446" s="385"/>
      <c r="I1446" s="385"/>
      <c r="J1446" s="385"/>
      <c r="K1446" s="385"/>
    </row>
    <row r="1447" spans="1:11">
      <c r="A1447" s="483"/>
      <c r="B1447" s="438"/>
      <c r="F1447" s="385"/>
      <c r="G1447" s="385"/>
      <c r="H1447" s="385"/>
      <c r="I1447" s="385"/>
      <c r="J1447" s="385"/>
      <c r="K1447" s="385"/>
    </row>
    <row r="1448" spans="1:11">
      <c r="A1448" s="483"/>
      <c r="B1448" s="438"/>
      <c r="F1448" s="385"/>
      <c r="G1448" s="385"/>
      <c r="H1448" s="385"/>
      <c r="I1448" s="385"/>
      <c r="J1448" s="385"/>
      <c r="K1448" s="385"/>
    </row>
    <row r="1449" spans="1:11">
      <c r="A1449" s="483"/>
      <c r="B1449" s="438"/>
      <c r="F1449" s="385"/>
      <c r="G1449" s="385"/>
      <c r="H1449" s="385"/>
      <c r="I1449" s="385"/>
      <c r="J1449" s="385"/>
      <c r="K1449" s="385"/>
    </row>
    <row r="1450" spans="1:11">
      <c r="A1450" s="483"/>
      <c r="B1450" s="438"/>
      <c r="F1450" s="385"/>
      <c r="G1450" s="385"/>
      <c r="H1450" s="385"/>
      <c r="I1450" s="385"/>
      <c r="J1450" s="385"/>
      <c r="K1450" s="385"/>
    </row>
    <row r="1451" spans="1:11">
      <c r="A1451" s="483"/>
      <c r="B1451" s="438"/>
      <c r="F1451" s="385"/>
      <c r="G1451" s="385"/>
      <c r="H1451" s="385"/>
      <c r="I1451" s="385"/>
      <c r="J1451" s="385"/>
      <c r="K1451" s="385"/>
    </row>
    <row r="1452" spans="1:11">
      <c r="A1452" s="483"/>
      <c r="B1452" s="438"/>
      <c r="F1452" s="385"/>
      <c r="G1452" s="385"/>
      <c r="H1452" s="385"/>
      <c r="I1452" s="385"/>
      <c r="J1452" s="385"/>
      <c r="K1452" s="385"/>
    </row>
    <row r="1453" spans="1:11">
      <c r="A1453" s="483"/>
      <c r="B1453" s="438"/>
      <c r="F1453" s="385"/>
      <c r="G1453" s="385"/>
      <c r="H1453" s="385"/>
      <c r="I1453" s="385"/>
      <c r="J1453" s="385"/>
      <c r="K1453" s="385"/>
    </row>
    <row r="1454" spans="1:11">
      <c r="A1454" s="483"/>
      <c r="B1454" s="438"/>
      <c r="F1454" s="385"/>
      <c r="G1454" s="385"/>
      <c r="H1454" s="385"/>
      <c r="I1454" s="385"/>
      <c r="J1454" s="385"/>
      <c r="K1454" s="385"/>
    </row>
    <row r="1455" spans="1:11">
      <c r="A1455" s="483"/>
      <c r="B1455" s="438"/>
      <c r="F1455" s="385"/>
      <c r="G1455" s="385"/>
      <c r="H1455" s="385"/>
      <c r="I1455" s="385"/>
      <c r="J1455" s="385"/>
      <c r="K1455" s="385"/>
    </row>
    <row r="1456" spans="1:11">
      <c r="A1456" s="483"/>
      <c r="B1456" s="438"/>
      <c r="F1456" s="385"/>
      <c r="G1456" s="385"/>
      <c r="H1456" s="385"/>
      <c r="I1456" s="385"/>
      <c r="J1456" s="385"/>
      <c r="K1456" s="385"/>
    </row>
    <row r="1457" spans="1:11">
      <c r="A1457" s="483"/>
      <c r="B1457" s="438"/>
      <c r="F1457" s="385"/>
      <c r="G1457" s="385"/>
      <c r="H1457" s="385"/>
      <c r="I1457" s="385"/>
      <c r="J1457" s="385"/>
      <c r="K1457" s="385"/>
    </row>
    <row r="1458" spans="1:11">
      <c r="A1458" s="483"/>
      <c r="B1458" s="438"/>
      <c r="F1458" s="385"/>
      <c r="G1458" s="385"/>
      <c r="H1458" s="385"/>
      <c r="I1458" s="385"/>
      <c r="J1458" s="385"/>
      <c r="K1458" s="385"/>
    </row>
    <row r="1459" spans="1:11">
      <c r="A1459" s="483"/>
      <c r="B1459" s="438"/>
      <c r="F1459" s="385"/>
      <c r="G1459" s="385"/>
      <c r="H1459" s="385"/>
      <c r="I1459" s="385"/>
      <c r="J1459" s="385"/>
      <c r="K1459" s="385"/>
    </row>
    <row r="1460" spans="1:11">
      <c r="A1460" s="483"/>
      <c r="B1460" s="438"/>
      <c r="F1460" s="385"/>
      <c r="G1460" s="385"/>
      <c r="H1460" s="385"/>
      <c r="I1460" s="385"/>
      <c r="J1460" s="385"/>
      <c r="K1460" s="385"/>
    </row>
    <row r="1461" spans="1:11">
      <c r="A1461" s="483"/>
      <c r="B1461" s="438"/>
      <c r="F1461" s="385"/>
      <c r="G1461" s="385"/>
      <c r="H1461" s="385"/>
      <c r="I1461" s="385"/>
      <c r="J1461" s="385"/>
      <c r="K1461" s="385"/>
    </row>
    <row r="1462" spans="1:11">
      <c r="A1462" s="483"/>
      <c r="B1462" s="438"/>
      <c r="F1462" s="385"/>
      <c r="G1462" s="385"/>
      <c r="H1462" s="385"/>
      <c r="I1462" s="385"/>
      <c r="J1462" s="385"/>
      <c r="K1462" s="385"/>
    </row>
    <row r="1463" spans="1:11">
      <c r="A1463" s="483"/>
      <c r="B1463" s="438"/>
      <c r="F1463" s="385"/>
      <c r="G1463" s="385"/>
      <c r="H1463" s="385"/>
      <c r="I1463" s="385"/>
      <c r="J1463" s="385"/>
      <c r="K1463" s="385"/>
    </row>
    <row r="1464" spans="1:11">
      <c r="A1464" s="483"/>
      <c r="B1464" s="438"/>
      <c r="F1464" s="385"/>
      <c r="G1464" s="385"/>
      <c r="H1464" s="385"/>
      <c r="I1464" s="385"/>
      <c r="J1464" s="385"/>
      <c r="K1464" s="385"/>
    </row>
    <row r="1465" spans="1:11">
      <c r="A1465" s="483"/>
      <c r="B1465" s="438"/>
      <c r="F1465" s="385"/>
      <c r="G1465" s="385"/>
      <c r="H1465" s="385"/>
      <c r="I1465" s="385"/>
      <c r="J1465" s="385"/>
      <c r="K1465" s="385"/>
    </row>
    <row r="1466" spans="1:11">
      <c r="A1466" s="483"/>
      <c r="B1466" s="438"/>
      <c r="F1466" s="385"/>
      <c r="G1466" s="385"/>
      <c r="H1466" s="385"/>
      <c r="I1466" s="385"/>
      <c r="J1466" s="385"/>
      <c r="K1466" s="385"/>
    </row>
    <row r="1467" spans="1:11">
      <c r="A1467" s="483"/>
      <c r="B1467" s="438"/>
      <c r="F1467" s="385"/>
      <c r="G1467" s="385"/>
      <c r="H1467" s="385"/>
      <c r="I1467" s="385"/>
      <c r="J1467" s="385"/>
      <c r="K1467" s="385"/>
    </row>
    <row r="1468" spans="1:11">
      <c r="A1468" s="483"/>
      <c r="B1468" s="438"/>
      <c r="F1468" s="385"/>
      <c r="G1468" s="385"/>
      <c r="H1468" s="385"/>
      <c r="I1468" s="385"/>
      <c r="J1468" s="385"/>
      <c r="K1468" s="385"/>
    </row>
    <row r="1469" spans="1:11">
      <c r="A1469" s="483"/>
      <c r="B1469" s="438"/>
      <c r="F1469" s="385"/>
      <c r="G1469" s="385"/>
      <c r="H1469" s="385"/>
      <c r="I1469" s="385"/>
      <c r="J1469" s="385"/>
      <c r="K1469" s="385"/>
    </row>
    <row r="1470" spans="1:11">
      <c r="A1470" s="483"/>
      <c r="B1470" s="438"/>
      <c r="F1470" s="385"/>
      <c r="G1470" s="385"/>
      <c r="H1470" s="385"/>
      <c r="I1470" s="385"/>
      <c r="J1470" s="385"/>
      <c r="K1470" s="385"/>
    </row>
    <row r="1471" spans="1:11">
      <c r="A1471" s="483"/>
      <c r="B1471" s="438"/>
      <c r="F1471" s="385"/>
      <c r="G1471" s="385"/>
      <c r="H1471" s="385"/>
      <c r="I1471" s="385"/>
      <c r="J1471" s="385"/>
      <c r="K1471" s="385"/>
    </row>
    <row r="1472" spans="1:11">
      <c r="A1472" s="483"/>
      <c r="B1472" s="438"/>
      <c r="F1472" s="385"/>
      <c r="G1472" s="385"/>
      <c r="H1472" s="385"/>
      <c r="I1472" s="385"/>
      <c r="J1472" s="385"/>
      <c r="K1472" s="385"/>
    </row>
    <row r="1473" spans="1:11">
      <c r="A1473" s="483"/>
      <c r="B1473" s="438"/>
      <c r="F1473" s="385"/>
      <c r="G1473" s="385"/>
      <c r="H1473" s="385"/>
      <c r="I1473" s="385"/>
      <c r="J1473" s="385"/>
      <c r="K1473" s="385"/>
    </row>
    <row r="1474" spans="1:11">
      <c r="A1474" s="483"/>
      <c r="B1474" s="438"/>
      <c r="F1474" s="385"/>
      <c r="G1474" s="385"/>
      <c r="H1474" s="385"/>
      <c r="I1474" s="385"/>
      <c r="J1474" s="385"/>
      <c r="K1474" s="385"/>
    </row>
    <row r="1475" spans="1:11">
      <c r="A1475" s="483"/>
      <c r="B1475" s="438"/>
      <c r="F1475" s="385"/>
      <c r="G1475" s="385"/>
      <c r="H1475" s="385"/>
      <c r="I1475" s="385"/>
      <c r="J1475" s="385"/>
      <c r="K1475" s="385"/>
    </row>
    <row r="1476" spans="1:11">
      <c r="A1476" s="483"/>
      <c r="B1476" s="438"/>
      <c r="F1476" s="385"/>
      <c r="G1476" s="385"/>
      <c r="H1476" s="385"/>
      <c r="I1476" s="385"/>
      <c r="J1476" s="385"/>
      <c r="K1476" s="385"/>
    </row>
    <row r="1477" spans="1:11">
      <c r="A1477" s="483"/>
      <c r="B1477" s="438"/>
      <c r="F1477" s="385"/>
      <c r="G1477" s="385"/>
      <c r="H1477" s="385"/>
      <c r="I1477" s="385"/>
      <c r="J1477" s="385"/>
      <c r="K1477" s="385"/>
    </row>
    <row r="1478" spans="1:11">
      <c r="A1478" s="483"/>
      <c r="B1478" s="438"/>
      <c r="F1478" s="385"/>
      <c r="G1478" s="385"/>
      <c r="H1478" s="385"/>
      <c r="I1478" s="385"/>
      <c r="J1478" s="385"/>
      <c r="K1478" s="385"/>
    </row>
    <row r="1479" spans="1:11">
      <c r="A1479" s="483"/>
      <c r="B1479" s="438"/>
      <c r="F1479" s="385"/>
      <c r="G1479" s="385"/>
      <c r="H1479" s="385"/>
      <c r="I1479" s="385"/>
      <c r="J1479" s="385"/>
      <c r="K1479" s="385"/>
    </row>
    <row r="1480" spans="1:11">
      <c r="A1480" s="483"/>
      <c r="B1480" s="438"/>
      <c r="F1480" s="385"/>
      <c r="G1480" s="385"/>
      <c r="H1480" s="385"/>
      <c r="I1480" s="385"/>
      <c r="J1480" s="385"/>
      <c r="K1480" s="385"/>
    </row>
    <row r="1481" spans="1:11">
      <c r="A1481" s="483"/>
      <c r="B1481" s="438"/>
      <c r="F1481" s="385"/>
      <c r="G1481" s="385"/>
      <c r="H1481" s="385"/>
      <c r="I1481" s="385"/>
      <c r="J1481" s="385"/>
      <c r="K1481" s="385"/>
    </row>
    <row r="1482" spans="1:11">
      <c r="A1482" s="483"/>
      <c r="B1482" s="438"/>
      <c r="F1482" s="385"/>
      <c r="G1482" s="385"/>
      <c r="H1482" s="385"/>
      <c r="I1482" s="385"/>
      <c r="J1482" s="385"/>
      <c r="K1482" s="385"/>
    </row>
    <row r="1483" spans="1:11">
      <c r="A1483" s="483"/>
      <c r="B1483" s="438"/>
      <c r="F1483" s="385"/>
      <c r="G1483" s="385"/>
      <c r="H1483" s="385"/>
      <c r="I1483" s="385"/>
      <c r="J1483" s="385"/>
      <c r="K1483" s="385"/>
    </row>
    <row r="1484" spans="1:11">
      <c r="A1484" s="483"/>
      <c r="B1484" s="438"/>
      <c r="F1484" s="385"/>
      <c r="G1484" s="385"/>
      <c r="H1484" s="385"/>
      <c r="I1484" s="385"/>
      <c r="J1484" s="385"/>
      <c r="K1484" s="385"/>
    </row>
    <row r="1485" spans="1:11">
      <c r="A1485" s="483"/>
      <c r="B1485" s="438"/>
      <c r="F1485" s="385"/>
      <c r="G1485" s="385"/>
      <c r="H1485" s="385"/>
      <c r="I1485" s="385"/>
      <c r="J1485" s="385"/>
      <c r="K1485" s="385"/>
    </row>
    <row r="1486" spans="1:11">
      <c r="A1486" s="483"/>
      <c r="B1486" s="438"/>
      <c r="F1486" s="385"/>
      <c r="G1486" s="385"/>
      <c r="H1486" s="385"/>
      <c r="I1486" s="385"/>
      <c r="J1486" s="385"/>
      <c r="K1486" s="385"/>
    </row>
    <row r="1487" spans="1:11">
      <c r="A1487" s="483"/>
      <c r="B1487" s="438"/>
      <c r="F1487" s="385"/>
      <c r="G1487" s="385"/>
      <c r="H1487" s="385"/>
      <c r="I1487" s="385"/>
      <c r="J1487" s="385"/>
      <c r="K1487" s="385"/>
    </row>
    <row r="1488" spans="1:11">
      <c r="A1488" s="483"/>
      <c r="B1488" s="438"/>
      <c r="F1488" s="385"/>
      <c r="G1488" s="385"/>
      <c r="H1488" s="385"/>
      <c r="I1488" s="385"/>
      <c r="J1488" s="385"/>
      <c r="K1488" s="385"/>
    </row>
    <row r="1489" spans="1:11">
      <c r="A1489" s="483"/>
      <c r="B1489" s="438"/>
      <c r="F1489" s="385"/>
      <c r="G1489" s="385"/>
      <c r="H1489" s="385"/>
      <c r="I1489" s="385"/>
      <c r="J1489" s="385"/>
      <c r="K1489" s="385"/>
    </row>
    <row r="1490" spans="1:11">
      <c r="A1490" s="483"/>
      <c r="B1490" s="438"/>
      <c r="F1490" s="385"/>
      <c r="G1490" s="385"/>
      <c r="H1490" s="385"/>
      <c r="I1490" s="385"/>
      <c r="J1490" s="385"/>
      <c r="K1490" s="385"/>
    </row>
    <row r="1491" spans="1:11">
      <c r="A1491" s="483"/>
      <c r="B1491" s="438"/>
      <c r="F1491" s="385"/>
      <c r="G1491" s="385"/>
      <c r="H1491" s="385"/>
      <c r="I1491" s="385"/>
      <c r="J1491" s="385"/>
      <c r="K1491" s="385"/>
    </row>
    <row r="1492" spans="1:11">
      <c r="A1492" s="483"/>
      <c r="B1492" s="438"/>
      <c r="F1492" s="385"/>
      <c r="G1492" s="385"/>
      <c r="H1492" s="385"/>
      <c r="I1492" s="385"/>
      <c r="J1492" s="385"/>
      <c r="K1492" s="385"/>
    </row>
    <row r="1493" spans="1:11">
      <c r="A1493" s="483"/>
      <c r="B1493" s="438"/>
      <c r="F1493" s="385"/>
      <c r="G1493" s="385"/>
      <c r="H1493" s="385"/>
      <c r="I1493" s="385"/>
      <c r="J1493" s="385"/>
      <c r="K1493" s="385"/>
    </row>
    <row r="1494" spans="1:11">
      <c r="A1494" s="483"/>
      <c r="B1494" s="438"/>
      <c r="F1494" s="385"/>
      <c r="G1494" s="385"/>
      <c r="H1494" s="385"/>
      <c r="I1494" s="385"/>
      <c r="J1494" s="385"/>
      <c r="K1494" s="385"/>
    </row>
    <row r="1495" spans="1:11">
      <c r="A1495" s="483"/>
      <c r="B1495" s="438"/>
      <c r="F1495" s="385"/>
      <c r="G1495" s="385"/>
      <c r="H1495" s="385"/>
      <c r="I1495" s="385"/>
      <c r="J1495" s="385"/>
      <c r="K1495" s="385"/>
    </row>
    <row r="1496" spans="1:11">
      <c r="A1496" s="483"/>
      <c r="B1496" s="438"/>
      <c r="F1496" s="385"/>
      <c r="G1496" s="385"/>
      <c r="H1496" s="385"/>
      <c r="I1496" s="385"/>
      <c r="J1496" s="385"/>
      <c r="K1496" s="385"/>
    </row>
    <row r="1497" spans="1:11">
      <c r="A1497" s="483"/>
      <c r="B1497" s="438"/>
      <c r="F1497" s="385"/>
      <c r="G1497" s="385"/>
      <c r="H1497" s="385"/>
      <c r="I1497" s="385"/>
      <c r="J1497" s="385"/>
      <c r="K1497" s="385"/>
    </row>
    <row r="1498" spans="1:11">
      <c r="A1498" s="483"/>
      <c r="B1498" s="438"/>
      <c r="F1498" s="385"/>
      <c r="G1498" s="385"/>
      <c r="H1498" s="385"/>
      <c r="I1498" s="385"/>
      <c r="J1498" s="385"/>
      <c r="K1498" s="385"/>
    </row>
    <row r="1499" spans="1:11">
      <c r="A1499" s="483"/>
      <c r="B1499" s="438"/>
      <c r="F1499" s="385"/>
      <c r="G1499" s="385"/>
      <c r="H1499" s="385"/>
      <c r="I1499" s="385"/>
      <c r="J1499" s="385"/>
      <c r="K1499" s="385"/>
    </row>
    <row r="1500" spans="1:11">
      <c r="A1500" s="483"/>
      <c r="B1500" s="438"/>
      <c r="F1500" s="385"/>
      <c r="G1500" s="385"/>
      <c r="H1500" s="385"/>
      <c r="I1500" s="385"/>
      <c r="J1500" s="385"/>
      <c r="K1500" s="385"/>
    </row>
    <row r="1501" spans="1:11">
      <c r="A1501" s="483"/>
      <c r="B1501" s="438"/>
      <c r="F1501" s="385"/>
      <c r="G1501" s="385"/>
      <c r="H1501" s="385"/>
      <c r="I1501" s="385"/>
      <c r="J1501" s="385"/>
      <c r="K1501" s="385"/>
    </row>
    <row r="1502" spans="1:11">
      <c r="A1502" s="483"/>
      <c r="B1502" s="438"/>
      <c r="F1502" s="385"/>
      <c r="G1502" s="385"/>
      <c r="H1502" s="385"/>
      <c r="I1502" s="385"/>
      <c r="J1502" s="385"/>
      <c r="K1502" s="385"/>
    </row>
    <row r="1503" spans="1:11">
      <c r="A1503" s="483"/>
      <c r="B1503" s="438"/>
      <c r="F1503" s="385"/>
      <c r="G1503" s="385"/>
      <c r="H1503" s="385"/>
      <c r="I1503" s="385"/>
      <c r="J1503" s="385"/>
      <c r="K1503" s="385"/>
    </row>
    <row r="1504" spans="1:11">
      <c r="A1504" s="483"/>
      <c r="B1504" s="438"/>
      <c r="F1504" s="385"/>
      <c r="G1504" s="385"/>
      <c r="H1504" s="385"/>
      <c r="I1504" s="385"/>
      <c r="J1504" s="385"/>
      <c r="K1504" s="385"/>
    </row>
    <row r="1505" spans="1:11">
      <c r="A1505" s="483"/>
      <c r="B1505" s="438"/>
      <c r="F1505" s="385"/>
      <c r="G1505" s="385"/>
      <c r="H1505" s="385"/>
      <c r="I1505" s="385"/>
      <c r="J1505" s="385"/>
      <c r="K1505" s="385"/>
    </row>
    <row r="1506" spans="1:11">
      <c r="A1506" s="483"/>
      <c r="B1506" s="438"/>
      <c r="F1506" s="385"/>
      <c r="G1506" s="385"/>
      <c r="H1506" s="385"/>
      <c r="I1506" s="385"/>
      <c r="J1506" s="385"/>
      <c r="K1506" s="385"/>
    </row>
    <row r="1507" spans="1:11">
      <c r="A1507" s="483"/>
      <c r="B1507" s="438"/>
      <c r="F1507" s="385"/>
      <c r="G1507" s="385"/>
      <c r="H1507" s="385"/>
      <c r="I1507" s="385"/>
      <c r="J1507" s="385"/>
      <c r="K1507" s="385"/>
    </row>
    <row r="1508" spans="1:11">
      <c r="A1508" s="483"/>
      <c r="B1508" s="438"/>
      <c r="F1508" s="385"/>
      <c r="G1508" s="385"/>
      <c r="H1508" s="385"/>
      <c r="I1508" s="385"/>
      <c r="J1508" s="385"/>
      <c r="K1508" s="385"/>
    </row>
    <row r="1509" spans="1:11">
      <c r="A1509" s="483"/>
      <c r="B1509" s="438"/>
      <c r="F1509" s="385"/>
      <c r="G1509" s="385"/>
      <c r="H1509" s="385"/>
      <c r="I1509" s="385"/>
      <c r="J1509" s="385"/>
      <c r="K1509" s="385"/>
    </row>
    <row r="1510" spans="1:11">
      <c r="A1510" s="483"/>
      <c r="B1510" s="438"/>
      <c r="F1510" s="385"/>
      <c r="G1510" s="385"/>
      <c r="H1510" s="385"/>
      <c r="I1510" s="385"/>
      <c r="J1510" s="385"/>
      <c r="K1510" s="385"/>
    </row>
    <row r="1511" spans="1:11">
      <c r="A1511" s="483"/>
      <c r="B1511" s="438"/>
      <c r="F1511" s="385"/>
      <c r="G1511" s="385"/>
      <c r="H1511" s="385"/>
      <c r="I1511" s="385"/>
      <c r="J1511" s="385"/>
      <c r="K1511" s="385"/>
    </row>
    <row r="1512" spans="1:11">
      <c r="A1512" s="483"/>
      <c r="B1512" s="438"/>
      <c r="F1512" s="385"/>
      <c r="G1512" s="385"/>
      <c r="H1512" s="385"/>
      <c r="I1512" s="385"/>
      <c r="J1512" s="385"/>
      <c r="K1512" s="385"/>
    </row>
    <row r="1513" spans="1:11">
      <c r="A1513" s="483"/>
      <c r="B1513" s="438"/>
      <c r="F1513" s="385"/>
      <c r="G1513" s="385"/>
      <c r="H1513" s="385"/>
      <c r="I1513" s="385"/>
      <c r="J1513" s="385"/>
      <c r="K1513" s="385"/>
    </row>
    <row r="1514" spans="1:11">
      <c r="A1514" s="483"/>
      <c r="B1514" s="438"/>
      <c r="F1514" s="385"/>
      <c r="G1514" s="385"/>
      <c r="H1514" s="385"/>
      <c r="I1514" s="385"/>
      <c r="J1514" s="385"/>
      <c r="K1514" s="385"/>
    </row>
    <row r="1515" spans="1:11">
      <c r="A1515" s="483"/>
      <c r="B1515" s="438"/>
      <c r="F1515" s="385"/>
      <c r="G1515" s="385"/>
      <c r="H1515" s="385"/>
      <c r="I1515" s="385"/>
      <c r="J1515" s="385"/>
      <c r="K1515" s="385"/>
    </row>
    <row r="1516" spans="1:11">
      <c r="A1516" s="483"/>
      <c r="B1516" s="438"/>
      <c r="F1516" s="385"/>
      <c r="G1516" s="385"/>
      <c r="H1516" s="385"/>
      <c r="I1516" s="385"/>
      <c r="J1516" s="385"/>
      <c r="K1516" s="385"/>
    </row>
    <row r="1517" spans="1:11">
      <c r="A1517" s="483"/>
      <c r="B1517" s="438"/>
      <c r="F1517" s="385"/>
      <c r="G1517" s="385"/>
      <c r="H1517" s="385"/>
      <c r="I1517" s="385"/>
      <c r="J1517" s="385"/>
      <c r="K1517" s="385"/>
    </row>
    <row r="1518" spans="1:11">
      <c r="A1518" s="483"/>
      <c r="B1518" s="438"/>
      <c r="F1518" s="385"/>
      <c r="G1518" s="385"/>
      <c r="H1518" s="385"/>
      <c r="I1518" s="385"/>
      <c r="J1518" s="385"/>
      <c r="K1518" s="385"/>
    </row>
    <row r="1519" spans="1:11">
      <c r="A1519" s="483"/>
      <c r="B1519" s="438"/>
      <c r="F1519" s="385"/>
      <c r="G1519" s="385"/>
      <c r="H1519" s="385"/>
      <c r="I1519" s="385"/>
      <c r="J1519" s="385"/>
      <c r="K1519" s="385"/>
    </row>
    <row r="1520" spans="1:11">
      <c r="A1520" s="483"/>
      <c r="B1520" s="438"/>
      <c r="F1520" s="385"/>
      <c r="G1520" s="385"/>
      <c r="H1520" s="385"/>
      <c r="I1520" s="385"/>
      <c r="J1520" s="385"/>
      <c r="K1520" s="385"/>
    </row>
    <row r="1521" spans="1:11">
      <c r="A1521" s="483"/>
      <c r="B1521" s="438"/>
      <c r="F1521" s="385"/>
      <c r="G1521" s="385"/>
      <c r="H1521" s="385"/>
      <c r="I1521" s="385"/>
      <c r="J1521" s="385"/>
      <c r="K1521" s="385"/>
    </row>
    <row r="1522" spans="1:11">
      <c r="A1522" s="483"/>
      <c r="B1522" s="438"/>
      <c r="F1522" s="385"/>
      <c r="G1522" s="385"/>
      <c r="H1522" s="385"/>
      <c r="I1522" s="385"/>
      <c r="J1522" s="385"/>
      <c r="K1522" s="385"/>
    </row>
    <row r="1523" spans="1:11">
      <c r="A1523" s="483"/>
      <c r="B1523" s="438"/>
      <c r="F1523" s="385"/>
      <c r="G1523" s="385"/>
      <c r="H1523" s="385"/>
      <c r="I1523" s="385"/>
      <c r="J1523" s="385"/>
      <c r="K1523" s="385"/>
    </row>
    <row r="1524" spans="1:11">
      <c r="A1524" s="483"/>
      <c r="B1524" s="438"/>
      <c r="F1524" s="385"/>
      <c r="G1524" s="385"/>
      <c r="H1524" s="385"/>
      <c r="I1524" s="385"/>
      <c r="J1524" s="385"/>
      <c r="K1524" s="385"/>
    </row>
    <row r="1525" spans="1:11">
      <c r="A1525" s="483"/>
      <c r="B1525" s="438"/>
      <c r="F1525" s="385"/>
      <c r="G1525" s="385"/>
      <c r="H1525" s="385"/>
      <c r="I1525" s="385"/>
      <c r="J1525" s="385"/>
      <c r="K1525" s="385"/>
    </row>
    <row r="1526" spans="1:11">
      <c r="A1526" s="483"/>
      <c r="B1526" s="438"/>
      <c r="F1526" s="385"/>
      <c r="G1526" s="385"/>
      <c r="H1526" s="385"/>
      <c r="I1526" s="385"/>
      <c r="J1526" s="385"/>
      <c r="K1526" s="385"/>
    </row>
    <row r="1527" spans="1:11">
      <c r="A1527" s="483"/>
      <c r="B1527" s="438"/>
      <c r="F1527" s="385"/>
      <c r="G1527" s="385"/>
      <c r="H1527" s="385"/>
      <c r="I1527" s="385"/>
      <c r="J1527" s="385"/>
      <c r="K1527" s="385"/>
    </row>
    <row r="1528" spans="1:11">
      <c r="A1528" s="483"/>
      <c r="B1528" s="438"/>
      <c r="F1528" s="385"/>
      <c r="G1528" s="385"/>
      <c r="H1528" s="385"/>
      <c r="I1528" s="385"/>
      <c r="J1528" s="385"/>
      <c r="K1528" s="385"/>
    </row>
    <row r="1529" spans="1:11">
      <c r="A1529" s="483"/>
      <c r="B1529" s="438"/>
      <c r="F1529" s="385"/>
      <c r="G1529" s="385"/>
      <c r="H1529" s="385"/>
      <c r="I1529" s="385"/>
      <c r="J1529" s="385"/>
      <c r="K1529" s="385"/>
    </row>
    <row r="1530" spans="1:11">
      <c r="A1530" s="483"/>
      <c r="B1530" s="438"/>
      <c r="F1530" s="385"/>
      <c r="G1530" s="385"/>
      <c r="H1530" s="385"/>
      <c r="I1530" s="385"/>
      <c r="J1530" s="385"/>
      <c r="K1530" s="385"/>
    </row>
    <row r="1531" spans="1:11">
      <c r="A1531" s="483"/>
      <c r="B1531" s="438"/>
      <c r="F1531" s="385"/>
      <c r="G1531" s="385"/>
      <c r="H1531" s="385"/>
      <c r="I1531" s="385"/>
      <c r="J1531" s="385"/>
      <c r="K1531" s="385"/>
    </row>
    <row r="1532" spans="1:11">
      <c r="A1532" s="483"/>
      <c r="B1532" s="438"/>
      <c r="F1532" s="385"/>
      <c r="G1532" s="385"/>
      <c r="H1532" s="385"/>
      <c r="I1532" s="385"/>
      <c r="J1532" s="385"/>
      <c r="K1532" s="385"/>
    </row>
    <row r="1533" spans="1:11">
      <c r="A1533" s="483"/>
      <c r="B1533" s="438"/>
      <c r="F1533" s="385"/>
      <c r="G1533" s="385"/>
      <c r="H1533" s="385"/>
      <c r="I1533" s="385"/>
      <c r="J1533" s="385"/>
      <c r="K1533" s="385"/>
    </row>
    <row r="1534" spans="1:11">
      <c r="A1534" s="483"/>
      <c r="B1534" s="438"/>
      <c r="F1534" s="385"/>
      <c r="G1534" s="385"/>
      <c r="H1534" s="385"/>
      <c r="I1534" s="385"/>
      <c r="J1534" s="385"/>
      <c r="K1534" s="385"/>
    </row>
    <row r="1535" spans="1:11">
      <c r="A1535" s="483"/>
      <c r="B1535" s="438"/>
      <c r="F1535" s="385"/>
      <c r="G1535" s="385"/>
      <c r="H1535" s="385"/>
      <c r="I1535" s="385"/>
      <c r="J1535" s="385"/>
      <c r="K1535" s="385"/>
    </row>
    <row r="1536" spans="1:11">
      <c r="A1536" s="483"/>
      <c r="B1536" s="438"/>
      <c r="F1536" s="385"/>
      <c r="G1536" s="385"/>
      <c r="H1536" s="385"/>
      <c r="I1536" s="385"/>
      <c r="J1536" s="385"/>
      <c r="K1536" s="385"/>
    </row>
    <row r="1537" spans="1:11">
      <c r="A1537" s="483"/>
      <c r="B1537" s="438"/>
      <c r="F1537" s="385"/>
      <c r="G1537" s="385"/>
      <c r="H1537" s="385"/>
      <c r="I1537" s="385"/>
      <c r="J1537" s="385"/>
      <c r="K1537" s="385"/>
    </row>
    <row r="1538" spans="1:11">
      <c r="A1538" s="483"/>
      <c r="B1538" s="438"/>
      <c r="F1538" s="385"/>
      <c r="G1538" s="385"/>
      <c r="H1538" s="385"/>
      <c r="I1538" s="385"/>
      <c r="J1538" s="385"/>
      <c r="K1538" s="385"/>
    </row>
    <row r="1539" spans="1:11">
      <c r="A1539" s="483"/>
      <c r="B1539" s="438"/>
      <c r="F1539" s="385"/>
      <c r="G1539" s="385"/>
      <c r="H1539" s="385"/>
      <c r="I1539" s="385"/>
      <c r="J1539" s="385"/>
      <c r="K1539" s="385"/>
    </row>
    <row r="1540" spans="1:11">
      <c r="A1540" s="483"/>
      <c r="B1540" s="438"/>
      <c r="F1540" s="385"/>
      <c r="G1540" s="385"/>
      <c r="H1540" s="385"/>
      <c r="I1540" s="385"/>
      <c r="J1540" s="385"/>
      <c r="K1540" s="385"/>
    </row>
    <row r="1541" spans="1:11">
      <c r="A1541" s="483"/>
      <c r="B1541" s="438"/>
      <c r="F1541" s="385"/>
      <c r="G1541" s="385"/>
      <c r="H1541" s="385"/>
      <c r="I1541" s="385"/>
      <c r="J1541" s="385"/>
      <c r="K1541" s="385"/>
    </row>
    <row r="1542" spans="1:11">
      <c r="A1542" s="483"/>
      <c r="B1542" s="438"/>
      <c r="F1542" s="385"/>
      <c r="G1542" s="385"/>
      <c r="H1542" s="385"/>
      <c r="I1542" s="385"/>
      <c r="J1542" s="385"/>
      <c r="K1542" s="385"/>
    </row>
    <row r="1543" spans="1:11">
      <c r="A1543" s="483"/>
      <c r="B1543" s="438"/>
      <c r="F1543" s="385"/>
      <c r="G1543" s="385"/>
      <c r="H1543" s="385"/>
      <c r="I1543" s="385"/>
      <c r="J1543" s="385"/>
      <c r="K1543" s="385"/>
    </row>
    <row r="1544" spans="1:11">
      <c r="A1544" s="483"/>
      <c r="B1544" s="438"/>
      <c r="F1544" s="385"/>
      <c r="G1544" s="385"/>
      <c r="H1544" s="385"/>
      <c r="I1544" s="385"/>
      <c r="J1544" s="385"/>
      <c r="K1544" s="385"/>
    </row>
    <row r="1545" spans="1:11">
      <c r="A1545" s="483"/>
      <c r="B1545" s="438"/>
      <c r="F1545" s="385"/>
      <c r="G1545" s="385"/>
      <c r="H1545" s="385"/>
      <c r="I1545" s="385"/>
      <c r="J1545" s="385"/>
      <c r="K1545" s="385"/>
    </row>
    <row r="1546" spans="1:11">
      <c r="A1546" s="483"/>
      <c r="B1546" s="438"/>
      <c r="F1546" s="385"/>
      <c r="G1546" s="385"/>
      <c r="H1546" s="385"/>
      <c r="I1546" s="385"/>
      <c r="J1546" s="385"/>
      <c r="K1546" s="385"/>
    </row>
    <row r="1547" spans="1:11">
      <c r="A1547" s="483"/>
      <c r="B1547" s="438"/>
      <c r="F1547" s="385"/>
      <c r="G1547" s="385"/>
      <c r="H1547" s="385"/>
      <c r="I1547" s="385"/>
      <c r="J1547" s="385"/>
      <c r="K1547" s="385"/>
    </row>
    <row r="1548" spans="1:11">
      <c r="A1548" s="483"/>
      <c r="B1548" s="438"/>
      <c r="F1548" s="385"/>
      <c r="G1548" s="385"/>
      <c r="H1548" s="385"/>
      <c r="I1548" s="385"/>
      <c r="J1548" s="385"/>
      <c r="K1548" s="385"/>
    </row>
    <row r="1549" spans="1:11">
      <c r="A1549" s="483"/>
      <c r="B1549" s="438"/>
      <c r="F1549" s="385"/>
      <c r="G1549" s="385"/>
      <c r="H1549" s="385"/>
      <c r="I1549" s="385"/>
      <c r="J1549" s="385"/>
      <c r="K1549" s="385"/>
    </row>
    <row r="1550" spans="1:11">
      <c r="A1550" s="483"/>
      <c r="B1550" s="438"/>
      <c r="F1550" s="385"/>
      <c r="G1550" s="385"/>
      <c r="H1550" s="385"/>
      <c r="I1550" s="385"/>
      <c r="J1550" s="385"/>
      <c r="K1550" s="385"/>
    </row>
    <row r="1551" spans="1:11">
      <c r="A1551" s="483"/>
      <c r="B1551" s="438"/>
      <c r="F1551" s="385"/>
      <c r="G1551" s="385"/>
      <c r="H1551" s="385"/>
      <c r="I1551" s="385"/>
      <c r="J1551" s="385"/>
      <c r="K1551" s="385"/>
    </row>
    <row r="1552" spans="1:11">
      <c r="A1552" s="483"/>
      <c r="B1552" s="438"/>
      <c r="F1552" s="385"/>
      <c r="G1552" s="385"/>
      <c r="H1552" s="385"/>
      <c r="I1552" s="385"/>
      <c r="J1552" s="385"/>
      <c r="K1552" s="385"/>
    </row>
    <row r="1553" spans="1:11">
      <c r="A1553" s="483"/>
      <c r="B1553" s="438"/>
      <c r="F1553" s="385"/>
      <c r="G1553" s="385"/>
      <c r="H1553" s="385"/>
      <c r="I1553" s="385"/>
      <c r="J1553" s="385"/>
      <c r="K1553" s="385"/>
    </row>
    <row r="1554" spans="1:11">
      <c r="A1554" s="483"/>
      <c r="B1554" s="438"/>
      <c r="F1554" s="385"/>
      <c r="G1554" s="385"/>
      <c r="H1554" s="385"/>
      <c r="I1554" s="385"/>
      <c r="J1554" s="385"/>
      <c r="K1554" s="385"/>
    </row>
    <row r="1555" spans="1:11">
      <c r="A1555" s="483"/>
      <c r="B1555" s="438"/>
      <c r="F1555" s="385"/>
      <c r="G1555" s="385"/>
      <c r="H1555" s="385"/>
      <c r="I1555" s="385"/>
      <c r="J1555" s="385"/>
      <c r="K1555" s="385"/>
    </row>
    <row r="1556" spans="1:11">
      <c r="A1556" s="483"/>
      <c r="B1556" s="438"/>
      <c r="F1556" s="385"/>
      <c r="G1556" s="385"/>
      <c r="H1556" s="385"/>
      <c r="I1556" s="385"/>
      <c r="J1556" s="385"/>
      <c r="K1556" s="385"/>
    </row>
    <row r="1557" spans="1:11">
      <c r="A1557" s="483"/>
      <c r="B1557" s="438"/>
      <c r="F1557" s="385"/>
      <c r="G1557" s="385"/>
      <c r="H1557" s="385"/>
      <c r="I1557" s="385"/>
      <c r="J1557" s="385"/>
      <c r="K1557" s="385"/>
    </row>
    <row r="1558" spans="1:11">
      <c r="A1558" s="483"/>
      <c r="B1558" s="438"/>
      <c r="F1558" s="385"/>
      <c r="G1558" s="385"/>
      <c r="H1558" s="385"/>
      <c r="I1558" s="385"/>
      <c r="J1558" s="385"/>
      <c r="K1558" s="385"/>
    </row>
    <row r="1559" spans="1:11">
      <c r="A1559" s="483"/>
      <c r="B1559" s="438"/>
      <c r="F1559" s="385"/>
      <c r="G1559" s="385"/>
      <c r="H1559" s="385"/>
      <c r="I1559" s="385"/>
      <c r="J1559" s="385"/>
      <c r="K1559" s="385"/>
    </row>
    <row r="1560" spans="1:11">
      <c r="A1560" s="483"/>
      <c r="B1560" s="438"/>
      <c r="F1560" s="385"/>
      <c r="G1560" s="385"/>
      <c r="H1560" s="385"/>
      <c r="I1560" s="385"/>
      <c r="J1560" s="385"/>
      <c r="K1560" s="385"/>
    </row>
    <row r="1561" spans="1:11">
      <c r="A1561" s="483"/>
      <c r="B1561" s="438"/>
      <c r="F1561" s="385"/>
      <c r="G1561" s="385"/>
      <c r="H1561" s="385"/>
      <c r="I1561" s="385"/>
      <c r="J1561" s="385"/>
      <c r="K1561" s="385"/>
    </row>
    <row r="1562" spans="1:11">
      <c r="A1562" s="483"/>
      <c r="B1562" s="438"/>
      <c r="F1562" s="385"/>
      <c r="G1562" s="385"/>
      <c r="H1562" s="385"/>
      <c r="I1562" s="385"/>
      <c r="J1562" s="385"/>
      <c r="K1562" s="385"/>
    </row>
    <row r="1563" spans="1:11">
      <c r="A1563" s="483"/>
      <c r="B1563" s="438"/>
      <c r="F1563" s="385"/>
      <c r="G1563" s="385"/>
      <c r="H1563" s="385"/>
      <c r="I1563" s="385"/>
      <c r="J1563" s="385"/>
      <c r="K1563" s="385"/>
    </row>
    <row r="1564" spans="1:11">
      <c r="A1564" s="483"/>
      <c r="B1564" s="438"/>
      <c r="F1564" s="385"/>
      <c r="G1564" s="385"/>
      <c r="H1564" s="385"/>
      <c r="I1564" s="385"/>
      <c r="J1564" s="385"/>
      <c r="K1564" s="385"/>
    </row>
    <row r="1565" spans="1:11">
      <c r="A1565" s="483"/>
      <c r="B1565" s="438"/>
      <c r="F1565" s="385"/>
      <c r="G1565" s="385"/>
      <c r="H1565" s="385"/>
      <c r="I1565" s="385"/>
      <c r="J1565" s="385"/>
      <c r="K1565" s="385"/>
    </row>
    <row r="1566" spans="1:11">
      <c r="A1566" s="483"/>
      <c r="B1566" s="438"/>
      <c r="F1566" s="385"/>
      <c r="G1566" s="385"/>
      <c r="H1566" s="385"/>
      <c r="I1566" s="385"/>
      <c r="J1566" s="385"/>
      <c r="K1566" s="385"/>
    </row>
    <row r="1567" spans="1:11">
      <c r="A1567" s="483"/>
      <c r="B1567" s="438"/>
      <c r="F1567" s="385"/>
      <c r="G1567" s="385"/>
      <c r="H1567" s="385"/>
      <c r="I1567" s="385"/>
      <c r="J1567" s="385"/>
      <c r="K1567" s="385"/>
    </row>
    <row r="1568" spans="1:11">
      <c r="A1568" s="483"/>
      <c r="B1568" s="438"/>
      <c r="F1568" s="385"/>
      <c r="G1568" s="385"/>
      <c r="H1568" s="385"/>
      <c r="I1568" s="385"/>
      <c r="J1568" s="385"/>
      <c r="K1568" s="385"/>
    </row>
    <row r="1569" spans="1:11">
      <c r="A1569" s="483"/>
      <c r="B1569" s="438"/>
      <c r="F1569" s="385"/>
      <c r="G1569" s="385"/>
      <c r="H1569" s="385"/>
      <c r="I1569" s="385"/>
      <c r="J1569" s="385"/>
      <c r="K1569" s="385"/>
    </row>
    <row r="1570" spans="1:11">
      <c r="A1570" s="483"/>
      <c r="B1570" s="438"/>
      <c r="F1570" s="385"/>
      <c r="G1570" s="385"/>
      <c r="H1570" s="385"/>
      <c r="I1570" s="385"/>
      <c r="J1570" s="385"/>
      <c r="K1570" s="385"/>
    </row>
    <row r="1571" spans="1:11">
      <c r="A1571" s="483"/>
      <c r="B1571" s="438"/>
      <c r="F1571" s="385"/>
      <c r="G1571" s="385"/>
      <c r="H1571" s="385"/>
      <c r="I1571" s="385"/>
      <c r="J1571" s="385"/>
      <c r="K1571" s="385"/>
    </row>
    <row r="1572" spans="1:11">
      <c r="A1572" s="483"/>
      <c r="B1572" s="438"/>
      <c r="F1572" s="385"/>
      <c r="G1572" s="385"/>
      <c r="H1572" s="385"/>
      <c r="I1572" s="385"/>
      <c r="J1572" s="385"/>
      <c r="K1572" s="385"/>
    </row>
    <row r="1573" spans="1:11">
      <c r="A1573" s="483"/>
      <c r="B1573" s="438"/>
      <c r="F1573" s="385"/>
      <c r="G1573" s="385"/>
      <c r="H1573" s="385"/>
      <c r="I1573" s="385"/>
      <c r="J1573" s="385"/>
      <c r="K1573" s="385"/>
    </row>
    <row r="1574" spans="1:11">
      <c r="A1574" s="483"/>
      <c r="B1574" s="438"/>
      <c r="F1574" s="385"/>
      <c r="G1574" s="385"/>
      <c r="H1574" s="385"/>
      <c r="I1574" s="385"/>
      <c r="J1574" s="385"/>
      <c r="K1574" s="385"/>
    </row>
    <row r="1575" spans="1:11">
      <c r="A1575" s="483"/>
      <c r="B1575" s="438"/>
      <c r="F1575" s="385"/>
      <c r="G1575" s="385"/>
      <c r="H1575" s="385"/>
      <c r="I1575" s="385"/>
      <c r="J1575" s="385"/>
      <c r="K1575" s="385"/>
    </row>
    <row r="1576" spans="1:11">
      <c r="A1576" s="483"/>
      <c r="B1576" s="438"/>
      <c r="F1576" s="385"/>
      <c r="G1576" s="385"/>
      <c r="H1576" s="385"/>
      <c r="I1576" s="385"/>
      <c r="J1576" s="385"/>
      <c r="K1576" s="385"/>
    </row>
    <row r="1577" spans="1:11">
      <c r="A1577" s="483"/>
      <c r="B1577" s="438"/>
      <c r="F1577" s="385"/>
      <c r="G1577" s="385"/>
      <c r="H1577" s="385"/>
      <c r="I1577" s="385"/>
      <c r="J1577" s="385"/>
      <c r="K1577" s="385"/>
    </row>
    <row r="1578" spans="1:11">
      <c r="A1578" s="483"/>
      <c r="B1578" s="438"/>
      <c r="F1578" s="385"/>
      <c r="G1578" s="385"/>
      <c r="H1578" s="385"/>
      <c r="I1578" s="385"/>
      <c r="J1578" s="385"/>
      <c r="K1578" s="385"/>
    </row>
    <row r="1579" spans="1:11">
      <c r="A1579" s="483"/>
      <c r="B1579" s="438"/>
      <c r="F1579" s="385"/>
      <c r="G1579" s="385"/>
      <c r="H1579" s="385"/>
      <c r="I1579" s="385"/>
      <c r="J1579" s="385"/>
      <c r="K1579" s="385"/>
    </row>
    <row r="1580" spans="1:11">
      <c r="A1580" s="483"/>
      <c r="B1580" s="438"/>
      <c r="F1580" s="385"/>
      <c r="G1580" s="385"/>
      <c r="H1580" s="385"/>
      <c r="I1580" s="385"/>
      <c r="J1580" s="385"/>
      <c r="K1580" s="385"/>
    </row>
    <row r="1581" spans="1:11">
      <c r="A1581" s="483"/>
      <c r="B1581" s="438"/>
      <c r="F1581" s="385"/>
      <c r="G1581" s="385"/>
      <c r="H1581" s="385"/>
      <c r="I1581" s="385"/>
      <c r="J1581" s="385"/>
      <c r="K1581" s="385"/>
    </row>
    <row r="1582" spans="1:11">
      <c r="A1582" s="483"/>
      <c r="B1582" s="438"/>
      <c r="F1582" s="385"/>
      <c r="G1582" s="385"/>
      <c r="H1582" s="385"/>
      <c r="I1582" s="385"/>
      <c r="J1582" s="385"/>
      <c r="K1582" s="385"/>
    </row>
    <row r="1583" spans="1:11">
      <c r="A1583" s="483"/>
      <c r="B1583" s="438"/>
      <c r="F1583" s="385"/>
      <c r="G1583" s="385"/>
      <c r="H1583" s="385"/>
      <c r="I1583" s="385"/>
      <c r="J1583" s="385"/>
      <c r="K1583" s="385"/>
    </row>
    <row r="1584" spans="1:11">
      <c r="A1584" s="483"/>
      <c r="B1584" s="438"/>
      <c r="F1584" s="385"/>
      <c r="G1584" s="385"/>
      <c r="H1584" s="385"/>
      <c r="I1584" s="385"/>
      <c r="J1584" s="385"/>
      <c r="K1584" s="385"/>
    </row>
    <row r="1585" spans="1:11">
      <c r="A1585" s="483"/>
      <c r="B1585" s="438"/>
      <c r="F1585" s="385"/>
      <c r="G1585" s="385"/>
      <c r="H1585" s="385"/>
      <c r="I1585" s="385"/>
      <c r="J1585" s="385"/>
      <c r="K1585" s="385"/>
    </row>
    <row r="1586" spans="1:11">
      <c r="A1586" s="483"/>
      <c r="B1586" s="438"/>
      <c r="F1586" s="385"/>
      <c r="G1586" s="385"/>
      <c r="H1586" s="385"/>
      <c r="I1586" s="385"/>
      <c r="J1586" s="385"/>
      <c r="K1586" s="385"/>
    </row>
    <row r="1587" spans="1:11">
      <c r="A1587" s="483"/>
      <c r="B1587" s="438"/>
      <c r="F1587" s="385"/>
      <c r="G1587" s="385"/>
      <c r="H1587" s="385"/>
      <c r="I1587" s="385"/>
      <c r="J1587" s="385"/>
      <c r="K1587" s="385"/>
    </row>
    <row r="1588" spans="1:11">
      <c r="A1588" s="483"/>
      <c r="B1588" s="438"/>
      <c r="F1588" s="385"/>
      <c r="G1588" s="385"/>
      <c r="H1588" s="385"/>
      <c r="I1588" s="385"/>
      <c r="J1588" s="385"/>
      <c r="K1588" s="385"/>
    </row>
    <row r="1589" spans="1:11">
      <c r="A1589" s="483"/>
      <c r="B1589" s="438"/>
      <c r="F1589" s="385"/>
      <c r="G1589" s="385"/>
      <c r="H1589" s="385"/>
      <c r="I1589" s="385"/>
      <c r="J1589" s="385"/>
      <c r="K1589" s="385"/>
    </row>
    <row r="1590" spans="1:11">
      <c r="A1590" s="483"/>
      <c r="B1590" s="438"/>
      <c r="F1590" s="385"/>
      <c r="G1590" s="385"/>
      <c r="H1590" s="385"/>
      <c r="I1590" s="385"/>
      <c r="J1590" s="385"/>
      <c r="K1590" s="385"/>
    </row>
    <row r="1591" spans="1:11">
      <c r="A1591" s="483"/>
      <c r="B1591" s="438"/>
      <c r="F1591" s="385"/>
      <c r="G1591" s="385"/>
      <c r="H1591" s="385"/>
      <c r="I1591" s="385"/>
      <c r="J1591" s="385"/>
      <c r="K1591" s="385"/>
    </row>
    <row r="1592" spans="1:11">
      <c r="A1592" s="483"/>
      <c r="B1592" s="438"/>
      <c r="F1592" s="385"/>
      <c r="G1592" s="385"/>
      <c r="H1592" s="385"/>
      <c r="I1592" s="385"/>
      <c r="J1592" s="385"/>
      <c r="K1592" s="385"/>
    </row>
    <row r="1593" spans="1:11">
      <c r="A1593" s="483"/>
      <c r="B1593" s="438"/>
      <c r="F1593" s="385"/>
      <c r="G1593" s="385"/>
      <c r="H1593" s="385"/>
      <c r="I1593" s="385"/>
      <c r="J1593" s="385"/>
      <c r="K1593" s="385"/>
    </row>
    <row r="1594" spans="1:11">
      <c r="A1594" s="483"/>
      <c r="B1594" s="438"/>
      <c r="F1594" s="385"/>
      <c r="G1594" s="385"/>
      <c r="H1594" s="385"/>
      <c r="I1594" s="385"/>
      <c r="J1594" s="385"/>
      <c r="K1594" s="385"/>
    </row>
    <row r="1595" spans="1:11">
      <c r="A1595" s="483"/>
      <c r="B1595" s="438"/>
      <c r="F1595" s="385"/>
      <c r="G1595" s="385"/>
      <c r="H1595" s="385"/>
      <c r="I1595" s="385"/>
      <c r="J1595" s="385"/>
      <c r="K1595" s="385"/>
    </row>
    <row r="1596" spans="1:11">
      <c r="A1596" s="483"/>
      <c r="B1596" s="438"/>
      <c r="F1596" s="385"/>
      <c r="G1596" s="385"/>
      <c r="H1596" s="385"/>
      <c r="I1596" s="385"/>
      <c r="J1596" s="385"/>
      <c r="K1596" s="385"/>
    </row>
    <row r="1597" spans="1:11">
      <c r="A1597" s="483"/>
      <c r="B1597" s="438"/>
      <c r="F1597" s="385"/>
      <c r="G1597" s="385"/>
      <c r="H1597" s="385"/>
      <c r="I1597" s="385"/>
      <c r="J1597" s="385"/>
      <c r="K1597" s="385"/>
    </row>
    <row r="1598" spans="1:11">
      <c r="A1598" s="483"/>
      <c r="B1598" s="438"/>
      <c r="F1598" s="385"/>
      <c r="G1598" s="385"/>
      <c r="H1598" s="385"/>
      <c r="I1598" s="385"/>
      <c r="J1598" s="385"/>
      <c r="K1598" s="385"/>
    </row>
    <row r="1599" spans="1:11">
      <c r="A1599" s="483"/>
      <c r="B1599" s="438"/>
      <c r="F1599" s="385"/>
      <c r="G1599" s="385"/>
      <c r="H1599" s="385"/>
      <c r="I1599" s="385"/>
      <c r="J1599" s="385"/>
      <c r="K1599" s="385"/>
    </row>
    <row r="1600" spans="1:11">
      <c r="A1600" s="483"/>
      <c r="B1600" s="438"/>
      <c r="F1600" s="385"/>
      <c r="G1600" s="385"/>
      <c r="H1600" s="385"/>
      <c r="I1600" s="385"/>
      <c r="J1600" s="385"/>
      <c r="K1600" s="385"/>
    </row>
    <row r="1601" spans="1:11">
      <c r="A1601" s="483"/>
      <c r="B1601" s="438"/>
      <c r="F1601" s="385"/>
      <c r="G1601" s="385"/>
      <c r="H1601" s="385"/>
      <c r="I1601" s="385"/>
      <c r="J1601" s="385"/>
      <c r="K1601" s="385"/>
    </row>
    <row r="1602" spans="1:11">
      <c r="A1602" s="483"/>
      <c r="B1602" s="438"/>
      <c r="F1602" s="385"/>
      <c r="G1602" s="385"/>
      <c r="H1602" s="385"/>
      <c r="I1602" s="385"/>
      <c r="J1602" s="385"/>
      <c r="K1602" s="385"/>
    </row>
    <row r="1603" spans="1:11">
      <c r="A1603" s="483"/>
      <c r="B1603" s="438"/>
      <c r="F1603" s="385"/>
      <c r="G1603" s="385"/>
      <c r="H1603" s="385"/>
      <c r="I1603" s="385"/>
      <c r="J1603" s="385"/>
      <c r="K1603" s="385"/>
    </row>
    <row r="1604" spans="1:11">
      <c r="A1604" s="483"/>
      <c r="B1604" s="438"/>
      <c r="F1604" s="385"/>
      <c r="G1604" s="385"/>
      <c r="H1604" s="385"/>
      <c r="I1604" s="385"/>
      <c r="J1604" s="385"/>
      <c r="K1604" s="385"/>
    </row>
    <row r="1605" spans="1:11">
      <c r="A1605" s="483"/>
      <c r="B1605" s="438"/>
      <c r="F1605" s="385"/>
      <c r="G1605" s="385"/>
      <c r="H1605" s="385"/>
      <c r="I1605" s="385"/>
      <c r="J1605" s="385"/>
      <c r="K1605" s="385"/>
    </row>
    <row r="1606" spans="1:11">
      <c r="A1606" s="483"/>
      <c r="B1606" s="438"/>
      <c r="F1606" s="385"/>
      <c r="G1606" s="385"/>
      <c r="H1606" s="385"/>
      <c r="I1606" s="385"/>
      <c r="J1606" s="385"/>
      <c r="K1606" s="385"/>
    </row>
    <row r="1607" spans="1:11">
      <c r="A1607" s="483"/>
      <c r="B1607" s="438"/>
      <c r="F1607" s="385"/>
      <c r="G1607" s="385"/>
      <c r="H1607" s="385"/>
      <c r="I1607" s="385"/>
      <c r="J1607" s="385"/>
      <c r="K1607" s="385"/>
    </row>
    <row r="1608" spans="1:11">
      <c r="A1608" s="483"/>
      <c r="B1608" s="438"/>
      <c r="F1608" s="385"/>
      <c r="G1608" s="385"/>
      <c r="H1608" s="385"/>
      <c r="I1608" s="385"/>
      <c r="J1608" s="385"/>
      <c r="K1608" s="385"/>
    </row>
    <row r="1609" spans="1:11">
      <c r="A1609" s="483"/>
      <c r="B1609" s="438"/>
      <c r="F1609" s="385"/>
      <c r="G1609" s="385"/>
      <c r="H1609" s="385"/>
      <c r="I1609" s="385"/>
      <c r="J1609" s="385"/>
      <c r="K1609" s="385"/>
    </row>
    <row r="1610" spans="1:11">
      <c r="A1610" s="483"/>
      <c r="B1610" s="438"/>
      <c r="F1610" s="385"/>
      <c r="G1610" s="385"/>
      <c r="H1610" s="385"/>
      <c r="I1610" s="385"/>
      <c r="J1610" s="385"/>
      <c r="K1610" s="385"/>
    </row>
    <row r="1611" spans="1:11">
      <c r="A1611" s="483"/>
      <c r="B1611" s="438"/>
      <c r="F1611" s="385"/>
      <c r="G1611" s="385"/>
      <c r="H1611" s="385"/>
      <c r="I1611" s="385"/>
      <c r="J1611" s="385"/>
      <c r="K1611" s="385"/>
    </row>
    <row r="1612" spans="1:11">
      <c r="A1612" s="483"/>
      <c r="B1612" s="438"/>
      <c r="F1612" s="385"/>
      <c r="G1612" s="385"/>
      <c r="H1612" s="385"/>
      <c r="I1612" s="385"/>
      <c r="J1612" s="385"/>
      <c r="K1612" s="385"/>
    </row>
    <row r="1613" spans="1:11">
      <c r="A1613" s="483"/>
      <c r="B1613" s="438"/>
      <c r="F1613" s="385"/>
      <c r="G1613" s="385"/>
      <c r="H1613" s="385"/>
      <c r="I1613" s="385"/>
      <c r="J1613" s="385"/>
      <c r="K1613" s="385"/>
    </row>
    <row r="1614" spans="1:11">
      <c r="A1614" s="483"/>
      <c r="B1614" s="438"/>
      <c r="F1614" s="385"/>
      <c r="G1614" s="385"/>
      <c r="H1614" s="385"/>
      <c r="I1614" s="385"/>
      <c r="J1614" s="385"/>
      <c r="K1614" s="385"/>
    </row>
    <row r="1615" spans="1:11">
      <c r="A1615" s="483"/>
      <c r="B1615" s="438"/>
      <c r="F1615" s="385"/>
      <c r="G1615" s="385"/>
      <c r="H1615" s="385"/>
      <c r="I1615" s="385"/>
      <c r="J1615" s="385"/>
      <c r="K1615" s="385"/>
    </row>
    <row r="1616" spans="1:11">
      <c r="A1616" s="483"/>
      <c r="B1616" s="438"/>
      <c r="F1616" s="385"/>
      <c r="G1616" s="385"/>
      <c r="H1616" s="385"/>
      <c r="I1616" s="385"/>
      <c r="J1616" s="385"/>
      <c r="K1616" s="385"/>
    </row>
    <row r="1617" spans="1:11">
      <c r="A1617" s="483"/>
      <c r="B1617" s="438"/>
      <c r="F1617" s="385"/>
      <c r="G1617" s="385"/>
      <c r="H1617" s="385"/>
      <c r="I1617" s="385"/>
      <c r="J1617" s="385"/>
      <c r="K1617" s="385"/>
    </row>
    <row r="1618" spans="1:11">
      <c r="A1618" s="483"/>
      <c r="B1618" s="438"/>
      <c r="F1618" s="385"/>
      <c r="G1618" s="385"/>
      <c r="H1618" s="385"/>
      <c r="I1618" s="385"/>
      <c r="J1618" s="385"/>
      <c r="K1618" s="385"/>
    </row>
    <row r="1619" spans="1:11">
      <c r="A1619" s="483"/>
      <c r="B1619" s="438"/>
      <c r="F1619" s="385"/>
      <c r="G1619" s="385"/>
      <c r="H1619" s="385"/>
      <c r="I1619" s="385"/>
      <c r="J1619" s="385"/>
      <c r="K1619" s="385"/>
    </row>
    <row r="1620" spans="1:11">
      <c r="A1620" s="483"/>
      <c r="B1620" s="438"/>
      <c r="F1620" s="385"/>
      <c r="G1620" s="385"/>
      <c r="H1620" s="385"/>
      <c r="I1620" s="385"/>
      <c r="J1620" s="385"/>
      <c r="K1620" s="385"/>
    </row>
    <row r="1621" spans="1:11">
      <c r="A1621" s="483"/>
      <c r="B1621" s="438"/>
      <c r="F1621" s="385"/>
      <c r="G1621" s="385"/>
      <c r="H1621" s="385"/>
      <c r="I1621" s="385"/>
      <c r="J1621" s="385"/>
      <c r="K1621" s="385"/>
    </row>
    <row r="1622" spans="1:11">
      <c r="A1622" s="483"/>
      <c r="B1622" s="438"/>
      <c r="F1622" s="385"/>
      <c r="G1622" s="385"/>
      <c r="H1622" s="385"/>
      <c r="I1622" s="385"/>
      <c r="J1622" s="385"/>
      <c r="K1622" s="385"/>
    </row>
    <row r="1623" spans="1:11">
      <c r="A1623" s="483"/>
      <c r="B1623" s="438"/>
      <c r="F1623" s="385"/>
      <c r="G1623" s="385"/>
      <c r="H1623" s="385"/>
      <c r="I1623" s="385"/>
      <c r="J1623" s="385"/>
      <c r="K1623" s="385"/>
    </row>
    <row r="1624" spans="1:11">
      <c r="A1624" s="483"/>
      <c r="B1624" s="438"/>
      <c r="F1624" s="385"/>
      <c r="G1624" s="385"/>
      <c r="H1624" s="385"/>
      <c r="I1624" s="385"/>
      <c r="J1624" s="385"/>
      <c r="K1624" s="385"/>
    </row>
    <row r="1625" spans="1:11">
      <c r="A1625" s="483"/>
      <c r="B1625" s="438"/>
      <c r="F1625" s="385"/>
      <c r="G1625" s="385"/>
      <c r="H1625" s="385"/>
      <c r="I1625" s="385"/>
      <c r="J1625" s="385"/>
      <c r="K1625" s="385"/>
    </row>
    <row r="1626" spans="1:11">
      <c r="A1626" s="483"/>
      <c r="B1626" s="438"/>
      <c r="F1626" s="385"/>
      <c r="G1626" s="385"/>
      <c r="H1626" s="385"/>
      <c r="I1626" s="385"/>
      <c r="J1626" s="385"/>
      <c r="K1626" s="385"/>
    </row>
    <row r="1627" spans="1:11">
      <c r="A1627" s="483"/>
      <c r="B1627" s="438"/>
      <c r="F1627" s="385"/>
      <c r="G1627" s="385"/>
      <c r="H1627" s="385"/>
      <c r="I1627" s="385"/>
      <c r="J1627" s="385"/>
      <c r="K1627" s="385"/>
    </row>
    <row r="1628" spans="1:11">
      <c r="A1628" s="483"/>
      <c r="B1628" s="438"/>
      <c r="F1628" s="385"/>
      <c r="G1628" s="385"/>
      <c r="H1628" s="385"/>
      <c r="I1628" s="385"/>
      <c r="J1628" s="385"/>
      <c r="K1628" s="385"/>
    </row>
    <row r="1629" spans="1:11">
      <c r="A1629" s="483"/>
      <c r="B1629" s="438"/>
      <c r="F1629" s="385"/>
      <c r="G1629" s="385"/>
      <c r="H1629" s="385"/>
      <c r="I1629" s="385"/>
      <c r="J1629" s="385"/>
      <c r="K1629" s="385"/>
    </row>
    <row r="1630" spans="1:11">
      <c r="A1630" s="483"/>
      <c r="B1630" s="438"/>
      <c r="F1630" s="385"/>
      <c r="G1630" s="385"/>
      <c r="H1630" s="385"/>
      <c r="I1630" s="385"/>
      <c r="J1630" s="385"/>
      <c r="K1630" s="385"/>
    </row>
    <row r="1631" spans="1:11">
      <c r="A1631" s="483"/>
      <c r="B1631" s="438"/>
      <c r="F1631" s="385"/>
      <c r="G1631" s="385"/>
      <c r="H1631" s="385"/>
      <c r="I1631" s="385"/>
      <c r="J1631" s="385"/>
      <c r="K1631" s="385"/>
    </row>
    <row r="1632" spans="1:11">
      <c r="A1632" s="483"/>
      <c r="B1632" s="438"/>
      <c r="F1632" s="385"/>
      <c r="G1632" s="385"/>
      <c r="H1632" s="385"/>
      <c r="I1632" s="385"/>
      <c r="J1632" s="385"/>
      <c r="K1632" s="385"/>
    </row>
    <row r="1633" spans="1:11">
      <c r="A1633" s="483"/>
      <c r="B1633" s="438"/>
      <c r="F1633" s="385"/>
      <c r="G1633" s="385"/>
      <c r="H1633" s="385"/>
      <c r="I1633" s="385"/>
      <c r="J1633" s="385"/>
      <c r="K1633" s="385"/>
    </row>
    <row r="1634" spans="1:11">
      <c r="A1634" s="483"/>
      <c r="B1634" s="438"/>
      <c r="F1634" s="385"/>
      <c r="G1634" s="385"/>
      <c r="H1634" s="385"/>
      <c r="I1634" s="385"/>
      <c r="J1634" s="385"/>
      <c r="K1634" s="385"/>
    </row>
    <row r="1635" spans="1:11">
      <c r="A1635" s="483"/>
      <c r="B1635" s="438"/>
      <c r="F1635" s="385"/>
      <c r="G1635" s="385"/>
      <c r="H1635" s="385"/>
      <c r="I1635" s="385"/>
      <c r="J1635" s="385"/>
      <c r="K1635" s="385"/>
    </row>
    <row r="1636" spans="1:11">
      <c r="A1636" s="483"/>
      <c r="B1636" s="438"/>
      <c r="F1636" s="385"/>
      <c r="G1636" s="385"/>
      <c r="H1636" s="385"/>
      <c r="I1636" s="385"/>
      <c r="J1636" s="385"/>
      <c r="K1636" s="385"/>
    </row>
    <row r="1637" spans="1:11">
      <c r="A1637" s="483"/>
      <c r="B1637" s="438"/>
      <c r="F1637" s="385"/>
      <c r="G1637" s="385"/>
      <c r="H1637" s="385"/>
      <c r="I1637" s="385"/>
      <c r="J1637" s="385"/>
      <c r="K1637" s="385"/>
    </row>
    <row r="1638" spans="1:11">
      <c r="A1638" s="483"/>
      <c r="B1638" s="438"/>
      <c r="F1638" s="385"/>
      <c r="G1638" s="385"/>
      <c r="H1638" s="385"/>
      <c r="I1638" s="385"/>
      <c r="J1638" s="385"/>
      <c r="K1638" s="385"/>
    </row>
    <row r="1639" spans="1:11">
      <c r="A1639" s="483"/>
      <c r="B1639" s="438"/>
      <c r="F1639" s="385"/>
      <c r="G1639" s="385"/>
      <c r="H1639" s="385"/>
      <c r="I1639" s="385"/>
      <c r="J1639" s="385"/>
      <c r="K1639" s="385"/>
    </row>
    <row r="1640" spans="1:11">
      <c r="A1640" s="483"/>
      <c r="B1640" s="438"/>
      <c r="F1640" s="385"/>
      <c r="G1640" s="385"/>
      <c r="H1640" s="385"/>
      <c r="I1640" s="385"/>
      <c r="J1640" s="385"/>
      <c r="K1640" s="385"/>
    </row>
    <row r="1641" spans="1:11">
      <c r="A1641" s="483"/>
      <c r="B1641" s="438"/>
      <c r="F1641" s="385"/>
      <c r="G1641" s="385"/>
      <c r="H1641" s="385"/>
      <c r="I1641" s="385"/>
      <c r="J1641" s="385"/>
      <c r="K1641" s="385"/>
    </row>
    <row r="1642" spans="1:11">
      <c r="A1642" s="483"/>
      <c r="B1642" s="438"/>
      <c r="F1642" s="385"/>
      <c r="G1642" s="385"/>
      <c r="H1642" s="385"/>
      <c r="I1642" s="385"/>
      <c r="J1642" s="385"/>
      <c r="K1642" s="385"/>
    </row>
    <row r="1643" spans="1:11">
      <c r="A1643" s="483"/>
      <c r="B1643" s="438"/>
      <c r="F1643" s="385"/>
      <c r="G1643" s="385"/>
      <c r="H1643" s="385"/>
      <c r="I1643" s="385"/>
      <c r="J1643" s="385"/>
      <c r="K1643" s="385"/>
    </row>
    <row r="1644" spans="1:11">
      <c r="A1644" s="483"/>
      <c r="B1644" s="438"/>
      <c r="F1644" s="385"/>
      <c r="G1644" s="385"/>
      <c r="H1644" s="385"/>
      <c r="I1644" s="385"/>
      <c r="J1644" s="385"/>
      <c r="K1644" s="385"/>
    </row>
    <row r="1645" spans="1:11">
      <c r="A1645" s="483"/>
      <c r="B1645" s="438"/>
      <c r="F1645" s="385"/>
      <c r="G1645" s="385"/>
      <c r="H1645" s="385"/>
      <c r="I1645" s="385"/>
      <c r="J1645" s="385"/>
      <c r="K1645" s="385"/>
    </row>
    <row r="1646" spans="1:11">
      <c r="A1646" s="483"/>
      <c r="B1646" s="438"/>
      <c r="F1646" s="385"/>
      <c r="G1646" s="385"/>
      <c r="H1646" s="385"/>
      <c r="I1646" s="385"/>
      <c r="J1646" s="385"/>
      <c r="K1646" s="385"/>
    </row>
    <row r="1647" spans="1:11">
      <c r="A1647" s="483"/>
      <c r="B1647" s="438"/>
      <c r="F1647" s="385"/>
      <c r="G1647" s="385"/>
      <c r="H1647" s="385"/>
      <c r="I1647" s="385"/>
      <c r="J1647" s="385"/>
      <c r="K1647" s="385"/>
    </row>
    <row r="1648" spans="1:11">
      <c r="A1648" s="483"/>
      <c r="B1648" s="438"/>
      <c r="F1648" s="385"/>
      <c r="G1648" s="385"/>
      <c r="H1648" s="385"/>
      <c r="I1648" s="385"/>
      <c r="J1648" s="385"/>
      <c r="K1648" s="385"/>
    </row>
    <row r="1649" spans="1:11">
      <c r="A1649" s="483"/>
      <c r="B1649" s="438"/>
      <c r="F1649" s="385"/>
      <c r="G1649" s="385"/>
      <c r="H1649" s="385"/>
      <c r="I1649" s="385"/>
      <c r="J1649" s="385"/>
      <c r="K1649" s="385"/>
    </row>
    <row r="1650" spans="1:11">
      <c r="A1650" s="483"/>
      <c r="B1650" s="438"/>
      <c r="F1650" s="385"/>
      <c r="G1650" s="385"/>
      <c r="H1650" s="385"/>
      <c r="I1650" s="385"/>
      <c r="J1650" s="385"/>
      <c r="K1650" s="385"/>
    </row>
    <row r="1651" spans="1:11">
      <c r="A1651" s="483"/>
      <c r="B1651" s="438"/>
      <c r="F1651" s="385"/>
      <c r="G1651" s="385"/>
      <c r="H1651" s="385"/>
      <c r="I1651" s="385"/>
      <c r="J1651" s="385"/>
      <c r="K1651" s="385"/>
    </row>
    <row r="1652" spans="1:11">
      <c r="A1652" s="483"/>
      <c r="B1652" s="438"/>
      <c r="F1652" s="385"/>
      <c r="G1652" s="385"/>
      <c r="H1652" s="385"/>
      <c r="I1652" s="385"/>
      <c r="J1652" s="385"/>
      <c r="K1652" s="385"/>
    </row>
    <row r="1653" spans="1:11">
      <c r="A1653" s="483"/>
      <c r="B1653" s="438"/>
      <c r="F1653" s="385"/>
      <c r="G1653" s="385"/>
      <c r="H1653" s="385"/>
      <c r="I1653" s="385"/>
      <c r="J1653" s="385"/>
      <c r="K1653" s="385"/>
    </row>
    <row r="1654" spans="1:11">
      <c r="A1654" s="483"/>
      <c r="B1654" s="438"/>
      <c r="F1654" s="385"/>
      <c r="G1654" s="385"/>
      <c r="H1654" s="385"/>
      <c r="I1654" s="385"/>
      <c r="J1654" s="385"/>
      <c r="K1654" s="385"/>
    </row>
    <row r="1655" spans="1:11">
      <c r="A1655" s="483"/>
      <c r="B1655" s="438"/>
      <c r="F1655" s="385"/>
      <c r="G1655" s="385"/>
      <c r="H1655" s="385"/>
      <c r="I1655" s="385"/>
      <c r="J1655" s="385"/>
      <c r="K1655" s="385"/>
    </row>
    <row r="1656" spans="1:11">
      <c r="A1656" s="483"/>
      <c r="B1656" s="438"/>
      <c r="F1656" s="385"/>
      <c r="G1656" s="385"/>
      <c r="H1656" s="385"/>
      <c r="I1656" s="385"/>
      <c r="J1656" s="385"/>
      <c r="K1656" s="385"/>
    </row>
    <row r="1657" spans="1:11">
      <c r="A1657" s="483"/>
      <c r="B1657" s="438"/>
      <c r="F1657" s="385"/>
      <c r="G1657" s="385"/>
      <c r="H1657" s="385"/>
      <c r="I1657" s="385"/>
      <c r="J1657" s="385"/>
      <c r="K1657" s="385"/>
    </row>
    <row r="1658" spans="1:11">
      <c r="A1658" s="483"/>
      <c r="B1658" s="438"/>
      <c r="F1658" s="385"/>
      <c r="G1658" s="385"/>
      <c r="H1658" s="385"/>
      <c r="I1658" s="385"/>
      <c r="J1658" s="385"/>
      <c r="K1658" s="385"/>
    </row>
    <row r="1659" spans="1:11">
      <c r="A1659" s="483"/>
      <c r="B1659" s="438"/>
      <c r="F1659" s="385"/>
      <c r="G1659" s="385"/>
      <c r="H1659" s="385"/>
      <c r="I1659" s="385"/>
      <c r="J1659" s="385"/>
      <c r="K1659" s="385"/>
    </row>
    <row r="1660" spans="1:11">
      <c r="A1660" s="483"/>
      <c r="B1660" s="438"/>
      <c r="F1660" s="385"/>
      <c r="G1660" s="385"/>
      <c r="H1660" s="385"/>
      <c r="I1660" s="385"/>
      <c r="J1660" s="385"/>
      <c r="K1660" s="385"/>
    </row>
    <row r="1661" spans="1:11">
      <c r="A1661" s="483"/>
      <c r="B1661" s="438"/>
      <c r="F1661" s="385"/>
      <c r="G1661" s="385"/>
      <c r="H1661" s="385"/>
      <c r="I1661" s="385"/>
      <c r="J1661" s="385"/>
      <c r="K1661" s="385"/>
    </row>
    <row r="1662" spans="1:11">
      <c r="A1662" s="483"/>
      <c r="B1662" s="438"/>
      <c r="F1662" s="385"/>
      <c r="G1662" s="385"/>
      <c r="H1662" s="385"/>
      <c r="I1662" s="385"/>
      <c r="J1662" s="385"/>
      <c r="K1662" s="385"/>
    </row>
    <row r="1663" spans="1:11">
      <c r="A1663" s="483"/>
      <c r="B1663" s="438"/>
      <c r="F1663" s="385"/>
      <c r="G1663" s="385"/>
      <c r="H1663" s="385"/>
      <c r="I1663" s="385"/>
      <c r="J1663" s="385"/>
      <c r="K1663" s="385"/>
    </row>
    <row r="1664" spans="1:11">
      <c r="A1664" s="483"/>
      <c r="B1664" s="438"/>
      <c r="F1664" s="385"/>
      <c r="G1664" s="385"/>
      <c r="H1664" s="385"/>
      <c r="I1664" s="385"/>
      <c r="J1664" s="385"/>
      <c r="K1664" s="385"/>
    </row>
    <row r="1665" spans="1:11">
      <c r="A1665" s="483"/>
      <c r="B1665" s="438"/>
      <c r="F1665" s="385"/>
      <c r="G1665" s="385"/>
      <c r="H1665" s="385"/>
      <c r="I1665" s="385"/>
      <c r="J1665" s="385"/>
      <c r="K1665" s="385"/>
    </row>
    <row r="1666" spans="1:11">
      <c r="A1666" s="483"/>
      <c r="B1666" s="438"/>
      <c r="F1666" s="385"/>
      <c r="G1666" s="385"/>
      <c r="H1666" s="385"/>
      <c r="I1666" s="385"/>
      <c r="J1666" s="385"/>
      <c r="K1666" s="385"/>
    </row>
    <row r="1667" spans="1:11">
      <c r="A1667" s="483"/>
      <c r="B1667" s="438"/>
      <c r="F1667" s="385"/>
      <c r="G1667" s="385"/>
      <c r="H1667" s="385"/>
      <c r="I1667" s="385"/>
      <c r="J1667" s="385"/>
      <c r="K1667" s="385"/>
    </row>
    <row r="1668" spans="1:11">
      <c r="A1668" s="483"/>
      <c r="B1668" s="438"/>
      <c r="F1668" s="385"/>
      <c r="G1668" s="385"/>
      <c r="H1668" s="385"/>
      <c r="I1668" s="385"/>
      <c r="J1668" s="385"/>
      <c r="K1668" s="385"/>
    </row>
    <row r="1669" spans="1:11">
      <c r="A1669" s="483"/>
      <c r="B1669" s="438"/>
      <c r="F1669" s="385"/>
      <c r="G1669" s="385"/>
      <c r="H1669" s="385"/>
      <c r="I1669" s="385"/>
      <c r="J1669" s="385"/>
      <c r="K1669" s="385"/>
    </row>
    <row r="1670" spans="1:11">
      <c r="A1670" s="483"/>
      <c r="B1670" s="438"/>
      <c r="F1670" s="385"/>
      <c r="G1670" s="385"/>
      <c r="H1670" s="385"/>
      <c r="I1670" s="385"/>
      <c r="J1670" s="385"/>
      <c r="K1670" s="385"/>
    </row>
    <row r="1671" spans="1:11">
      <c r="A1671" s="483"/>
      <c r="B1671" s="438"/>
      <c r="F1671" s="385"/>
      <c r="G1671" s="385"/>
      <c r="H1671" s="385"/>
      <c r="I1671" s="385"/>
      <c r="J1671" s="385"/>
      <c r="K1671" s="385"/>
    </row>
    <row r="1672" spans="1:11">
      <c r="A1672" s="483"/>
      <c r="B1672" s="438"/>
      <c r="F1672" s="385"/>
      <c r="G1672" s="385"/>
      <c r="H1672" s="385"/>
      <c r="I1672" s="385"/>
      <c r="J1672" s="385"/>
      <c r="K1672" s="385"/>
    </row>
    <row r="1673" spans="1:11">
      <c r="A1673" s="483"/>
      <c r="B1673" s="438"/>
      <c r="F1673" s="385"/>
      <c r="G1673" s="385"/>
      <c r="H1673" s="385"/>
      <c r="I1673" s="385"/>
      <c r="J1673" s="385"/>
      <c r="K1673" s="385"/>
    </row>
    <row r="1674" spans="1:11">
      <c r="A1674" s="483"/>
      <c r="B1674" s="438"/>
      <c r="F1674" s="385"/>
      <c r="G1674" s="385"/>
      <c r="H1674" s="385"/>
      <c r="I1674" s="385"/>
      <c r="J1674" s="385"/>
      <c r="K1674" s="385"/>
    </row>
    <row r="1675" spans="1:11">
      <c r="A1675" s="483"/>
      <c r="B1675" s="438"/>
      <c r="F1675" s="385"/>
      <c r="G1675" s="385"/>
      <c r="H1675" s="385"/>
      <c r="I1675" s="385"/>
      <c r="J1675" s="385"/>
      <c r="K1675" s="385"/>
    </row>
    <row r="1676" spans="1:11">
      <c r="A1676" s="483"/>
      <c r="B1676" s="438"/>
      <c r="F1676" s="385"/>
      <c r="G1676" s="385"/>
      <c r="H1676" s="385"/>
      <c r="I1676" s="385"/>
      <c r="J1676" s="385"/>
      <c r="K1676" s="385"/>
    </row>
    <row r="1677" spans="1:11">
      <c r="A1677" s="483"/>
      <c r="B1677" s="438"/>
      <c r="F1677" s="385"/>
      <c r="G1677" s="385"/>
      <c r="H1677" s="385"/>
      <c r="I1677" s="385"/>
      <c r="J1677" s="385"/>
      <c r="K1677" s="385"/>
    </row>
    <row r="1678" spans="1:11">
      <c r="A1678" s="483"/>
      <c r="B1678" s="438"/>
      <c r="F1678" s="385"/>
      <c r="G1678" s="385"/>
      <c r="H1678" s="385"/>
      <c r="I1678" s="385"/>
      <c r="J1678" s="385"/>
      <c r="K1678" s="385"/>
    </row>
    <row r="1679" spans="1:11">
      <c r="A1679" s="483"/>
      <c r="B1679" s="438"/>
      <c r="F1679" s="385"/>
      <c r="G1679" s="385"/>
      <c r="H1679" s="385"/>
      <c r="I1679" s="385"/>
      <c r="J1679" s="385"/>
      <c r="K1679" s="385"/>
    </row>
    <row r="1680" spans="1:11">
      <c r="A1680" s="483"/>
      <c r="B1680" s="438"/>
      <c r="F1680" s="385"/>
      <c r="G1680" s="385"/>
      <c r="H1680" s="385"/>
      <c r="I1680" s="385"/>
      <c r="J1680" s="385"/>
      <c r="K1680" s="385"/>
    </row>
    <row r="1681" spans="1:11">
      <c r="A1681" s="483"/>
      <c r="B1681" s="438"/>
      <c r="F1681" s="385"/>
      <c r="G1681" s="385"/>
      <c r="H1681" s="385"/>
      <c r="I1681" s="385"/>
      <c r="J1681" s="385"/>
      <c r="K1681" s="385"/>
    </row>
    <row r="1682" spans="1:11">
      <c r="A1682" s="483"/>
      <c r="B1682" s="438"/>
      <c r="F1682" s="385"/>
      <c r="G1682" s="385"/>
      <c r="H1682" s="385"/>
      <c r="I1682" s="385"/>
      <c r="J1682" s="385"/>
      <c r="K1682" s="385"/>
    </row>
    <row r="1683" spans="1:11">
      <c r="A1683" s="483"/>
      <c r="B1683" s="438"/>
      <c r="F1683" s="385"/>
      <c r="G1683" s="385"/>
      <c r="H1683" s="385"/>
      <c r="I1683" s="385"/>
      <c r="J1683" s="385"/>
      <c r="K1683" s="385"/>
    </row>
    <row r="1684" spans="1:11">
      <c r="A1684" s="483"/>
      <c r="B1684" s="438"/>
      <c r="F1684" s="385"/>
      <c r="G1684" s="385"/>
      <c r="H1684" s="385"/>
      <c r="I1684" s="385"/>
      <c r="J1684" s="385"/>
      <c r="K1684" s="385"/>
    </row>
    <row r="1685" spans="1:11">
      <c r="A1685" s="483"/>
      <c r="B1685" s="438"/>
      <c r="F1685" s="385"/>
      <c r="G1685" s="385"/>
      <c r="H1685" s="385"/>
      <c r="I1685" s="385"/>
      <c r="J1685" s="385"/>
      <c r="K1685" s="385"/>
    </row>
    <row r="1686" spans="1:11">
      <c r="A1686" s="483"/>
      <c r="B1686" s="438"/>
      <c r="F1686" s="385"/>
      <c r="G1686" s="385"/>
      <c r="H1686" s="385"/>
      <c r="I1686" s="385"/>
      <c r="J1686" s="385"/>
      <c r="K1686" s="385"/>
    </row>
    <row r="1687" spans="1:11">
      <c r="A1687" s="483"/>
      <c r="B1687" s="438"/>
      <c r="F1687" s="385"/>
      <c r="G1687" s="385"/>
      <c r="H1687" s="385"/>
      <c r="I1687" s="385"/>
      <c r="J1687" s="385"/>
      <c r="K1687" s="385"/>
    </row>
    <row r="1688" spans="1:11">
      <c r="A1688" s="483"/>
      <c r="B1688" s="438"/>
      <c r="F1688" s="385"/>
      <c r="G1688" s="385"/>
      <c r="H1688" s="385"/>
      <c r="I1688" s="385"/>
      <c r="J1688" s="385"/>
      <c r="K1688" s="385"/>
    </row>
    <row r="1689" spans="1:11">
      <c r="A1689" s="483"/>
      <c r="B1689" s="438"/>
      <c r="F1689" s="385"/>
      <c r="G1689" s="385"/>
      <c r="H1689" s="385"/>
      <c r="I1689" s="385"/>
      <c r="J1689" s="385"/>
      <c r="K1689" s="385"/>
    </row>
    <row r="1690" spans="1:11">
      <c r="A1690" s="483"/>
      <c r="B1690" s="438"/>
      <c r="F1690" s="385"/>
      <c r="G1690" s="385"/>
      <c r="H1690" s="385"/>
      <c r="I1690" s="385"/>
      <c r="J1690" s="385"/>
      <c r="K1690" s="385"/>
    </row>
    <row r="1691" spans="1:11">
      <c r="A1691" s="483"/>
      <c r="B1691" s="438"/>
      <c r="F1691" s="385"/>
      <c r="G1691" s="385"/>
      <c r="H1691" s="385"/>
      <c r="I1691" s="385"/>
      <c r="J1691" s="385"/>
      <c r="K1691" s="385"/>
    </row>
    <row r="1692" spans="1:11">
      <c r="A1692" s="483"/>
      <c r="B1692" s="438"/>
      <c r="F1692" s="385"/>
      <c r="G1692" s="385"/>
      <c r="H1692" s="385"/>
      <c r="I1692" s="385"/>
      <c r="J1692" s="385"/>
      <c r="K1692" s="385"/>
    </row>
    <row r="1693" spans="1:11">
      <c r="A1693" s="483"/>
      <c r="B1693" s="438"/>
      <c r="F1693" s="385"/>
      <c r="G1693" s="385"/>
      <c r="H1693" s="385"/>
      <c r="I1693" s="385"/>
      <c r="J1693" s="385"/>
      <c r="K1693" s="385"/>
    </row>
    <row r="1694" spans="1:11">
      <c r="A1694" s="483"/>
      <c r="B1694" s="438"/>
      <c r="F1694" s="385"/>
      <c r="G1694" s="385"/>
      <c r="H1694" s="385"/>
      <c r="I1694" s="385"/>
      <c r="J1694" s="385"/>
      <c r="K1694" s="385"/>
    </row>
    <row r="1695" spans="1:11">
      <c r="A1695" s="483"/>
      <c r="B1695" s="438"/>
      <c r="F1695" s="385"/>
      <c r="G1695" s="385"/>
      <c r="H1695" s="385"/>
      <c r="I1695" s="385"/>
      <c r="J1695" s="385"/>
      <c r="K1695" s="385"/>
    </row>
    <row r="1696" spans="1:11">
      <c r="A1696" s="483"/>
      <c r="B1696" s="438"/>
      <c r="F1696" s="385"/>
      <c r="G1696" s="385"/>
      <c r="H1696" s="385"/>
      <c r="I1696" s="385"/>
      <c r="J1696" s="385"/>
      <c r="K1696" s="385"/>
    </row>
    <row r="1697" spans="1:11">
      <c r="A1697" s="483"/>
      <c r="B1697" s="438"/>
      <c r="F1697" s="385"/>
      <c r="G1697" s="385"/>
      <c r="H1697" s="385"/>
      <c r="I1697" s="385"/>
      <c r="J1697" s="385"/>
      <c r="K1697" s="385"/>
    </row>
    <row r="1698" spans="1:11">
      <c r="A1698" s="483"/>
      <c r="B1698" s="438"/>
      <c r="F1698" s="385"/>
      <c r="G1698" s="385"/>
      <c r="H1698" s="385"/>
      <c r="I1698" s="385"/>
      <c r="J1698" s="385"/>
      <c r="K1698" s="385"/>
    </row>
    <row r="1699" spans="1:11">
      <c r="A1699" s="483"/>
      <c r="B1699" s="438"/>
      <c r="F1699" s="385"/>
      <c r="G1699" s="385"/>
      <c r="H1699" s="385"/>
      <c r="I1699" s="385"/>
      <c r="J1699" s="385"/>
      <c r="K1699" s="385"/>
    </row>
    <row r="1700" spans="1:11">
      <c r="A1700" s="483"/>
      <c r="B1700" s="438"/>
      <c r="F1700" s="385"/>
      <c r="G1700" s="385"/>
      <c r="H1700" s="385"/>
      <c r="I1700" s="385"/>
      <c r="J1700" s="385"/>
      <c r="K1700" s="385"/>
    </row>
    <row r="1701" spans="1:11">
      <c r="A1701" s="483"/>
      <c r="B1701" s="438"/>
      <c r="F1701" s="385"/>
      <c r="G1701" s="385"/>
      <c r="H1701" s="385"/>
      <c r="I1701" s="385"/>
      <c r="J1701" s="385"/>
      <c r="K1701" s="385"/>
    </row>
    <row r="1702" spans="1:11">
      <c r="A1702" s="483"/>
      <c r="B1702" s="438"/>
      <c r="F1702" s="385"/>
      <c r="G1702" s="385"/>
      <c r="H1702" s="385"/>
      <c r="I1702" s="385"/>
      <c r="J1702" s="385"/>
      <c r="K1702" s="385"/>
    </row>
    <row r="1703" spans="1:11">
      <c r="A1703" s="483"/>
      <c r="B1703" s="438"/>
      <c r="F1703" s="385"/>
      <c r="G1703" s="385"/>
      <c r="H1703" s="385"/>
      <c r="I1703" s="385"/>
      <c r="J1703" s="385"/>
      <c r="K1703" s="385"/>
    </row>
    <row r="1704" spans="1:11">
      <c r="A1704" s="483"/>
      <c r="B1704" s="438"/>
      <c r="F1704" s="385"/>
      <c r="G1704" s="385"/>
      <c r="H1704" s="385"/>
      <c r="I1704" s="385"/>
      <c r="J1704" s="385"/>
      <c r="K1704" s="385"/>
    </row>
    <row r="1705" spans="1:11">
      <c r="A1705" s="483"/>
      <c r="B1705" s="438"/>
      <c r="F1705" s="385"/>
      <c r="G1705" s="385"/>
      <c r="H1705" s="385"/>
      <c r="I1705" s="385"/>
      <c r="J1705" s="385"/>
      <c r="K1705" s="385"/>
    </row>
    <row r="1706" spans="1:11">
      <c r="A1706" s="483"/>
      <c r="B1706" s="438"/>
      <c r="F1706" s="385"/>
      <c r="G1706" s="385"/>
      <c r="H1706" s="385"/>
      <c r="I1706" s="385"/>
      <c r="J1706" s="385"/>
      <c r="K1706" s="385"/>
    </row>
    <row r="1707" spans="1:11">
      <c r="A1707" s="483"/>
      <c r="B1707" s="438"/>
      <c r="F1707" s="385"/>
      <c r="G1707" s="385"/>
      <c r="H1707" s="385"/>
      <c r="I1707" s="385"/>
      <c r="J1707" s="385"/>
      <c r="K1707" s="385"/>
    </row>
    <row r="1708" spans="1:11">
      <c r="A1708" s="483"/>
      <c r="B1708" s="438"/>
      <c r="F1708" s="385"/>
      <c r="G1708" s="385"/>
      <c r="H1708" s="385"/>
      <c r="I1708" s="385"/>
      <c r="J1708" s="385"/>
      <c r="K1708" s="385"/>
    </row>
    <row r="1709" spans="1:11">
      <c r="A1709" s="483"/>
      <c r="B1709" s="438"/>
      <c r="F1709" s="385"/>
      <c r="G1709" s="385"/>
      <c r="H1709" s="385"/>
      <c r="I1709" s="385"/>
      <c r="J1709" s="385"/>
      <c r="K1709" s="385"/>
    </row>
    <row r="1710" spans="1:11">
      <c r="A1710" s="483"/>
      <c r="B1710" s="438"/>
      <c r="F1710" s="385"/>
      <c r="G1710" s="385"/>
      <c r="H1710" s="385"/>
      <c r="I1710" s="385"/>
      <c r="J1710" s="385"/>
      <c r="K1710" s="385"/>
    </row>
    <row r="1711" spans="1:11">
      <c r="A1711" s="483"/>
      <c r="B1711" s="438"/>
      <c r="F1711" s="385"/>
      <c r="G1711" s="385"/>
      <c r="H1711" s="385"/>
      <c r="I1711" s="385"/>
      <c r="J1711" s="385"/>
      <c r="K1711" s="385"/>
    </row>
    <row r="1712" spans="1:11">
      <c r="A1712" s="483"/>
      <c r="B1712" s="438"/>
      <c r="F1712" s="385"/>
      <c r="G1712" s="385"/>
      <c r="H1712" s="385"/>
      <c r="I1712" s="385"/>
      <c r="J1712" s="385"/>
      <c r="K1712" s="385"/>
    </row>
    <row r="1713" spans="1:11">
      <c r="A1713" s="483"/>
      <c r="B1713" s="438"/>
      <c r="F1713" s="385"/>
      <c r="G1713" s="385"/>
      <c r="H1713" s="385"/>
      <c r="I1713" s="385"/>
      <c r="J1713" s="385"/>
      <c r="K1713" s="385"/>
    </row>
    <row r="1714" spans="1:11">
      <c r="A1714" s="483"/>
      <c r="B1714" s="438"/>
      <c r="F1714" s="385"/>
      <c r="G1714" s="385"/>
      <c r="H1714" s="385"/>
      <c r="I1714" s="385"/>
      <c r="J1714" s="385"/>
      <c r="K1714" s="385"/>
    </row>
    <row r="1715" spans="1:11">
      <c r="A1715" s="483"/>
      <c r="B1715" s="438"/>
      <c r="F1715" s="385"/>
      <c r="G1715" s="385"/>
      <c r="H1715" s="385"/>
      <c r="I1715" s="385"/>
      <c r="J1715" s="385"/>
      <c r="K1715" s="385"/>
    </row>
    <row r="1716" spans="1:11">
      <c r="A1716" s="483"/>
      <c r="B1716" s="438"/>
      <c r="F1716" s="385"/>
      <c r="G1716" s="385"/>
      <c r="H1716" s="385"/>
      <c r="I1716" s="385"/>
      <c r="J1716" s="385"/>
      <c r="K1716" s="385"/>
    </row>
    <row r="1717" spans="1:11">
      <c r="A1717" s="483"/>
      <c r="B1717" s="438"/>
      <c r="F1717" s="385"/>
      <c r="G1717" s="385"/>
      <c r="H1717" s="385"/>
      <c r="I1717" s="385"/>
      <c r="J1717" s="385"/>
      <c r="K1717" s="385"/>
    </row>
    <row r="1718" spans="1:11">
      <c r="A1718" s="483"/>
      <c r="B1718" s="438"/>
      <c r="F1718" s="385"/>
      <c r="G1718" s="385"/>
      <c r="H1718" s="385"/>
      <c r="I1718" s="385"/>
      <c r="J1718" s="385"/>
      <c r="K1718" s="385"/>
    </row>
    <row r="1719" spans="1:11">
      <c r="A1719" s="483"/>
      <c r="B1719" s="438"/>
      <c r="F1719" s="385"/>
      <c r="G1719" s="385"/>
      <c r="H1719" s="385"/>
      <c r="I1719" s="385"/>
      <c r="J1719" s="385"/>
      <c r="K1719" s="385"/>
    </row>
    <row r="1720" spans="1:11">
      <c r="A1720" s="483"/>
      <c r="B1720" s="438"/>
      <c r="F1720" s="385"/>
      <c r="G1720" s="385"/>
      <c r="H1720" s="385"/>
      <c r="I1720" s="385"/>
      <c r="J1720" s="385"/>
      <c r="K1720" s="385"/>
    </row>
    <row r="1721" spans="1:11">
      <c r="A1721" s="483"/>
      <c r="B1721" s="438"/>
      <c r="F1721" s="385"/>
      <c r="G1721" s="385"/>
      <c r="H1721" s="385"/>
      <c r="I1721" s="385"/>
      <c r="J1721" s="385"/>
      <c r="K1721" s="385"/>
    </row>
    <row r="1722" spans="1:11">
      <c r="A1722" s="483"/>
      <c r="B1722" s="438"/>
      <c r="F1722" s="385"/>
      <c r="G1722" s="385"/>
      <c r="H1722" s="385"/>
      <c r="I1722" s="385"/>
      <c r="J1722" s="385"/>
      <c r="K1722" s="385"/>
    </row>
    <row r="1723" spans="1:11">
      <c r="A1723" s="483"/>
      <c r="B1723" s="438"/>
      <c r="F1723" s="385"/>
      <c r="G1723" s="385"/>
      <c r="H1723" s="385"/>
      <c r="I1723" s="385"/>
      <c r="J1723" s="385"/>
      <c r="K1723" s="385"/>
    </row>
    <row r="1724" spans="1:11">
      <c r="A1724" s="483"/>
      <c r="B1724" s="438"/>
      <c r="F1724" s="385"/>
      <c r="G1724" s="385"/>
      <c r="H1724" s="385"/>
      <c r="I1724" s="385"/>
      <c r="J1724" s="385"/>
      <c r="K1724" s="385"/>
    </row>
    <row r="1725" spans="1:11">
      <c r="A1725" s="483"/>
      <c r="B1725" s="438"/>
      <c r="F1725" s="385"/>
      <c r="G1725" s="385"/>
      <c r="H1725" s="385"/>
      <c r="I1725" s="385"/>
      <c r="J1725" s="385"/>
      <c r="K1725" s="385"/>
    </row>
    <row r="1726" spans="1:11">
      <c r="A1726" s="483"/>
      <c r="B1726" s="438"/>
      <c r="F1726" s="385"/>
      <c r="G1726" s="385"/>
      <c r="H1726" s="385"/>
      <c r="I1726" s="385"/>
      <c r="J1726" s="385"/>
      <c r="K1726" s="385"/>
    </row>
    <row r="1727" spans="1:11">
      <c r="A1727" s="483"/>
      <c r="B1727" s="438"/>
      <c r="F1727" s="385"/>
      <c r="G1727" s="385"/>
      <c r="H1727" s="385"/>
      <c r="I1727" s="385"/>
      <c r="J1727" s="385"/>
      <c r="K1727" s="385"/>
    </row>
    <row r="1728" spans="1:11">
      <c r="A1728" s="483"/>
      <c r="B1728" s="438"/>
      <c r="F1728" s="385"/>
      <c r="G1728" s="385"/>
      <c r="H1728" s="385"/>
      <c r="I1728" s="385"/>
      <c r="J1728" s="385"/>
      <c r="K1728" s="385"/>
    </row>
    <row r="1729" spans="1:11">
      <c r="A1729" s="483"/>
      <c r="B1729" s="438"/>
      <c r="F1729" s="385"/>
      <c r="G1729" s="385"/>
      <c r="H1729" s="385"/>
      <c r="I1729" s="385"/>
      <c r="J1729" s="385"/>
      <c r="K1729" s="385"/>
    </row>
    <row r="1730" spans="1:11">
      <c r="A1730" s="483"/>
      <c r="B1730" s="438"/>
      <c r="F1730" s="385"/>
      <c r="G1730" s="385"/>
      <c r="H1730" s="385"/>
      <c r="I1730" s="385"/>
      <c r="J1730" s="385"/>
      <c r="K1730" s="385"/>
    </row>
    <row r="1731" spans="1:11">
      <c r="A1731" s="483"/>
      <c r="B1731" s="438"/>
      <c r="F1731" s="385"/>
      <c r="G1731" s="385"/>
      <c r="H1731" s="385"/>
      <c r="I1731" s="385"/>
      <c r="J1731" s="385"/>
      <c r="K1731" s="385"/>
    </row>
    <row r="1732" spans="1:11">
      <c r="A1732" s="483"/>
      <c r="B1732" s="438"/>
      <c r="F1732" s="385"/>
      <c r="G1732" s="385"/>
      <c r="H1732" s="385"/>
      <c r="I1732" s="385"/>
      <c r="J1732" s="385"/>
      <c r="K1732" s="385"/>
    </row>
    <row r="1733" spans="1:11">
      <c r="A1733" s="483"/>
      <c r="B1733" s="438"/>
      <c r="F1733" s="385"/>
      <c r="G1733" s="385"/>
      <c r="H1733" s="385"/>
      <c r="I1733" s="385"/>
      <c r="J1733" s="385"/>
      <c r="K1733" s="385"/>
    </row>
    <row r="1734" spans="1:11">
      <c r="A1734" s="483"/>
      <c r="B1734" s="438"/>
      <c r="F1734" s="385"/>
      <c r="G1734" s="385"/>
      <c r="H1734" s="385"/>
      <c r="I1734" s="385"/>
      <c r="J1734" s="385"/>
      <c r="K1734" s="385"/>
    </row>
    <row r="1735" spans="1:11">
      <c r="A1735" s="483"/>
      <c r="B1735" s="438"/>
      <c r="F1735" s="385"/>
      <c r="G1735" s="385"/>
      <c r="H1735" s="385"/>
      <c r="I1735" s="385"/>
      <c r="J1735" s="385"/>
      <c r="K1735" s="385"/>
    </row>
    <row r="1736" spans="1:11">
      <c r="A1736" s="483"/>
      <c r="B1736" s="438"/>
      <c r="F1736" s="385"/>
      <c r="G1736" s="385"/>
      <c r="H1736" s="385"/>
      <c r="I1736" s="385"/>
      <c r="J1736" s="385"/>
      <c r="K1736" s="385"/>
    </row>
    <row r="1737" spans="1:11">
      <c r="A1737" s="483"/>
      <c r="B1737" s="438"/>
      <c r="F1737" s="385"/>
      <c r="G1737" s="385"/>
      <c r="H1737" s="385"/>
      <c r="I1737" s="385"/>
      <c r="J1737" s="385"/>
      <c r="K1737" s="385"/>
    </row>
    <row r="1738" spans="1:11">
      <c r="A1738" s="483"/>
      <c r="B1738" s="438"/>
      <c r="F1738" s="385"/>
      <c r="G1738" s="385"/>
      <c r="H1738" s="385"/>
      <c r="I1738" s="385"/>
      <c r="J1738" s="385"/>
      <c r="K1738" s="385"/>
    </row>
    <row r="1739" spans="1:11">
      <c r="A1739" s="483"/>
      <c r="B1739" s="438"/>
      <c r="F1739" s="385"/>
      <c r="G1739" s="385"/>
      <c r="H1739" s="385"/>
      <c r="I1739" s="385"/>
      <c r="J1739" s="385"/>
      <c r="K1739" s="385"/>
    </row>
    <row r="1740" spans="1:11">
      <c r="A1740" s="483"/>
      <c r="B1740" s="438"/>
      <c r="F1740" s="385"/>
      <c r="G1740" s="385"/>
      <c r="H1740" s="385"/>
      <c r="I1740" s="385"/>
      <c r="J1740" s="385"/>
      <c r="K1740" s="385"/>
    </row>
    <row r="1741" spans="1:11">
      <c r="A1741" s="483"/>
      <c r="B1741" s="438"/>
      <c r="F1741" s="385"/>
      <c r="G1741" s="385"/>
      <c r="H1741" s="385"/>
      <c r="I1741" s="385"/>
      <c r="J1741" s="385"/>
      <c r="K1741" s="385"/>
    </row>
    <row r="1742" spans="1:11">
      <c r="A1742" s="483"/>
      <c r="B1742" s="438"/>
      <c r="F1742" s="385"/>
      <c r="G1742" s="385"/>
      <c r="H1742" s="385"/>
      <c r="I1742" s="385"/>
      <c r="J1742" s="385"/>
      <c r="K1742" s="385"/>
    </row>
    <row r="1743" spans="1:11">
      <c r="A1743" s="483"/>
      <c r="B1743" s="438"/>
      <c r="F1743" s="385"/>
      <c r="G1743" s="385"/>
      <c r="H1743" s="385"/>
      <c r="I1743" s="385"/>
      <c r="J1743" s="385"/>
      <c r="K1743" s="385"/>
    </row>
    <row r="1744" spans="1:11">
      <c r="A1744" s="483"/>
      <c r="B1744" s="438"/>
      <c r="F1744" s="385"/>
      <c r="G1744" s="385"/>
      <c r="H1744" s="385"/>
      <c r="I1744" s="385"/>
      <c r="J1744" s="385"/>
      <c r="K1744" s="385"/>
    </row>
    <row r="1745" spans="1:11">
      <c r="A1745" s="483"/>
      <c r="B1745" s="438"/>
      <c r="F1745" s="385"/>
      <c r="G1745" s="385"/>
      <c r="H1745" s="385"/>
      <c r="I1745" s="385"/>
      <c r="J1745" s="385"/>
      <c r="K1745" s="385"/>
    </row>
    <row r="1746" spans="1:11">
      <c r="A1746" s="483"/>
      <c r="B1746" s="438"/>
      <c r="F1746" s="385"/>
      <c r="G1746" s="385"/>
      <c r="H1746" s="385"/>
      <c r="I1746" s="385"/>
      <c r="J1746" s="385"/>
      <c r="K1746" s="385"/>
    </row>
    <row r="1747" spans="1:11">
      <c r="A1747" s="483"/>
      <c r="B1747" s="438"/>
      <c r="F1747" s="385"/>
      <c r="G1747" s="385"/>
      <c r="H1747" s="385"/>
      <c r="I1747" s="385"/>
      <c r="J1747" s="385"/>
      <c r="K1747" s="385"/>
    </row>
    <row r="1748" spans="1:11">
      <c r="A1748" s="483"/>
      <c r="B1748" s="438"/>
      <c r="F1748" s="385"/>
      <c r="G1748" s="385"/>
      <c r="H1748" s="385"/>
      <c r="I1748" s="385"/>
      <c r="J1748" s="385"/>
      <c r="K1748" s="385"/>
    </row>
    <row r="1749" spans="1:11">
      <c r="A1749" s="483"/>
      <c r="B1749" s="438"/>
      <c r="F1749" s="385"/>
      <c r="G1749" s="385"/>
      <c r="H1749" s="385"/>
      <c r="I1749" s="385"/>
      <c r="J1749" s="385"/>
      <c r="K1749" s="385"/>
    </row>
    <row r="1750" spans="1:11">
      <c r="A1750" s="483"/>
      <c r="B1750" s="438"/>
      <c r="F1750" s="385"/>
      <c r="G1750" s="385"/>
      <c r="H1750" s="385"/>
      <c r="I1750" s="385"/>
      <c r="J1750" s="385"/>
      <c r="K1750" s="385"/>
    </row>
    <row r="1751" spans="1:11">
      <c r="A1751" s="483"/>
      <c r="B1751" s="438"/>
      <c r="F1751" s="385"/>
      <c r="G1751" s="385"/>
      <c r="H1751" s="385"/>
      <c r="I1751" s="385"/>
      <c r="J1751" s="385"/>
      <c r="K1751" s="385"/>
    </row>
    <row r="1752" spans="1:11">
      <c r="A1752" s="483"/>
      <c r="B1752" s="438"/>
      <c r="F1752" s="385"/>
      <c r="G1752" s="385"/>
      <c r="H1752" s="385"/>
      <c r="I1752" s="385"/>
      <c r="J1752" s="385"/>
      <c r="K1752" s="385"/>
    </row>
    <row r="1753" spans="1:11">
      <c r="A1753" s="483"/>
      <c r="B1753" s="438"/>
      <c r="F1753" s="385"/>
      <c r="G1753" s="385"/>
      <c r="H1753" s="385"/>
      <c r="I1753" s="385"/>
      <c r="J1753" s="385"/>
      <c r="K1753" s="385"/>
    </row>
    <row r="1754" spans="1:11">
      <c r="A1754" s="483"/>
      <c r="B1754" s="438"/>
      <c r="F1754" s="385"/>
      <c r="G1754" s="385"/>
      <c r="H1754" s="385"/>
      <c r="I1754" s="385"/>
      <c r="J1754" s="385"/>
      <c r="K1754" s="385"/>
    </row>
    <row r="1755" spans="1:11">
      <c r="A1755" s="483"/>
      <c r="B1755" s="438"/>
      <c r="F1755" s="385"/>
      <c r="G1755" s="385"/>
      <c r="H1755" s="385"/>
      <c r="I1755" s="385"/>
      <c r="J1755" s="385"/>
      <c r="K1755" s="385"/>
    </row>
    <row r="1756" spans="1:11">
      <c r="A1756" s="483"/>
      <c r="B1756" s="438"/>
      <c r="F1756" s="385"/>
      <c r="G1756" s="385"/>
      <c r="H1756" s="385"/>
      <c r="I1756" s="385"/>
      <c r="J1756" s="385"/>
      <c r="K1756" s="385"/>
    </row>
    <row r="1757" spans="1:11">
      <c r="A1757" s="483"/>
      <c r="B1757" s="438"/>
      <c r="F1757" s="385"/>
      <c r="G1757" s="385"/>
      <c r="H1757" s="385"/>
      <c r="I1757" s="385"/>
      <c r="J1757" s="385"/>
      <c r="K1757" s="385"/>
    </row>
    <row r="1758" spans="1:11">
      <c r="A1758" s="483"/>
      <c r="B1758" s="438"/>
      <c r="F1758" s="385"/>
      <c r="G1758" s="385"/>
      <c r="H1758" s="385"/>
      <c r="I1758" s="385"/>
      <c r="J1758" s="385"/>
      <c r="K1758" s="385"/>
    </row>
    <row r="1759" spans="1:11">
      <c r="A1759" s="483"/>
      <c r="B1759" s="438"/>
      <c r="F1759" s="385"/>
      <c r="G1759" s="385"/>
      <c r="H1759" s="385"/>
      <c r="I1759" s="385"/>
      <c r="J1759" s="385"/>
      <c r="K1759" s="385"/>
    </row>
    <row r="1760" spans="1:11">
      <c r="A1760" s="483"/>
      <c r="B1760" s="438"/>
      <c r="F1760" s="385"/>
      <c r="G1760" s="385"/>
      <c r="H1760" s="385"/>
      <c r="I1760" s="385"/>
      <c r="J1760" s="385"/>
      <c r="K1760" s="385"/>
    </row>
    <row r="1761" spans="1:11">
      <c r="A1761" s="483"/>
      <c r="B1761" s="438"/>
      <c r="F1761" s="385"/>
      <c r="G1761" s="385"/>
      <c r="H1761" s="385"/>
      <c r="I1761" s="385"/>
      <c r="J1761" s="385"/>
      <c r="K1761" s="385"/>
    </row>
    <row r="1762" spans="1:11">
      <c r="A1762" s="483"/>
      <c r="B1762" s="438"/>
      <c r="F1762" s="385"/>
      <c r="G1762" s="385"/>
      <c r="H1762" s="385"/>
      <c r="I1762" s="385"/>
      <c r="J1762" s="385"/>
      <c r="K1762" s="385"/>
    </row>
    <row r="1763" spans="1:11">
      <c r="A1763" s="483"/>
      <c r="B1763" s="438"/>
      <c r="F1763" s="385"/>
      <c r="G1763" s="385"/>
      <c r="H1763" s="385"/>
      <c r="I1763" s="385"/>
      <c r="J1763" s="385"/>
      <c r="K1763" s="385"/>
    </row>
    <row r="1764" spans="1:11">
      <c r="A1764" s="483"/>
      <c r="B1764" s="438"/>
      <c r="F1764" s="385"/>
      <c r="G1764" s="385"/>
      <c r="H1764" s="385"/>
      <c r="I1764" s="385"/>
      <c r="J1764" s="385"/>
      <c r="K1764" s="385"/>
    </row>
    <row r="1765" spans="1:11">
      <c r="A1765" s="483"/>
      <c r="B1765" s="438"/>
      <c r="F1765" s="385"/>
      <c r="G1765" s="385"/>
      <c r="H1765" s="385"/>
      <c r="I1765" s="385"/>
      <c r="J1765" s="385"/>
      <c r="K1765" s="385"/>
    </row>
    <row r="1766" spans="1:11">
      <c r="A1766" s="483"/>
      <c r="B1766" s="438"/>
      <c r="F1766" s="385"/>
      <c r="G1766" s="385"/>
      <c r="H1766" s="385"/>
      <c r="I1766" s="385"/>
      <c r="J1766" s="385"/>
      <c r="K1766" s="385"/>
    </row>
    <row r="1767" spans="1:11">
      <c r="A1767" s="483"/>
      <c r="B1767" s="438"/>
      <c r="F1767" s="385"/>
      <c r="G1767" s="385"/>
      <c r="H1767" s="385"/>
      <c r="I1767" s="385"/>
      <c r="J1767" s="385"/>
      <c r="K1767" s="385"/>
    </row>
    <row r="1768" spans="1:11">
      <c r="A1768" s="483"/>
      <c r="B1768" s="438"/>
      <c r="F1768" s="385"/>
      <c r="G1768" s="385"/>
      <c r="H1768" s="385"/>
      <c r="I1768" s="385"/>
      <c r="J1768" s="385"/>
      <c r="K1768" s="385"/>
    </row>
    <row r="1769" spans="1:11">
      <c r="A1769" s="483"/>
      <c r="B1769" s="438"/>
      <c r="F1769" s="385"/>
      <c r="G1769" s="385"/>
      <c r="H1769" s="385"/>
      <c r="I1769" s="385"/>
      <c r="J1769" s="385"/>
      <c r="K1769" s="385"/>
    </row>
    <row r="1770" spans="1:11">
      <c r="A1770" s="483"/>
      <c r="B1770" s="438"/>
      <c r="F1770" s="385"/>
      <c r="G1770" s="385"/>
      <c r="H1770" s="385"/>
      <c r="I1770" s="385"/>
      <c r="J1770" s="385"/>
      <c r="K1770" s="385"/>
    </row>
    <row r="1771" spans="1:11">
      <c r="A1771" s="483"/>
      <c r="B1771" s="438"/>
      <c r="F1771" s="385"/>
      <c r="G1771" s="385"/>
      <c r="H1771" s="385"/>
      <c r="I1771" s="385"/>
      <c r="J1771" s="385"/>
      <c r="K1771" s="385"/>
    </row>
    <row r="1772" spans="1:11">
      <c r="A1772" s="483"/>
      <c r="B1772" s="438"/>
      <c r="F1772" s="385"/>
      <c r="G1772" s="385"/>
      <c r="H1772" s="385"/>
      <c r="I1772" s="385"/>
      <c r="J1772" s="385"/>
      <c r="K1772" s="385"/>
    </row>
    <row r="1773" spans="1:11">
      <c r="A1773" s="483"/>
      <c r="B1773" s="438"/>
      <c r="F1773" s="385"/>
      <c r="G1773" s="385"/>
      <c r="H1773" s="385"/>
      <c r="I1773" s="385"/>
      <c r="J1773" s="385"/>
      <c r="K1773" s="385"/>
    </row>
    <row r="1774" spans="1:11">
      <c r="A1774" s="483"/>
      <c r="B1774" s="438"/>
      <c r="F1774" s="385"/>
      <c r="G1774" s="385"/>
      <c r="H1774" s="385"/>
      <c r="I1774" s="385"/>
      <c r="J1774" s="385"/>
      <c r="K1774" s="385"/>
    </row>
    <row r="1775" spans="1:11">
      <c r="A1775" s="483"/>
      <c r="B1775" s="438"/>
      <c r="F1775" s="385"/>
      <c r="G1775" s="385"/>
      <c r="H1775" s="385"/>
      <c r="I1775" s="385"/>
      <c r="J1775" s="385"/>
      <c r="K1775" s="385"/>
    </row>
    <row r="1776" spans="1:11">
      <c r="A1776" s="483"/>
      <c r="B1776" s="438"/>
      <c r="F1776" s="385"/>
      <c r="G1776" s="385"/>
      <c r="H1776" s="385"/>
      <c r="I1776" s="385"/>
      <c r="J1776" s="385"/>
      <c r="K1776" s="385"/>
    </row>
    <row r="1777" spans="1:11">
      <c r="A1777" s="483"/>
      <c r="B1777" s="438"/>
      <c r="F1777" s="385"/>
      <c r="G1777" s="385"/>
      <c r="H1777" s="385"/>
      <c r="I1777" s="385"/>
      <c r="J1777" s="385"/>
      <c r="K1777" s="385"/>
    </row>
    <row r="1778" spans="1:11">
      <c r="A1778" s="483"/>
      <c r="B1778" s="438"/>
      <c r="F1778" s="385"/>
      <c r="G1778" s="385"/>
      <c r="H1778" s="385"/>
      <c r="I1778" s="385"/>
      <c r="J1778" s="385"/>
      <c r="K1778" s="385"/>
    </row>
    <row r="1779" spans="1:11">
      <c r="A1779" s="483"/>
      <c r="B1779" s="438"/>
      <c r="F1779" s="385"/>
      <c r="G1779" s="385"/>
      <c r="H1779" s="385"/>
      <c r="I1779" s="385"/>
      <c r="J1779" s="385"/>
      <c r="K1779" s="385"/>
    </row>
    <row r="1780" spans="1:11">
      <c r="A1780" s="483"/>
      <c r="B1780" s="438"/>
      <c r="F1780" s="385"/>
      <c r="G1780" s="385"/>
      <c r="H1780" s="385"/>
      <c r="I1780" s="385"/>
      <c r="J1780" s="385"/>
      <c r="K1780" s="385"/>
    </row>
    <row r="1781" spans="1:11">
      <c r="A1781" s="483"/>
      <c r="B1781" s="438"/>
      <c r="F1781" s="385"/>
      <c r="G1781" s="385"/>
      <c r="H1781" s="385"/>
      <c r="I1781" s="385"/>
      <c r="J1781" s="385"/>
      <c r="K1781" s="385"/>
    </row>
    <row r="1782" spans="1:11">
      <c r="A1782" s="483"/>
      <c r="B1782" s="438"/>
      <c r="F1782" s="385"/>
      <c r="G1782" s="385"/>
      <c r="H1782" s="385"/>
      <c r="I1782" s="385"/>
      <c r="J1782" s="385"/>
      <c r="K1782" s="385"/>
    </row>
    <row r="1783" spans="1:11">
      <c r="A1783" s="483"/>
      <c r="B1783" s="438"/>
      <c r="F1783" s="385"/>
      <c r="G1783" s="385"/>
      <c r="H1783" s="385"/>
      <c r="I1783" s="385"/>
      <c r="J1783" s="385"/>
      <c r="K1783" s="385"/>
    </row>
    <row r="1784" spans="1:11">
      <c r="A1784" s="483"/>
      <c r="B1784" s="438"/>
      <c r="F1784" s="385"/>
      <c r="G1784" s="385"/>
      <c r="H1784" s="385"/>
      <c r="I1784" s="385"/>
      <c r="J1784" s="385"/>
      <c r="K1784" s="385"/>
    </row>
    <row r="1785" spans="1:11">
      <c r="A1785" s="483"/>
      <c r="B1785" s="438"/>
      <c r="F1785" s="385"/>
      <c r="G1785" s="385"/>
      <c r="H1785" s="385"/>
      <c r="I1785" s="385"/>
      <c r="J1785" s="385"/>
      <c r="K1785" s="385"/>
    </row>
    <row r="1786" spans="1:11">
      <c r="A1786" s="483"/>
      <c r="B1786" s="438"/>
      <c r="F1786" s="385"/>
      <c r="G1786" s="385"/>
      <c r="H1786" s="385"/>
      <c r="I1786" s="385"/>
      <c r="J1786" s="385"/>
      <c r="K1786" s="385"/>
    </row>
    <row r="1787" spans="1:11">
      <c r="A1787" s="483"/>
      <c r="B1787" s="438"/>
      <c r="F1787" s="385"/>
      <c r="G1787" s="385"/>
      <c r="H1787" s="385"/>
      <c r="I1787" s="385"/>
      <c r="J1787" s="385"/>
      <c r="K1787" s="385"/>
    </row>
    <row r="1788" spans="1:11">
      <c r="A1788" s="483"/>
      <c r="B1788" s="438"/>
      <c r="F1788" s="385"/>
      <c r="G1788" s="385"/>
      <c r="H1788" s="385"/>
      <c r="I1788" s="385"/>
      <c r="J1788" s="385"/>
      <c r="K1788" s="385"/>
    </row>
    <row r="1789" spans="1:11">
      <c r="A1789" s="483"/>
      <c r="B1789" s="438"/>
      <c r="F1789" s="385"/>
      <c r="G1789" s="385"/>
      <c r="H1789" s="385"/>
      <c r="I1789" s="385"/>
      <c r="J1789" s="385"/>
      <c r="K1789" s="385"/>
    </row>
    <row r="1790" spans="1:11">
      <c r="A1790" s="483"/>
      <c r="B1790" s="438"/>
      <c r="F1790" s="385"/>
      <c r="G1790" s="385"/>
      <c r="H1790" s="385"/>
      <c r="I1790" s="385"/>
      <c r="J1790" s="385"/>
      <c r="K1790" s="385"/>
    </row>
    <row r="1791" spans="1:11">
      <c r="A1791" s="483"/>
      <c r="B1791" s="438"/>
      <c r="F1791" s="385"/>
      <c r="G1791" s="385"/>
      <c r="H1791" s="385"/>
      <c r="I1791" s="385"/>
      <c r="J1791" s="385"/>
      <c r="K1791" s="385"/>
    </row>
    <row r="1792" spans="1:11">
      <c r="A1792" s="483"/>
      <c r="B1792" s="438"/>
      <c r="F1792" s="385"/>
      <c r="G1792" s="385"/>
      <c r="H1792" s="385"/>
      <c r="I1792" s="385"/>
      <c r="J1792" s="385"/>
      <c r="K1792" s="385"/>
    </row>
    <row r="1793" spans="1:11">
      <c r="A1793" s="483"/>
      <c r="B1793" s="438"/>
      <c r="F1793" s="385"/>
      <c r="G1793" s="385"/>
      <c r="H1793" s="385"/>
      <c r="I1793" s="385"/>
      <c r="J1793" s="385"/>
      <c r="K1793" s="385"/>
    </row>
    <row r="1794" spans="1:11">
      <c r="A1794" s="483"/>
      <c r="B1794" s="438"/>
      <c r="F1794" s="385"/>
      <c r="G1794" s="385"/>
      <c r="H1794" s="385"/>
      <c r="I1794" s="385"/>
      <c r="J1794" s="385"/>
      <c r="K1794" s="385"/>
    </row>
    <row r="1795" spans="1:11">
      <c r="A1795" s="483"/>
      <c r="B1795" s="438"/>
      <c r="F1795" s="385"/>
      <c r="G1795" s="385"/>
      <c r="H1795" s="385"/>
      <c r="I1795" s="385"/>
      <c r="J1795" s="385"/>
      <c r="K1795" s="385"/>
    </row>
    <row r="1796" spans="1:11">
      <c r="A1796" s="483"/>
      <c r="B1796" s="438"/>
      <c r="F1796" s="385"/>
      <c r="G1796" s="385"/>
      <c r="H1796" s="385"/>
      <c r="I1796" s="385"/>
      <c r="J1796" s="385"/>
      <c r="K1796" s="385"/>
    </row>
    <row r="1797" spans="1:11">
      <c r="A1797" s="483"/>
      <c r="B1797" s="438"/>
      <c r="F1797" s="385"/>
      <c r="G1797" s="385"/>
      <c r="H1797" s="385"/>
      <c r="I1797" s="385"/>
      <c r="J1797" s="385"/>
      <c r="K1797" s="385"/>
    </row>
    <row r="1798" spans="1:11">
      <c r="A1798" s="483"/>
      <c r="B1798" s="438"/>
      <c r="F1798" s="385"/>
      <c r="G1798" s="385"/>
      <c r="H1798" s="385"/>
      <c r="I1798" s="385"/>
      <c r="J1798" s="385"/>
      <c r="K1798" s="385"/>
    </row>
    <row r="1799" spans="1:11">
      <c r="A1799" s="483"/>
      <c r="B1799" s="438"/>
      <c r="F1799" s="385"/>
      <c r="G1799" s="385"/>
      <c r="H1799" s="385"/>
      <c r="I1799" s="385"/>
      <c r="J1799" s="385"/>
      <c r="K1799" s="385"/>
    </row>
    <row r="1800" spans="1:11">
      <c r="A1800" s="483"/>
      <c r="B1800" s="438"/>
      <c r="F1800" s="385"/>
      <c r="G1800" s="385"/>
      <c r="H1800" s="385"/>
      <c r="I1800" s="385"/>
      <c r="J1800" s="385"/>
      <c r="K1800" s="385"/>
    </row>
    <row r="1801" spans="1:11">
      <c r="A1801" s="483"/>
      <c r="B1801" s="438"/>
      <c r="F1801" s="385"/>
      <c r="G1801" s="385"/>
      <c r="H1801" s="385"/>
      <c r="I1801" s="385"/>
      <c r="J1801" s="385"/>
      <c r="K1801" s="385"/>
    </row>
    <row r="1802" spans="1:11">
      <c r="A1802" s="483"/>
      <c r="B1802" s="438"/>
      <c r="F1802" s="385"/>
      <c r="G1802" s="385"/>
      <c r="H1802" s="385"/>
      <c r="I1802" s="385"/>
      <c r="J1802" s="385"/>
      <c r="K1802" s="385"/>
    </row>
    <row r="1803" spans="1:11">
      <c r="A1803" s="483"/>
      <c r="B1803" s="438"/>
      <c r="F1803" s="385"/>
      <c r="G1803" s="385"/>
      <c r="H1803" s="385"/>
      <c r="I1803" s="385"/>
      <c r="J1803" s="385"/>
      <c r="K1803" s="385"/>
    </row>
    <row r="1804" spans="1:11">
      <c r="A1804" s="483"/>
      <c r="B1804" s="438"/>
      <c r="F1804" s="385"/>
      <c r="G1804" s="385"/>
      <c r="H1804" s="385"/>
      <c r="I1804" s="385"/>
      <c r="J1804" s="385"/>
      <c r="K1804" s="385"/>
    </row>
    <row r="1805" spans="1:11">
      <c r="A1805" s="483"/>
      <c r="B1805" s="438"/>
      <c r="F1805" s="385"/>
      <c r="G1805" s="385"/>
      <c r="H1805" s="385"/>
      <c r="I1805" s="385"/>
      <c r="J1805" s="385"/>
      <c r="K1805" s="385"/>
    </row>
    <row r="1806" spans="1:11">
      <c r="A1806" s="483"/>
      <c r="B1806" s="438"/>
      <c r="F1806" s="385"/>
      <c r="G1806" s="385"/>
      <c r="H1806" s="385"/>
      <c r="I1806" s="385"/>
      <c r="J1806" s="385"/>
      <c r="K1806" s="385"/>
    </row>
    <row r="1807" spans="1:11">
      <c r="A1807" s="483"/>
      <c r="B1807" s="438"/>
      <c r="F1807" s="385"/>
      <c r="G1807" s="385"/>
      <c r="H1807" s="385"/>
      <c r="I1807" s="385"/>
      <c r="J1807" s="385"/>
      <c r="K1807" s="385"/>
    </row>
    <row r="1808" spans="1:11">
      <c r="A1808" s="483"/>
      <c r="B1808" s="438"/>
      <c r="F1808" s="385"/>
      <c r="G1808" s="385"/>
      <c r="H1808" s="385"/>
      <c r="I1808" s="385"/>
      <c r="J1808" s="385"/>
      <c r="K1808" s="385"/>
    </row>
    <row r="1809" spans="1:11">
      <c r="A1809" s="483"/>
      <c r="B1809" s="438"/>
      <c r="F1809" s="385"/>
      <c r="G1809" s="385"/>
      <c r="H1809" s="385"/>
      <c r="I1809" s="385"/>
      <c r="J1809" s="385"/>
      <c r="K1809" s="385"/>
    </row>
    <row r="1810" spans="1:11">
      <c r="A1810" s="483"/>
      <c r="B1810" s="438"/>
      <c r="F1810" s="385"/>
      <c r="G1810" s="385"/>
      <c r="H1810" s="385"/>
      <c r="I1810" s="385"/>
      <c r="J1810" s="385"/>
      <c r="K1810" s="385"/>
    </row>
    <row r="1811" spans="1:11">
      <c r="A1811" s="483"/>
      <c r="B1811" s="438"/>
      <c r="F1811" s="385"/>
      <c r="G1811" s="385"/>
      <c r="H1811" s="385"/>
      <c r="I1811" s="385"/>
      <c r="J1811" s="385"/>
      <c r="K1811" s="385"/>
    </row>
    <row r="1812" spans="1:11">
      <c r="A1812" s="483"/>
      <c r="B1812" s="438"/>
      <c r="F1812" s="385"/>
      <c r="G1812" s="385"/>
      <c r="H1812" s="385"/>
      <c r="I1812" s="385"/>
      <c r="J1812" s="385"/>
      <c r="K1812" s="385"/>
    </row>
    <row r="1813" spans="1:11">
      <c r="A1813" s="483"/>
      <c r="B1813" s="438"/>
      <c r="F1813" s="385"/>
      <c r="G1813" s="385"/>
      <c r="H1813" s="385"/>
      <c r="I1813" s="385"/>
      <c r="J1813" s="385"/>
      <c r="K1813" s="385"/>
    </row>
    <row r="1814" spans="1:11">
      <c r="A1814" s="483"/>
      <c r="B1814" s="438"/>
      <c r="F1814" s="385"/>
      <c r="G1814" s="385"/>
      <c r="H1814" s="385"/>
      <c r="I1814" s="385"/>
      <c r="J1814" s="385"/>
      <c r="K1814" s="385"/>
    </row>
    <row r="1815" spans="1:11">
      <c r="A1815" s="483"/>
      <c r="B1815" s="438"/>
      <c r="F1815" s="385"/>
      <c r="G1815" s="385"/>
      <c r="H1815" s="385"/>
      <c r="I1815" s="385"/>
      <c r="J1815" s="385"/>
      <c r="K1815" s="385"/>
    </row>
    <row r="1816" spans="1:11">
      <c r="A1816" s="483"/>
      <c r="B1816" s="438"/>
      <c r="F1816" s="385"/>
      <c r="G1816" s="385"/>
      <c r="H1816" s="385"/>
      <c r="I1816" s="385"/>
      <c r="J1816" s="385"/>
      <c r="K1816" s="385"/>
    </row>
    <row r="1817" spans="1:11">
      <c r="A1817" s="483"/>
      <c r="B1817" s="438"/>
      <c r="F1817" s="385"/>
      <c r="G1817" s="385"/>
      <c r="H1817" s="385"/>
      <c r="I1817" s="385"/>
      <c r="J1817" s="385"/>
      <c r="K1817" s="385"/>
    </row>
    <row r="1818" spans="1:11">
      <c r="A1818" s="483"/>
      <c r="B1818" s="438"/>
      <c r="F1818" s="385"/>
      <c r="G1818" s="385"/>
      <c r="H1818" s="385"/>
      <c r="I1818" s="385"/>
      <c r="J1818" s="385"/>
      <c r="K1818" s="385"/>
    </row>
    <row r="1819" spans="1:11">
      <c r="A1819" s="483"/>
      <c r="B1819" s="438"/>
      <c r="F1819" s="385"/>
      <c r="G1819" s="385"/>
      <c r="H1819" s="385"/>
      <c r="I1819" s="385"/>
      <c r="J1819" s="385"/>
      <c r="K1819" s="385"/>
    </row>
    <row r="1820" spans="1:11">
      <c r="A1820" s="483"/>
      <c r="B1820" s="438"/>
      <c r="F1820" s="385"/>
      <c r="G1820" s="385"/>
      <c r="H1820" s="385"/>
      <c r="I1820" s="385"/>
      <c r="J1820" s="385"/>
      <c r="K1820" s="385"/>
    </row>
    <row r="1821" spans="1:11">
      <c r="A1821" s="483"/>
      <c r="B1821" s="438"/>
      <c r="F1821" s="385"/>
      <c r="G1821" s="385"/>
      <c r="H1821" s="385"/>
      <c r="I1821" s="385"/>
      <c r="J1821" s="385"/>
      <c r="K1821" s="385"/>
    </row>
    <row r="1822" spans="1:11">
      <c r="A1822" s="483"/>
      <c r="B1822" s="438"/>
      <c r="F1822" s="385"/>
      <c r="G1822" s="385"/>
      <c r="H1822" s="385"/>
      <c r="I1822" s="385"/>
      <c r="J1822" s="385"/>
      <c r="K1822" s="385"/>
    </row>
    <row r="1823" spans="1:11">
      <c r="A1823" s="483"/>
      <c r="B1823" s="438"/>
      <c r="F1823" s="385"/>
      <c r="G1823" s="385"/>
      <c r="H1823" s="385"/>
      <c r="I1823" s="385"/>
      <c r="J1823" s="385"/>
      <c r="K1823" s="385"/>
    </row>
    <row r="1824" spans="1:11">
      <c r="A1824" s="483"/>
      <c r="B1824" s="438"/>
      <c r="F1824" s="385"/>
      <c r="G1824" s="385"/>
      <c r="H1824" s="385"/>
      <c r="I1824" s="385"/>
      <c r="J1824" s="385"/>
      <c r="K1824" s="385"/>
    </row>
    <row r="1825" spans="1:11">
      <c r="A1825" s="483"/>
      <c r="B1825" s="438"/>
      <c r="F1825" s="385"/>
      <c r="G1825" s="385"/>
      <c r="H1825" s="385"/>
      <c r="I1825" s="385"/>
      <c r="J1825" s="385"/>
      <c r="K1825" s="385"/>
    </row>
    <row r="1826" spans="1:11">
      <c r="A1826" s="483"/>
      <c r="B1826" s="438"/>
      <c r="F1826" s="385"/>
      <c r="G1826" s="385"/>
      <c r="H1826" s="385"/>
      <c r="I1826" s="385"/>
      <c r="J1826" s="385"/>
      <c r="K1826" s="385"/>
    </row>
    <row r="1827" spans="1:11">
      <c r="A1827" s="483"/>
      <c r="B1827" s="438"/>
      <c r="F1827" s="385"/>
      <c r="G1827" s="385"/>
      <c r="H1827" s="385"/>
      <c r="I1827" s="385"/>
      <c r="J1827" s="385"/>
      <c r="K1827" s="385"/>
    </row>
    <row r="1828" spans="1:11">
      <c r="A1828" s="483"/>
      <c r="B1828" s="438"/>
      <c r="F1828" s="385"/>
      <c r="G1828" s="385"/>
      <c r="H1828" s="385"/>
      <c r="I1828" s="385"/>
      <c r="J1828" s="385"/>
      <c r="K1828" s="385"/>
    </row>
    <row r="1829" spans="1:11">
      <c r="A1829" s="483"/>
      <c r="B1829" s="438"/>
      <c r="F1829" s="385"/>
      <c r="G1829" s="385"/>
      <c r="H1829" s="385"/>
      <c r="I1829" s="385"/>
      <c r="J1829" s="385"/>
      <c r="K1829" s="385"/>
    </row>
    <row r="1830" spans="1:11">
      <c r="A1830" s="483"/>
      <c r="B1830" s="438"/>
      <c r="F1830" s="385"/>
      <c r="G1830" s="385"/>
      <c r="H1830" s="385"/>
      <c r="I1830" s="385"/>
      <c r="J1830" s="385"/>
      <c r="K1830" s="385"/>
    </row>
    <row r="1831" spans="1:11">
      <c r="A1831" s="483"/>
      <c r="B1831" s="438"/>
      <c r="F1831" s="385"/>
      <c r="G1831" s="385"/>
      <c r="H1831" s="385"/>
      <c r="I1831" s="385"/>
      <c r="J1831" s="385"/>
      <c r="K1831" s="385"/>
    </row>
    <row r="1832" spans="1:11">
      <c r="A1832" s="483"/>
      <c r="B1832" s="438"/>
      <c r="F1832" s="385"/>
      <c r="G1832" s="385"/>
      <c r="H1832" s="385"/>
      <c r="I1832" s="385"/>
      <c r="J1832" s="385"/>
      <c r="K1832" s="385"/>
    </row>
    <row r="1833" spans="1:11">
      <c r="A1833" s="483"/>
      <c r="B1833" s="438"/>
      <c r="F1833" s="385"/>
      <c r="G1833" s="385"/>
      <c r="H1833" s="385"/>
      <c r="I1833" s="385"/>
      <c r="J1833" s="385"/>
      <c r="K1833" s="385"/>
    </row>
    <row r="1834" spans="1:11">
      <c r="A1834" s="483"/>
      <c r="B1834" s="438"/>
      <c r="F1834" s="385"/>
      <c r="G1834" s="385"/>
      <c r="H1834" s="385"/>
      <c r="I1834" s="385"/>
      <c r="J1834" s="385"/>
      <c r="K1834" s="385"/>
    </row>
    <row r="1835" spans="1:11">
      <c r="A1835" s="483"/>
      <c r="B1835" s="438"/>
      <c r="F1835" s="385"/>
      <c r="G1835" s="385"/>
      <c r="H1835" s="385"/>
      <c r="I1835" s="385"/>
      <c r="J1835" s="385"/>
      <c r="K1835" s="385"/>
    </row>
    <row r="1836" spans="1:11">
      <c r="A1836" s="483"/>
      <c r="B1836" s="438"/>
      <c r="F1836" s="385"/>
      <c r="G1836" s="385"/>
      <c r="H1836" s="385"/>
      <c r="I1836" s="385"/>
      <c r="J1836" s="385"/>
      <c r="K1836" s="385"/>
    </row>
    <row r="1837" spans="1:11">
      <c r="A1837" s="483"/>
      <c r="B1837" s="438"/>
      <c r="F1837" s="385"/>
      <c r="G1837" s="385"/>
      <c r="H1837" s="385"/>
      <c r="I1837" s="385"/>
      <c r="J1837" s="385"/>
      <c r="K1837" s="385"/>
    </row>
    <row r="1838" spans="1:11">
      <c r="A1838" s="483"/>
      <c r="B1838" s="438"/>
      <c r="F1838" s="385"/>
      <c r="G1838" s="385"/>
      <c r="H1838" s="385"/>
      <c r="I1838" s="385"/>
      <c r="J1838" s="385"/>
      <c r="K1838" s="385"/>
    </row>
    <row r="1839" spans="1:11">
      <c r="A1839" s="483"/>
      <c r="B1839" s="438"/>
      <c r="F1839" s="385"/>
      <c r="G1839" s="385"/>
      <c r="H1839" s="385"/>
      <c r="I1839" s="385"/>
      <c r="J1839" s="385"/>
      <c r="K1839" s="385"/>
    </row>
    <row r="1840" spans="1:11">
      <c r="A1840" s="483"/>
      <c r="B1840" s="438"/>
      <c r="F1840" s="385"/>
      <c r="G1840" s="385"/>
      <c r="H1840" s="385"/>
      <c r="I1840" s="385"/>
      <c r="J1840" s="385"/>
      <c r="K1840" s="385"/>
    </row>
    <row r="1841" spans="1:11">
      <c r="A1841" s="483"/>
      <c r="B1841" s="438"/>
      <c r="F1841" s="385"/>
      <c r="G1841" s="385"/>
      <c r="H1841" s="385"/>
      <c r="I1841" s="385"/>
      <c r="J1841" s="385"/>
      <c r="K1841" s="385"/>
    </row>
    <row r="1842" spans="1:11">
      <c r="A1842" s="483"/>
      <c r="B1842" s="438"/>
      <c r="F1842" s="385"/>
      <c r="G1842" s="385"/>
      <c r="H1842" s="385"/>
      <c r="I1842" s="385"/>
      <c r="J1842" s="385"/>
      <c r="K1842" s="385"/>
    </row>
    <row r="1843" spans="1:11">
      <c r="A1843" s="483"/>
      <c r="B1843" s="438"/>
      <c r="F1843" s="385"/>
      <c r="G1843" s="385"/>
      <c r="H1843" s="385"/>
      <c r="I1843" s="385"/>
      <c r="J1843" s="385"/>
      <c r="K1843" s="385"/>
    </row>
    <row r="1844" spans="1:11">
      <c r="A1844" s="483"/>
      <c r="B1844" s="438"/>
      <c r="F1844" s="385"/>
      <c r="G1844" s="385"/>
      <c r="H1844" s="385"/>
      <c r="I1844" s="385"/>
      <c r="J1844" s="385"/>
      <c r="K1844" s="385"/>
    </row>
    <row r="1845" spans="1:11">
      <c r="A1845" s="483"/>
      <c r="B1845" s="438"/>
      <c r="F1845" s="385"/>
      <c r="G1845" s="385"/>
      <c r="H1845" s="385"/>
      <c r="I1845" s="385"/>
      <c r="J1845" s="385"/>
      <c r="K1845" s="385"/>
    </row>
    <row r="1846" spans="1:11">
      <c r="A1846" s="483"/>
      <c r="B1846" s="438"/>
      <c r="F1846" s="385"/>
      <c r="G1846" s="385"/>
      <c r="H1846" s="385"/>
      <c r="I1846" s="385"/>
      <c r="J1846" s="385"/>
      <c r="K1846" s="385"/>
    </row>
    <row r="1847" spans="1:11">
      <c r="A1847" s="483"/>
      <c r="B1847" s="438"/>
      <c r="F1847" s="385"/>
      <c r="G1847" s="385"/>
      <c r="H1847" s="385"/>
      <c r="I1847" s="385"/>
      <c r="J1847" s="385"/>
      <c r="K1847" s="385"/>
    </row>
    <row r="1848" spans="1:11">
      <c r="A1848" s="483"/>
      <c r="B1848" s="438"/>
      <c r="F1848" s="385"/>
      <c r="G1848" s="385"/>
      <c r="H1848" s="385"/>
      <c r="I1848" s="385"/>
      <c r="J1848" s="385"/>
      <c r="K1848" s="385"/>
    </row>
    <row r="1849" spans="1:11">
      <c r="A1849" s="483"/>
      <c r="B1849" s="438"/>
      <c r="F1849" s="385"/>
      <c r="G1849" s="385"/>
      <c r="H1849" s="385"/>
      <c r="I1849" s="385"/>
      <c r="J1849" s="385"/>
      <c r="K1849" s="385"/>
    </row>
    <row r="1850" spans="1:11">
      <c r="A1850" s="483"/>
      <c r="B1850" s="438"/>
      <c r="F1850" s="385"/>
      <c r="G1850" s="385"/>
      <c r="H1850" s="385"/>
      <c r="I1850" s="385"/>
      <c r="J1850" s="385"/>
      <c r="K1850" s="385"/>
    </row>
    <row r="1851" spans="1:11">
      <c r="A1851" s="483"/>
      <c r="B1851" s="438"/>
      <c r="F1851" s="385"/>
      <c r="G1851" s="385"/>
      <c r="H1851" s="385"/>
      <c r="I1851" s="385"/>
      <c r="J1851" s="385"/>
      <c r="K1851" s="385"/>
    </row>
    <row r="1852" spans="1:11">
      <c r="A1852" s="483"/>
      <c r="B1852" s="438"/>
      <c r="F1852" s="385"/>
      <c r="G1852" s="385"/>
      <c r="H1852" s="385"/>
      <c r="I1852" s="385"/>
      <c r="J1852" s="385"/>
      <c r="K1852" s="385"/>
    </row>
    <row r="1853" spans="1:11">
      <c r="A1853" s="483"/>
      <c r="B1853" s="438"/>
      <c r="F1853" s="385"/>
      <c r="G1853" s="385"/>
      <c r="H1853" s="385"/>
      <c r="I1853" s="385"/>
      <c r="J1853" s="385"/>
      <c r="K1853" s="385"/>
    </row>
    <row r="1854" spans="1:11">
      <c r="A1854" s="483"/>
      <c r="B1854" s="438"/>
      <c r="F1854" s="385"/>
      <c r="G1854" s="385"/>
      <c r="H1854" s="385"/>
      <c r="I1854" s="385"/>
      <c r="J1854" s="385"/>
      <c r="K1854" s="385"/>
    </row>
    <row r="1855" spans="1:11">
      <c r="A1855" s="483"/>
      <c r="B1855" s="438"/>
      <c r="F1855" s="385"/>
      <c r="G1855" s="385"/>
      <c r="H1855" s="385"/>
      <c r="I1855" s="385"/>
      <c r="J1855" s="385"/>
      <c r="K1855" s="385"/>
    </row>
    <row r="1856" spans="1:11">
      <c r="A1856" s="483"/>
      <c r="B1856" s="438"/>
      <c r="F1856" s="385"/>
      <c r="G1856" s="385"/>
      <c r="H1856" s="385"/>
      <c r="I1856" s="385"/>
      <c r="J1856" s="385"/>
      <c r="K1856" s="385"/>
    </row>
    <row r="1857" spans="1:11">
      <c r="A1857" s="483"/>
      <c r="B1857" s="438"/>
      <c r="F1857" s="385"/>
      <c r="G1857" s="385"/>
      <c r="H1857" s="385"/>
      <c r="I1857" s="385"/>
      <c r="J1857" s="385"/>
      <c r="K1857" s="385"/>
    </row>
    <row r="1858" spans="1:11">
      <c r="A1858" s="483"/>
      <c r="B1858" s="438"/>
      <c r="F1858" s="385"/>
      <c r="G1858" s="385"/>
      <c r="H1858" s="385"/>
      <c r="I1858" s="385"/>
      <c r="J1858" s="385"/>
      <c r="K1858" s="385"/>
    </row>
    <row r="1859" spans="1:11">
      <c r="A1859" s="483"/>
      <c r="B1859" s="438"/>
      <c r="F1859" s="385"/>
      <c r="G1859" s="385"/>
      <c r="H1859" s="385"/>
      <c r="I1859" s="385"/>
      <c r="J1859" s="385"/>
      <c r="K1859" s="385"/>
    </row>
    <row r="1860" spans="1:11">
      <c r="A1860" s="483"/>
      <c r="B1860" s="438"/>
      <c r="F1860" s="385"/>
      <c r="G1860" s="385"/>
      <c r="H1860" s="385"/>
      <c r="I1860" s="385"/>
      <c r="J1860" s="385"/>
      <c r="K1860" s="385"/>
    </row>
    <row r="1861" spans="1:11">
      <c r="A1861" s="483"/>
      <c r="B1861" s="438"/>
      <c r="F1861" s="385"/>
      <c r="G1861" s="385"/>
      <c r="H1861" s="385"/>
      <c r="I1861" s="385"/>
      <c r="J1861" s="385"/>
      <c r="K1861" s="385"/>
    </row>
    <row r="1862" spans="1:11">
      <c r="A1862" s="483"/>
      <c r="B1862" s="438"/>
      <c r="F1862" s="385"/>
      <c r="G1862" s="385"/>
      <c r="H1862" s="385"/>
      <c r="I1862" s="385"/>
      <c r="J1862" s="385"/>
      <c r="K1862" s="385"/>
    </row>
    <row r="1863" spans="1:11">
      <c r="A1863" s="483"/>
      <c r="B1863" s="438"/>
      <c r="F1863" s="385"/>
      <c r="G1863" s="385"/>
      <c r="H1863" s="385"/>
      <c r="I1863" s="385"/>
      <c r="J1863" s="385"/>
      <c r="K1863" s="385"/>
    </row>
    <row r="1864" spans="1:11">
      <c r="A1864" s="483"/>
      <c r="B1864" s="438"/>
      <c r="F1864" s="385"/>
      <c r="G1864" s="385"/>
      <c r="H1864" s="385"/>
      <c r="I1864" s="385"/>
      <c r="J1864" s="385"/>
      <c r="K1864" s="385"/>
    </row>
    <row r="1865" spans="1:11">
      <c r="A1865" s="483"/>
      <c r="B1865" s="438"/>
      <c r="F1865" s="385"/>
      <c r="G1865" s="385"/>
      <c r="H1865" s="385"/>
      <c r="I1865" s="385"/>
      <c r="J1865" s="385"/>
      <c r="K1865" s="385"/>
    </row>
    <row r="1866" spans="1:11">
      <c r="A1866" s="483"/>
      <c r="B1866" s="438"/>
      <c r="F1866" s="385"/>
      <c r="G1866" s="385"/>
      <c r="H1866" s="385"/>
      <c r="I1866" s="385"/>
      <c r="J1866" s="385"/>
      <c r="K1866" s="385"/>
    </row>
    <row r="1867" spans="1:11">
      <c r="A1867" s="483"/>
      <c r="B1867" s="438"/>
      <c r="F1867" s="385"/>
      <c r="G1867" s="385"/>
      <c r="H1867" s="385"/>
      <c r="I1867" s="385"/>
      <c r="J1867" s="385"/>
      <c r="K1867" s="385"/>
    </row>
    <row r="1868" spans="1:11">
      <c r="A1868" s="483"/>
      <c r="B1868" s="438"/>
      <c r="F1868" s="385"/>
      <c r="G1868" s="385"/>
      <c r="H1868" s="385"/>
      <c r="I1868" s="385"/>
      <c r="J1868" s="385"/>
      <c r="K1868" s="385"/>
    </row>
    <row r="1869" spans="1:11">
      <c r="A1869" s="483"/>
      <c r="B1869" s="438"/>
      <c r="F1869" s="385"/>
      <c r="G1869" s="385"/>
      <c r="H1869" s="385"/>
      <c r="I1869" s="385"/>
      <c r="J1869" s="385"/>
      <c r="K1869" s="385"/>
    </row>
    <row r="1870" spans="1:11">
      <c r="A1870" s="483"/>
      <c r="B1870" s="438"/>
      <c r="F1870" s="385"/>
      <c r="G1870" s="385"/>
      <c r="H1870" s="385"/>
      <c r="I1870" s="385"/>
      <c r="J1870" s="385"/>
      <c r="K1870" s="385"/>
    </row>
    <row r="1871" spans="1:11">
      <c r="A1871" s="483"/>
      <c r="B1871" s="438"/>
      <c r="F1871" s="385"/>
      <c r="G1871" s="385"/>
      <c r="H1871" s="385"/>
      <c r="I1871" s="385"/>
      <c r="J1871" s="385"/>
      <c r="K1871" s="385"/>
    </row>
    <row r="1872" spans="1:11">
      <c r="A1872" s="483"/>
      <c r="B1872" s="438"/>
      <c r="F1872" s="385"/>
      <c r="G1872" s="385"/>
      <c r="H1872" s="385"/>
      <c r="I1872" s="385"/>
      <c r="J1872" s="385"/>
      <c r="K1872" s="385"/>
    </row>
    <row r="1873" spans="1:11">
      <c r="A1873" s="483"/>
      <c r="B1873" s="438"/>
      <c r="F1873" s="385"/>
      <c r="G1873" s="385"/>
      <c r="H1873" s="385"/>
      <c r="I1873" s="385"/>
      <c r="J1873" s="385"/>
      <c r="K1873" s="385"/>
    </row>
    <row r="1874" spans="1:11">
      <c r="A1874" s="483"/>
      <c r="B1874" s="438"/>
      <c r="F1874" s="385"/>
      <c r="G1874" s="385"/>
      <c r="H1874" s="385"/>
      <c r="I1874" s="385"/>
      <c r="J1874" s="385"/>
      <c r="K1874" s="385"/>
    </row>
    <row r="1875" spans="1:11">
      <c r="A1875" s="483"/>
      <c r="B1875" s="438"/>
      <c r="F1875" s="385"/>
      <c r="G1875" s="385"/>
      <c r="H1875" s="385"/>
      <c r="I1875" s="385"/>
      <c r="J1875" s="385"/>
      <c r="K1875" s="385"/>
    </row>
    <row r="1876" spans="1:11">
      <c r="A1876" s="483"/>
      <c r="B1876" s="438"/>
      <c r="F1876" s="385"/>
      <c r="G1876" s="385"/>
      <c r="H1876" s="385"/>
      <c r="I1876" s="385"/>
      <c r="J1876" s="385"/>
      <c r="K1876" s="385"/>
    </row>
    <row r="1877" spans="1:11">
      <c r="A1877" s="483"/>
      <c r="B1877" s="438"/>
      <c r="F1877" s="385"/>
      <c r="G1877" s="385"/>
      <c r="H1877" s="385"/>
      <c r="I1877" s="385"/>
      <c r="J1877" s="385"/>
      <c r="K1877" s="385"/>
    </row>
    <row r="1878" spans="1:11">
      <c r="A1878" s="483"/>
      <c r="B1878" s="438"/>
      <c r="F1878" s="385"/>
      <c r="G1878" s="385"/>
      <c r="H1878" s="385"/>
      <c r="I1878" s="385"/>
      <c r="J1878" s="385"/>
      <c r="K1878" s="385"/>
    </row>
    <row r="1879" spans="1:11">
      <c r="A1879" s="483"/>
      <c r="B1879" s="438"/>
      <c r="F1879" s="385"/>
      <c r="G1879" s="385"/>
      <c r="H1879" s="385"/>
      <c r="I1879" s="385"/>
      <c r="J1879" s="385"/>
      <c r="K1879" s="385"/>
    </row>
    <row r="1880" spans="1:11">
      <c r="A1880" s="483"/>
      <c r="B1880" s="438"/>
      <c r="F1880" s="385"/>
      <c r="G1880" s="385"/>
      <c r="H1880" s="385"/>
      <c r="I1880" s="385"/>
      <c r="J1880" s="385"/>
      <c r="K1880" s="385"/>
    </row>
    <row r="1881" spans="1:11">
      <c r="A1881" s="483"/>
      <c r="B1881" s="438"/>
      <c r="F1881" s="385"/>
      <c r="G1881" s="385"/>
      <c r="H1881" s="385"/>
      <c r="I1881" s="385"/>
      <c r="J1881" s="385"/>
      <c r="K1881" s="385"/>
    </row>
    <row r="1882" spans="1:11">
      <c r="A1882" s="483"/>
      <c r="B1882" s="438"/>
      <c r="F1882" s="385"/>
      <c r="G1882" s="385"/>
      <c r="H1882" s="385"/>
      <c r="I1882" s="385"/>
      <c r="J1882" s="385"/>
      <c r="K1882" s="385"/>
    </row>
    <row r="1883" spans="1:11">
      <c r="A1883" s="483"/>
      <c r="B1883" s="438"/>
      <c r="F1883" s="385"/>
      <c r="G1883" s="385"/>
      <c r="H1883" s="385"/>
      <c r="I1883" s="385"/>
      <c r="J1883" s="385"/>
      <c r="K1883" s="385"/>
    </row>
    <row r="1884" spans="1:11">
      <c r="A1884" s="483"/>
      <c r="B1884" s="438"/>
      <c r="F1884" s="385"/>
      <c r="G1884" s="385"/>
      <c r="H1884" s="385"/>
      <c r="I1884" s="385"/>
      <c r="J1884" s="385"/>
      <c r="K1884" s="385"/>
    </row>
    <row r="1885" spans="1:11">
      <c r="A1885" s="483"/>
      <c r="B1885" s="438"/>
      <c r="F1885" s="385"/>
      <c r="G1885" s="385"/>
      <c r="H1885" s="385"/>
      <c r="I1885" s="385"/>
      <c r="J1885" s="385"/>
      <c r="K1885" s="385"/>
    </row>
    <row r="1886" spans="1:11">
      <c r="A1886" s="483"/>
      <c r="B1886" s="438"/>
      <c r="F1886" s="385"/>
      <c r="G1886" s="385"/>
      <c r="H1886" s="385"/>
      <c r="I1886" s="385"/>
      <c r="J1886" s="385"/>
      <c r="K1886" s="385"/>
    </row>
    <row r="1887" spans="1:11">
      <c r="A1887" s="483"/>
      <c r="B1887" s="438"/>
      <c r="F1887" s="385"/>
      <c r="G1887" s="385"/>
      <c r="H1887" s="385"/>
      <c r="I1887" s="385"/>
      <c r="J1887" s="385"/>
      <c r="K1887" s="385"/>
    </row>
    <row r="1888" spans="1:11">
      <c r="A1888" s="483"/>
      <c r="B1888" s="438"/>
      <c r="F1888" s="385"/>
      <c r="G1888" s="385"/>
      <c r="H1888" s="385"/>
      <c r="I1888" s="385"/>
      <c r="J1888" s="385"/>
      <c r="K1888" s="385"/>
    </row>
    <row r="1889" spans="1:11">
      <c r="A1889" s="483"/>
      <c r="B1889" s="438"/>
      <c r="F1889" s="385"/>
      <c r="G1889" s="385"/>
      <c r="H1889" s="385"/>
      <c r="I1889" s="385"/>
      <c r="J1889" s="385"/>
      <c r="K1889" s="385"/>
    </row>
    <row r="1890" spans="1:11">
      <c r="A1890" s="483"/>
      <c r="B1890" s="438"/>
      <c r="F1890" s="385"/>
      <c r="G1890" s="385"/>
      <c r="H1890" s="385"/>
      <c r="I1890" s="385"/>
      <c r="J1890" s="385"/>
      <c r="K1890" s="385"/>
    </row>
    <row r="1891" spans="1:11">
      <c r="A1891" s="483"/>
      <c r="B1891" s="438"/>
      <c r="F1891" s="385"/>
      <c r="G1891" s="385"/>
      <c r="H1891" s="385"/>
      <c r="I1891" s="385"/>
      <c r="J1891" s="385"/>
      <c r="K1891" s="385"/>
    </row>
    <row r="1892" spans="1:11">
      <c r="A1892" s="483"/>
      <c r="B1892" s="438"/>
      <c r="F1892" s="385"/>
      <c r="G1892" s="385"/>
      <c r="H1892" s="385"/>
      <c r="I1892" s="385"/>
      <c r="J1892" s="385"/>
      <c r="K1892" s="385"/>
    </row>
    <row r="1893" spans="1:11">
      <c r="A1893" s="483"/>
      <c r="B1893" s="438"/>
      <c r="F1893" s="385"/>
      <c r="G1893" s="385"/>
      <c r="H1893" s="385"/>
      <c r="I1893" s="385"/>
      <c r="J1893" s="385"/>
      <c r="K1893" s="385"/>
    </row>
    <row r="1894" spans="1:11">
      <c r="A1894" s="483"/>
      <c r="B1894" s="438"/>
      <c r="F1894" s="385"/>
      <c r="G1894" s="385"/>
      <c r="H1894" s="385"/>
      <c r="I1894" s="385"/>
      <c r="J1894" s="385"/>
      <c r="K1894" s="385"/>
    </row>
    <row r="1895" spans="1:11">
      <c r="A1895" s="483"/>
      <c r="B1895" s="438"/>
      <c r="F1895" s="385"/>
      <c r="G1895" s="385"/>
      <c r="H1895" s="385"/>
      <c r="I1895" s="385"/>
      <c r="J1895" s="385"/>
      <c r="K1895" s="385"/>
    </row>
    <row r="1896" spans="1:11">
      <c r="A1896" s="483"/>
      <c r="B1896" s="438"/>
      <c r="F1896" s="385"/>
      <c r="G1896" s="385"/>
      <c r="H1896" s="385"/>
      <c r="I1896" s="385"/>
      <c r="J1896" s="385"/>
      <c r="K1896" s="385"/>
    </row>
    <row r="1897" spans="1:11">
      <c r="A1897" s="483"/>
      <c r="B1897" s="438"/>
      <c r="F1897" s="385"/>
      <c r="G1897" s="385"/>
      <c r="H1897" s="385"/>
      <c r="I1897" s="385"/>
      <c r="J1897" s="385"/>
      <c r="K1897" s="385"/>
    </row>
    <row r="1898" spans="1:11">
      <c r="A1898" s="483"/>
      <c r="B1898" s="438"/>
      <c r="F1898" s="385"/>
      <c r="G1898" s="385"/>
      <c r="H1898" s="385"/>
      <c r="I1898" s="385"/>
      <c r="J1898" s="385"/>
      <c r="K1898" s="385"/>
    </row>
    <row r="1899" spans="1:11">
      <c r="A1899" s="483"/>
      <c r="B1899" s="438"/>
      <c r="F1899" s="385"/>
      <c r="G1899" s="385"/>
      <c r="H1899" s="385"/>
      <c r="I1899" s="385"/>
      <c r="J1899" s="385"/>
      <c r="K1899" s="385"/>
    </row>
    <row r="1900" spans="1:11">
      <c r="A1900" s="483"/>
      <c r="B1900" s="438"/>
      <c r="F1900" s="385"/>
      <c r="G1900" s="385"/>
      <c r="H1900" s="385"/>
      <c r="I1900" s="385"/>
      <c r="J1900" s="385"/>
      <c r="K1900" s="385"/>
    </row>
    <row r="1901" spans="1:11">
      <c r="A1901" s="483"/>
      <c r="B1901" s="438"/>
      <c r="F1901" s="385"/>
      <c r="G1901" s="385"/>
      <c r="H1901" s="385"/>
      <c r="I1901" s="385"/>
      <c r="J1901" s="385"/>
      <c r="K1901" s="385"/>
    </row>
    <row r="1902" spans="1:11">
      <c r="A1902" s="483"/>
      <c r="B1902" s="438"/>
      <c r="F1902" s="385"/>
      <c r="G1902" s="385"/>
      <c r="H1902" s="385"/>
      <c r="I1902" s="385"/>
      <c r="J1902" s="385"/>
      <c r="K1902" s="385"/>
    </row>
    <row r="1903" spans="1:11">
      <c r="A1903" s="483"/>
      <c r="B1903" s="438"/>
      <c r="F1903" s="385"/>
      <c r="G1903" s="385"/>
      <c r="H1903" s="385"/>
      <c r="I1903" s="385"/>
      <c r="J1903" s="385"/>
      <c r="K1903" s="385"/>
    </row>
    <row r="1904" spans="1:11">
      <c r="A1904" s="483"/>
      <c r="B1904" s="438"/>
      <c r="F1904" s="385"/>
      <c r="G1904" s="385"/>
      <c r="H1904" s="385"/>
      <c r="I1904" s="385"/>
      <c r="J1904" s="385"/>
      <c r="K1904" s="385"/>
    </row>
    <row r="1905" spans="1:11">
      <c r="A1905" s="483"/>
      <c r="B1905" s="438"/>
      <c r="F1905" s="385"/>
      <c r="G1905" s="385"/>
      <c r="H1905" s="385"/>
      <c r="I1905" s="385"/>
      <c r="J1905" s="385"/>
      <c r="K1905" s="385"/>
    </row>
    <row r="1906" spans="1:11">
      <c r="A1906" s="483"/>
      <c r="B1906" s="438"/>
      <c r="F1906" s="385"/>
      <c r="G1906" s="385"/>
      <c r="H1906" s="385"/>
      <c r="I1906" s="385"/>
      <c r="J1906" s="385"/>
      <c r="K1906" s="385"/>
    </row>
    <row r="1907" spans="1:11">
      <c r="A1907" s="483"/>
      <c r="B1907" s="438"/>
      <c r="F1907" s="385"/>
      <c r="G1907" s="385"/>
      <c r="H1907" s="385"/>
      <c r="I1907" s="385"/>
      <c r="J1907" s="385"/>
      <c r="K1907" s="385"/>
    </row>
    <row r="1908" spans="1:11">
      <c r="A1908" s="483"/>
      <c r="B1908" s="438"/>
      <c r="F1908" s="385"/>
      <c r="G1908" s="385"/>
      <c r="H1908" s="385"/>
      <c r="I1908" s="385"/>
      <c r="J1908" s="385"/>
      <c r="K1908" s="385"/>
    </row>
    <row r="1909" spans="1:11">
      <c r="A1909" s="483"/>
      <c r="B1909" s="438"/>
      <c r="F1909" s="385"/>
      <c r="G1909" s="385"/>
      <c r="H1909" s="385"/>
      <c r="I1909" s="385"/>
      <c r="J1909" s="385"/>
      <c r="K1909" s="385"/>
    </row>
    <row r="1910" spans="1:11">
      <c r="A1910" s="483"/>
      <c r="B1910" s="438"/>
      <c r="F1910" s="385"/>
      <c r="G1910" s="385"/>
      <c r="H1910" s="385"/>
      <c r="I1910" s="385"/>
      <c r="J1910" s="385"/>
      <c r="K1910" s="385"/>
    </row>
    <row r="1911" spans="1:11">
      <c r="A1911" s="483"/>
      <c r="B1911" s="438"/>
      <c r="F1911" s="385"/>
      <c r="G1911" s="385"/>
      <c r="H1911" s="385"/>
      <c r="I1911" s="385"/>
      <c r="J1911" s="385"/>
      <c r="K1911" s="385"/>
    </row>
    <row r="1912" spans="1:11">
      <c r="A1912" s="483"/>
      <c r="B1912" s="438"/>
      <c r="F1912" s="385"/>
      <c r="G1912" s="385"/>
      <c r="H1912" s="385"/>
      <c r="I1912" s="385"/>
      <c r="J1912" s="385"/>
      <c r="K1912" s="385"/>
    </row>
    <row r="1913" spans="1:11">
      <c r="A1913" s="483"/>
      <c r="B1913" s="438"/>
      <c r="F1913" s="385"/>
      <c r="G1913" s="385"/>
      <c r="H1913" s="385"/>
      <c r="I1913" s="385"/>
      <c r="J1913" s="385"/>
      <c r="K1913" s="385"/>
    </row>
    <row r="1914" spans="1:11">
      <c r="A1914" s="483"/>
      <c r="B1914" s="438"/>
      <c r="F1914" s="385"/>
      <c r="G1914" s="385"/>
      <c r="H1914" s="385"/>
      <c r="I1914" s="385"/>
      <c r="J1914" s="385"/>
      <c r="K1914" s="385"/>
    </row>
    <row r="1915" spans="1:11">
      <c r="A1915" s="483"/>
      <c r="B1915" s="438"/>
      <c r="F1915" s="385"/>
      <c r="G1915" s="385"/>
      <c r="H1915" s="385"/>
      <c r="I1915" s="385"/>
      <c r="J1915" s="385"/>
      <c r="K1915" s="385"/>
    </row>
    <row r="1916" spans="1:11">
      <c r="A1916" s="483"/>
      <c r="B1916" s="438"/>
      <c r="F1916" s="385"/>
      <c r="G1916" s="385"/>
      <c r="H1916" s="385"/>
      <c r="I1916" s="385"/>
      <c r="J1916" s="385"/>
      <c r="K1916" s="385"/>
    </row>
    <row r="1917" spans="1:11">
      <c r="A1917" s="483"/>
      <c r="B1917" s="438"/>
      <c r="F1917" s="385"/>
      <c r="G1917" s="385"/>
      <c r="H1917" s="385"/>
      <c r="I1917" s="385"/>
      <c r="J1917" s="385"/>
      <c r="K1917" s="385"/>
    </row>
    <row r="1918" spans="1:11">
      <c r="A1918" s="483"/>
      <c r="B1918" s="438"/>
      <c r="F1918" s="385"/>
      <c r="G1918" s="385"/>
      <c r="H1918" s="385"/>
      <c r="I1918" s="385"/>
      <c r="J1918" s="385"/>
      <c r="K1918" s="385"/>
    </row>
    <row r="1919" spans="1:11">
      <c r="A1919" s="483"/>
      <c r="B1919" s="438"/>
      <c r="F1919" s="385"/>
      <c r="G1919" s="385"/>
      <c r="H1919" s="385"/>
      <c r="I1919" s="385"/>
      <c r="J1919" s="385"/>
      <c r="K1919" s="385"/>
    </row>
    <row r="1920" spans="1:11">
      <c r="A1920" s="483"/>
      <c r="B1920" s="438"/>
      <c r="F1920" s="385"/>
      <c r="G1920" s="385"/>
      <c r="H1920" s="385"/>
      <c r="I1920" s="385"/>
      <c r="J1920" s="385"/>
      <c r="K1920" s="385"/>
    </row>
    <row r="1921" spans="1:11">
      <c r="A1921" s="483"/>
      <c r="B1921" s="438"/>
      <c r="F1921" s="385"/>
      <c r="G1921" s="385"/>
      <c r="H1921" s="385"/>
      <c r="I1921" s="385"/>
      <c r="J1921" s="385"/>
      <c r="K1921" s="385"/>
    </row>
    <row r="1922" spans="1:11">
      <c r="A1922" s="483"/>
      <c r="B1922" s="438"/>
      <c r="F1922" s="385"/>
      <c r="G1922" s="385"/>
      <c r="H1922" s="385"/>
      <c r="I1922" s="385"/>
      <c r="J1922" s="385"/>
      <c r="K1922" s="385"/>
    </row>
    <row r="1923" spans="1:11">
      <c r="A1923" s="483"/>
      <c r="B1923" s="438"/>
      <c r="F1923" s="385"/>
      <c r="G1923" s="385"/>
      <c r="H1923" s="385"/>
      <c r="I1923" s="385"/>
      <c r="J1923" s="385"/>
      <c r="K1923" s="385"/>
    </row>
    <row r="1924" spans="1:11">
      <c r="A1924" s="483"/>
      <c r="B1924" s="438"/>
      <c r="F1924" s="385"/>
      <c r="G1924" s="385"/>
      <c r="H1924" s="385"/>
      <c r="I1924" s="385"/>
      <c r="J1924" s="385"/>
      <c r="K1924" s="385"/>
    </row>
    <row r="1925" spans="1:11">
      <c r="A1925" s="483"/>
      <c r="B1925" s="438"/>
      <c r="F1925" s="385"/>
      <c r="G1925" s="385"/>
      <c r="H1925" s="385"/>
      <c r="I1925" s="385"/>
      <c r="J1925" s="385"/>
      <c r="K1925" s="385"/>
    </row>
    <row r="1926" spans="1:11">
      <c r="A1926" s="483"/>
      <c r="B1926" s="438"/>
      <c r="F1926" s="385"/>
      <c r="G1926" s="385"/>
      <c r="H1926" s="385"/>
      <c r="I1926" s="385"/>
      <c r="J1926" s="385"/>
      <c r="K1926" s="385"/>
    </row>
    <row r="1927" spans="1:11">
      <c r="A1927" s="483"/>
      <c r="B1927" s="438"/>
      <c r="F1927" s="385"/>
      <c r="G1927" s="385"/>
      <c r="H1927" s="385"/>
      <c r="I1927" s="385"/>
      <c r="J1927" s="385"/>
      <c r="K1927" s="385"/>
    </row>
    <row r="1928" spans="1:11">
      <c r="A1928" s="483"/>
      <c r="B1928" s="438"/>
      <c r="F1928" s="385"/>
      <c r="G1928" s="385"/>
      <c r="H1928" s="385"/>
      <c r="I1928" s="385"/>
      <c r="J1928" s="385"/>
      <c r="K1928" s="385"/>
    </row>
    <row r="1929" spans="1:11">
      <c r="A1929" s="483"/>
      <c r="B1929" s="438"/>
      <c r="F1929" s="385"/>
      <c r="G1929" s="385"/>
      <c r="H1929" s="385"/>
      <c r="I1929" s="385"/>
      <c r="J1929" s="385"/>
      <c r="K1929" s="385"/>
    </row>
    <row r="1930" spans="1:11">
      <c r="A1930" s="483"/>
      <c r="B1930" s="438"/>
      <c r="F1930" s="385"/>
      <c r="G1930" s="385"/>
      <c r="H1930" s="385"/>
      <c r="I1930" s="385"/>
      <c r="J1930" s="385"/>
      <c r="K1930" s="385"/>
    </row>
    <row r="1931" spans="1:11">
      <c r="A1931" s="483"/>
      <c r="B1931" s="438"/>
      <c r="F1931" s="385"/>
      <c r="G1931" s="385"/>
      <c r="H1931" s="385"/>
      <c r="I1931" s="385"/>
      <c r="J1931" s="385"/>
      <c r="K1931" s="385"/>
    </row>
    <row r="1932" spans="1:11">
      <c r="A1932" s="483"/>
      <c r="B1932" s="438"/>
      <c r="F1932" s="385"/>
      <c r="G1932" s="385"/>
      <c r="H1932" s="385"/>
      <c r="I1932" s="385"/>
      <c r="J1932" s="385"/>
      <c r="K1932" s="385"/>
    </row>
    <row r="1933" spans="1:11">
      <c r="A1933" s="483"/>
      <c r="B1933" s="438"/>
      <c r="F1933" s="385"/>
      <c r="G1933" s="385"/>
      <c r="H1933" s="385"/>
      <c r="I1933" s="385"/>
      <c r="J1933" s="385"/>
      <c r="K1933" s="385"/>
    </row>
    <row r="1934" spans="1:11">
      <c r="A1934" s="483"/>
      <c r="B1934" s="438"/>
      <c r="F1934" s="385"/>
      <c r="G1934" s="385"/>
      <c r="H1934" s="385"/>
      <c r="I1934" s="385"/>
      <c r="J1934" s="385"/>
      <c r="K1934" s="385"/>
    </row>
    <row r="1935" spans="1:11">
      <c r="A1935" s="483"/>
      <c r="B1935" s="438"/>
      <c r="F1935" s="385"/>
      <c r="G1935" s="385"/>
      <c r="H1935" s="385"/>
      <c r="I1935" s="385"/>
      <c r="J1935" s="385"/>
      <c r="K1935" s="385"/>
    </row>
    <row r="1936" spans="1:11">
      <c r="A1936" s="483"/>
      <c r="B1936" s="438"/>
      <c r="F1936" s="385"/>
      <c r="G1936" s="385"/>
      <c r="H1936" s="385"/>
      <c r="I1936" s="385"/>
      <c r="J1936" s="385"/>
      <c r="K1936" s="385"/>
    </row>
    <row r="1937" spans="1:11">
      <c r="A1937" s="483"/>
      <c r="B1937" s="438"/>
      <c r="F1937" s="385"/>
      <c r="G1937" s="385"/>
      <c r="H1937" s="385"/>
      <c r="I1937" s="385"/>
      <c r="J1937" s="385"/>
      <c r="K1937" s="385"/>
    </row>
    <row r="1938" spans="1:11">
      <c r="A1938" s="483"/>
      <c r="B1938" s="438"/>
      <c r="F1938" s="385"/>
      <c r="G1938" s="385"/>
      <c r="H1938" s="385"/>
      <c r="I1938" s="385"/>
      <c r="J1938" s="385"/>
      <c r="K1938" s="385"/>
    </row>
    <row r="1939" spans="1:11">
      <c r="A1939" s="483"/>
      <c r="B1939" s="438"/>
      <c r="F1939" s="385"/>
      <c r="G1939" s="385"/>
      <c r="H1939" s="385"/>
      <c r="I1939" s="385"/>
      <c r="J1939" s="385"/>
      <c r="K1939" s="385"/>
    </row>
    <row r="1940" spans="1:11">
      <c r="A1940" s="483"/>
      <c r="B1940" s="438"/>
      <c r="F1940" s="385"/>
      <c r="G1940" s="385"/>
      <c r="H1940" s="385"/>
      <c r="I1940" s="385"/>
      <c r="J1940" s="385"/>
      <c r="K1940" s="385"/>
    </row>
    <row r="1941" spans="1:11">
      <c r="A1941" s="483"/>
      <c r="B1941" s="438"/>
      <c r="F1941" s="385"/>
      <c r="G1941" s="385"/>
      <c r="H1941" s="385"/>
      <c r="I1941" s="385"/>
      <c r="J1941" s="385"/>
      <c r="K1941" s="385"/>
    </row>
    <row r="1942" spans="1:11">
      <c r="A1942" s="483"/>
      <c r="B1942" s="438"/>
      <c r="F1942" s="385"/>
      <c r="G1942" s="385"/>
      <c r="H1942" s="385"/>
      <c r="I1942" s="385"/>
      <c r="J1942" s="385"/>
      <c r="K1942" s="385"/>
    </row>
    <row r="1943" spans="1:11">
      <c r="A1943" s="483"/>
      <c r="B1943" s="438"/>
      <c r="F1943" s="385"/>
      <c r="G1943" s="385"/>
      <c r="H1943" s="385"/>
      <c r="I1943" s="385"/>
      <c r="J1943" s="385"/>
      <c r="K1943" s="385"/>
    </row>
    <row r="1944" spans="1:11">
      <c r="A1944" s="483"/>
      <c r="B1944" s="438"/>
      <c r="F1944" s="385"/>
      <c r="G1944" s="385"/>
      <c r="H1944" s="385"/>
      <c r="I1944" s="385"/>
      <c r="J1944" s="385"/>
      <c r="K1944" s="385"/>
    </row>
    <row r="1945" spans="1:11">
      <c r="A1945" s="483"/>
      <c r="B1945" s="438"/>
      <c r="F1945" s="385"/>
      <c r="G1945" s="385"/>
      <c r="H1945" s="385"/>
      <c r="I1945" s="385"/>
      <c r="J1945" s="385"/>
      <c r="K1945" s="385"/>
    </row>
    <row r="1946" spans="1:11">
      <c r="A1946" s="483"/>
      <c r="B1946" s="438"/>
      <c r="F1946" s="385"/>
      <c r="G1946" s="385"/>
      <c r="H1946" s="385"/>
      <c r="I1946" s="385"/>
      <c r="J1946" s="385"/>
      <c r="K1946" s="385"/>
    </row>
    <row r="1947" spans="1:11">
      <c r="A1947" s="483"/>
      <c r="B1947" s="438"/>
      <c r="F1947" s="385"/>
      <c r="G1947" s="385"/>
      <c r="H1947" s="385"/>
      <c r="I1947" s="385"/>
      <c r="J1947" s="385"/>
      <c r="K1947" s="385"/>
    </row>
    <row r="1948" spans="1:11">
      <c r="A1948" s="483"/>
      <c r="B1948" s="438"/>
      <c r="F1948" s="385"/>
      <c r="G1948" s="385"/>
      <c r="H1948" s="385"/>
      <c r="I1948" s="385"/>
      <c r="J1948" s="385"/>
      <c r="K1948" s="385"/>
    </row>
    <row r="1949" spans="1:11">
      <c r="A1949" s="483"/>
      <c r="B1949" s="438"/>
      <c r="F1949" s="385"/>
      <c r="G1949" s="385"/>
      <c r="H1949" s="385"/>
      <c r="I1949" s="385"/>
      <c r="J1949" s="385"/>
      <c r="K1949" s="385"/>
    </row>
    <row r="1950" spans="1:11">
      <c r="A1950" s="483"/>
      <c r="B1950" s="438"/>
      <c r="F1950" s="385"/>
      <c r="G1950" s="385"/>
      <c r="H1950" s="385"/>
      <c r="I1950" s="385"/>
      <c r="J1950" s="385"/>
      <c r="K1950" s="385"/>
    </row>
    <row r="1951" spans="1:11">
      <c r="A1951" s="483"/>
      <c r="B1951" s="438"/>
      <c r="F1951" s="385"/>
      <c r="G1951" s="385"/>
      <c r="H1951" s="385"/>
      <c r="I1951" s="385"/>
      <c r="J1951" s="385"/>
      <c r="K1951" s="385"/>
    </row>
    <row r="1952" spans="1:11">
      <c r="A1952" s="483"/>
      <c r="B1952" s="438"/>
      <c r="F1952" s="385"/>
      <c r="G1952" s="385"/>
      <c r="H1952" s="385"/>
      <c r="I1952" s="385"/>
      <c r="J1952" s="385"/>
      <c r="K1952" s="385"/>
    </row>
    <row r="1953" spans="1:11">
      <c r="A1953" s="483"/>
      <c r="B1953" s="438"/>
      <c r="F1953" s="385"/>
      <c r="G1953" s="385"/>
      <c r="H1953" s="385"/>
      <c r="I1953" s="385"/>
      <c r="J1953" s="385"/>
      <c r="K1953" s="385"/>
    </row>
    <row r="1954" spans="1:11">
      <c r="A1954" s="483"/>
      <c r="B1954" s="438"/>
      <c r="F1954" s="385"/>
      <c r="G1954" s="385"/>
      <c r="H1954" s="385"/>
      <c r="I1954" s="385"/>
      <c r="J1954" s="385"/>
      <c r="K1954" s="385"/>
    </row>
    <row r="1955" spans="1:11">
      <c r="A1955" s="483"/>
      <c r="B1955" s="438"/>
      <c r="F1955" s="385"/>
      <c r="G1955" s="385"/>
      <c r="H1955" s="385"/>
      <c r="I1955" s="385"/>
      <c r="J1955" s="385"/>
      <c r="K1955" s="385"/>
    </row>
    <row r="1956" spans="1:11">
      <c r="A1956" s="483"/>
      <c r="B1956" s="438"/>
      <c r="F1956" s="385"/>
      <c r="G1956" s="385"/>
      <c r="H1956" s="385"/>
      <c r="I1956" s="385"/>
      <c r="J1956" s="385"/>
      <c r="K1956" s="385"/>
    </row>
    <row r="1957" spans="1:11">
      <c r="A1957" s="483"/>
      <c r="B1957" s="438"/>
      <c r="F1957" s="385"/>
      <c r="G1957" s="385"/>
      <c r="H1957" s="385"/>
      <c r="I1957" s="385"/>
      <c r="J1957" s="385"/>
      <c r="K1957" s="385"/>
    </row>
    <row r="1958" spans="1:11">
      <c r="A1958" s="483"/>
      <c r="B1958" s="438"/>
      <c r="F1958" s="385"/>
      <c r="G1958" s="385"/>
      <c r="H1958" s="385"/>
      <c r="I1958" s="385"/>
      <c r="J1958" s="385"/>
      <c r="K1958" s="385"/>
    </row>
    <row r="1959" spans="1:11">
      <c r="A1959" s="483"/>
      <c r="B1959" s="438"/>
      <c r="F1959" s="385"/>
      <c r="G1959" s="385"/>
      <c r="H1959" s="385"/>
      <c r="I1959" s="385"/>
      <c r="J1959" s="385"/>
      <c r="K1959" s="385"/>
    </row>
    <row r="1960" spans="1:11">
      <c r="A1960" s="483"/>
      <c r="B1960" s="438"/>
      <c r="F1960" s="385"/>
      <c r="G1960" s="385"/>
      <c r="H1960" s="385"/>
      <c r="I1960" s="385"/>
      <c r="J1960" s="385"/>
      <c r="K1960" s="385"/>
    </row>
    <row r="1961" spans="1:11">
      <c r="A1961" s="483"/>
      <c r="B1961" s="438"/>
      <c r="F1961" s="385"/>
      <c r="G1961" s="385"/>
      <c r="H1961" s="385"/>
      <c r="I1961" s="385"/>
      <c r="J1961" s="385"/>
      <c r="K1961" s="385"/>
    </row>
    <row r="1962" spans="1:11">
      <c r="A1962" s="483"/>
      <c r="B1962" s="438"/>
      <c r="F1962" s="385"/>
      <c r="G1962" s="385"/>
      <c r="H1962" s="385"/>
      <c r="I1962" s="385"/>
      <c r="J1962" s="385"/>
      <c r="K1962" s="385"/>
    </row>
    <row r="1963" spans="1:11">
      <c r="A1963" s="483"/>
      <c r="B1963" s="438"/>
      <c r="F1963" s="385"/>
      <c r="G1963" s="385"/>
      <c r="H1963" s="385"/>
      <c r="I1963" s="385"/>
      <c r="J1963" s="385"/>
      <c r="K1963" s="385"/>
    </row>
    <row r="1964" spans="1:11">
      <c r="A1964" s="483"/>
      <c r="B1964" s="438"/>
      <c r="F1964" s="385"/>
      <c r="G1964" s="385"/>
      <c r="H1964" s="385"/>
      <c r="I1964" s="385"/>
      <c r="J1964" s="385"/>
      <c r="K1964" s="385"/>
    </row>
    <row r="1965" spans="1:11">
      <c r="A1965" s="483"/>
      <c r="B1965" s="438"/>
      <c r="F1965" s="385"/>
      <c r="G1965" s="385"/>
      <c r="H1965" s="385"/>
      <c r="I1965" s="385"/>
      <c r="J1965" s="385"/>
      <c r="K1965" s="385"/>
    </row>
    <row r="1966" spans="1:11">
      <c r="A1966" s="483"/>
      <c r="B1966" s="438"/>
      <c r="F1966" s="385"/>
      <c r="G1966" s="385"/>
      <c r="H1966" s="385"/>
      <c r="I1966" s="385"/>
      <c r="J1966" s="385"/>
      <c r="K1966" s="385"/>
    </row>
    <row r="1967" spans="1:11">
      <c r="A1967" s="483"/>
      <c r="B1967" s="438"/>
      <c r="F1967" s="385"/>
      <c r="G1967" s="385"/>
      <c r="H1967" s="385"/>
      <c r="I1967" s="385"/>
      <c r="J1967" s="385"/>
      <c r="K1967" s="385"/>
    </row>
    <row r="1968" spans="1:11">
      <c r="A1968" s="483"/>
      <c r="B1968" s="438"/>
      <c r="F1968" s="385"/>
      <c r="G1968" s="385"/>
      <c r="H1968" s="385"/>
      <c r="I1968" s="385"/>
      <c r="J1968" s="385"/>
      <c r="K1968" s="385"/>
    </row>
    <row r="1969" spans="1:11">
      <c r="A1969" s="483"/>
      <c r="B1969" s="438"/>
      <c r="F1969" s="385"/>
      <c r="G1969" s="385"/>
      <c r="H1969" s="385"/>
      <c r="I1969" s="385"/>
      <c r="J1969" s="385"/>
      <c r="K1969" s="385"/>
    </row>
    <row r="1970" spans="1:11">
      <c r="A1970" s="483"/>
      <c r="B1970" s="438"/>
      <c r="F1970" s="385"/>
      <c r="G1970" s="385"/>
      <c r="H1970" s="385"/>
      <c r="I1970" s="385"/>
      <c r="J1970" s="385"/>
      <c r="K1970" s="385"/>
    </row>
    <row r="1971" spans="1:11">
      <c r="A1971" s="483"/>
      <c r="B1971" s="438"/>
      <c r="F1971" s="385"/>
      <c r="G1971" s="385"/>
      <c r="H1971" s="385"/>
      <c r="I1971" s="385"/>
      <c r="J1971" s="385"/>
      <c r="K1971" s="385"/>
    </row>
    <row r="1972" spans="1:11">
      <c r="A1972" s="483"/>
      <c r="B1972" s="438"/>
      <c r="F1972" s="385"/>
      <c r="G1972" s="385"/>
      <c r="H1972" s="385"/>
      <c r="I1972" s="385"/>
      <c r="J1972" s="385"/>
      <c r="K1972" s="385"/>
    </row>
    <row r="1973" spans="1:11">
      <c r="A1973" s="483"/>
      <c r="B1973" s="438"/>
      <c r="F1973" s="385"/>
      <c r="G1973" s="385"/>
      <c r="H1973" s="385"/>
      <c r="I1973" s="385"/>
      <c r="J1973" s="385"/>
      <c r="K1973" s="385"/>
    </row>
    <row r="1974" spans="1:11">
      <c r="A1974" s="483"/>
      <c r="B1974" s="438"/>
      <c r="F1974" s="385"/>
      <c r="G1974" s="385"/>
      <c r="H1974" s="385"/>
      <c r="I1974" s="385"/>
      <c r="J1974" s="385"/>
      <c r="K1974" s="385"/>
    </row>
    <row r="1975" spans="1:11">
      <c r="A1975" s="483"/>
      <c r="B1975" s="438"/>
      <c r="F1975" s="385"/>
      <c r="G1975" s="385"/>
      <c r="H1975" s="385"/>
      <c r="I1975" s="385"/>
      <c r="J1975" s="385"/>
      <c r="K1975" s="385"/>
    </row>
    <row r="1976" spans="1:11">
      <c r="A1976" s="483"/>
      <c r="B1976" s="438"/>
      <c r="F1976" s="385"/>
      <c r="G1976" s="385"/>
      <c r="H1976" s="385"/>
      <c r="I1976" s="385"/>
      <c r="J1976" s="385"/>
      <c r="K1976" s="385"/>
    </row>
    <row r="1977" spans="1:11">
      <c r="A1977" s="483"/>
      <c r="B1977" s="438"/>
      <c r="F1977" s="385"/>
      <c r="G1977" s="385"/>
      <c r="H1977" s="385"/>
      <c r="I1977" s="385"/>
      <c r="J1977" s="385"/>
      <c r="K1977" s="385"/>
    </row>
    <row r="1978" spans="1:11">
      <c r="A1978" s="483"/>
      <c r="B1978" s="438"/>
      <c r="F1978" s="385"/>
      <c r="G1978" s="385"/>
      <c r="H1978" s="385"/>
      <c r="I1978" s="385"/>
      <c r="J1978" s="385"/>
      <c r="K1978" s="385"/>
    </row>
    <row r="1979" spans="1:11">
      <c r="A1979" s="483"/>
      <c r="B1979" s="438"/>
      <c r="F1979" s="385"/>
      <c r="G1979" s="385"/>
      <c r="H1979" s="385"/>
      <c r="I1979" s="385"/>
      <c r="J1979" s="385"/>
      <c r="K1979" s="385"/>
    </row>
    <row r="1980" spans="1:11">
      <c r="A1980" s="483"/>
      <c r="B1980" s="438"/>
      <c r="F1980" s="385"/>
      <c r="G1980" s="385"/>
      <c r="H1980" s="385"/>
      <c r="I1980" s="385"/>
      <c r="J1980" s="385"/>
      <c r="K1980" s="385"/>
    </row>
    <row r="1981" spans="1:11">
      <c r="A1981" s="483"/>
      <c r="B1981" s="438"/>
      <c r="F1981" s="385"/>
      <c r="G1981" s="385"/>
      <c r="H1981" s="385"/>
      <c r="I1981" s="385"/>
      <c r="J1981" s="385"/>
      <c r="K1981" s="385"/>
    </row>
    <row r="1982" spans="1:11">
      <c r="A1982" s="483"/>
      <c r="B1982" s="438"/>
      <c r="F1982" s="385"/>
      <c r="G1982" s="385"/>
      <c r="H1982" s="385"/>
      <c r="I1982" s="385"/>
      <c r="J1982" s="385"/>
      <c r="K1982" s="385"/>
    </row>
    <row r="1983" spans="1:11">
      <c r="A1983" s="483"/>
      <c r="B1983" s="438"/>
      <c r="F1983" s="385"/>
      <c r="G1983" s="385"/>
      <c r="H1983" s="385"/>
      <c r="I1983" s="385"/>
      <c r="J1983" s="385"/>
      <c r="K1983" s="385"/>
    </row>
    <row r="1984" spans="1:11">
      <c r="A1984" s="483"/>
      <c r="B1984" s="438"/>
      <c r="F1984" s="385"/>
      <c r="G1984" s="385"/>
      <c r="H1984" s="385"/>
      <c r="I1984" s="385"/>
      <c r="J1984" s="385"/>
      <c r="K1984" s="385"/>
    </row>
    <row r="1985" spans="1:11">
      <c r="A1985" s="483"/>
      <c r="B1985" s="438"/>
      <c r="F1985" s="385"/>
      <c r="G1985" s="385"/>
      <c r="H1985" s="385"/>
      <c r="I1985" s="385"/>
      <c r="J1985" s="385"/>
      <c r="K1985" s="385"/>
    </row>
    <row r="1986" spans="1:11">
      <c r="A1986" s="483"/>
      <c r="B1986" s="438"/>
      <c r="F1986" s="385"/>
      <c r="G1986" s="385"/>
      <c r="H1986" s="385"/>
      <c r="I1986" s="385"/>
      <c r="J1986" s="385"/>
      <c r="K1986" s="385"/>
    </row>
    <row r="1987" spans="1:11">
      <c r="A1987" s="483"/>
      <c r="B1987" s="438"/>
      <c r="F1987" s="385"/>
      <c r="G1987" s="385"/>
      <c r="H1987" s="385"/>
      <c r="I1987" s="385"/>
      <c r="J1987" s="385"/>
      <c r="K1987" s="385"/>
    </row>
    <row r="1988" spans="1:11">
      <c r="A1988" s="483"/>
      <c r="B1988" s="438"/>
      <c r="F1988" s="385"/>
      <c r="G1988" s="385"/>
      <c r="H1988" s="385"/>
      <c r="I1988" s="385"/>
      <c r="J1988" s="385"/>
      <c r="K1988" s="385"/>
    </row>
    <row r="1989" spans="1:11">
      <c r="A1989" s="483"/>
      <c r="B1989" s="438"/>
      <c r="F1989" s="385"/>
      <c r="G1989" s="385"/>
      <c r="H1989" s="385"/>
      <c r="I1989" s="385"/>
      <c r="J1989" s="385"/>
      <c r="K1989" s="385"/>
    </row>
    <row r="1990" spans="1:11">
      <c r="A1990" s="483"/>
      <c r="B1990" s="438"/>
      <c r="F1990" s="385"/>
      <c r="G1990" s="385"/>
      <c r="H1990" s="385"/>
      <c r="I1990" s="385"/>
      <c r="J1990" s="385"/>
      <c r="K1990" s="385"/>
    </row>
    <row r="1991" spans="1:11">
      <c r="A1991" s="483"/>
      <c r="B1991" s="438"/>
      <c r="F1991" s="385"/>
      <c r="G1991" s="385"/>
      <c r="H1991" s="385"/>
      <c r="I1991" s="385"/>
      <c r="J1991" s="385"/>
      <c r="K1991" s="385"/>
    </row>
    <row r="1992" spans="1:11">
      <c r="A1992" s="483"/>
      <c r="B1992" s="438"/>
      <c r="F1992" s="385"/>
      <c r="G1992" s="385"/>
      <c r="H1992" s="385"/>
      <c r="I1992" s="385"/>
      <c r="J1992" s="385"/>
      <c r="K1992" s="385"/>
    </row>
    <row r="1993" spans="1:11">
      <c r="A1993" s="483"/>
      <c r="B1993" s="438"/>
      <c r="F1993" s="385"/>
      <c r="G1993" s="385"/>
      <c r="H1993" s="385"/>
      <c r="I1993" s="385"/>
      <c r="J1993" s="385"/>
      <c r="K1993" s="385"/>
    </row>
    <row r="1994" spans="1:11">
      <c r="A1994" s="483"/>
      <c r="B1994" s="438"/>
      <c r="F1994" s="385"/>
      <c r="G1994" s="385"/>
      <c r="H1994" s="385"/>
      <c r="I1994" s="385"/>
      <c r="J1994" s="385"/>
      <c r="K1994" s="385"/>
    </row>
    <row r="1995" spans="1:11">
      <c r="A1995" s="483"/>
      <c r="B1995" s="438"/>
      <c r="F1995" s="385"/>
      <c r="G1995" s="385"/>
      <c r="H1995" s="385"/>
      <c r="I1995" s="385"/>
      <c r="J1995" s="385"/>
      <c r="K1995" s="385"/>
    </row>
    <row r="1996" spans="1:11">
      <c r="A1996" s="483"/>
      <c r="B1996" s="438"/>
      <c r="F1996" s="385"/>
      <c r="G1996" s="385"/>
      <c r="H1996" s="385"/>
      <c r="I1996" s="385"/>
      <c r="J1996" s="385"/>
      <c r="K1996" s="385"/>
    </row>
    <row r="1997" spans="1:11">
      <c r="A1997" s="483"/>
      <c r="B1997" s="438"/>
      <c r="F1997" s="385"/>
      <c r="G1997" s="385"/>
      <c r="H1997" s="385"/>
      <c r="I1997" s="385"/>
      <c r="J1997" s="385"/>
      <c r="K1997" s="385"/>
    </row>
    <row r="1998" spans="1:11">
      <c r="A1998" s="483"/>
      <c r="B1998" s="438"/>
      <c r="F1998" s="385"/>
      <c r="G1998" s="385"/>
      <c r="H1998" s="385"/>
      <c r="I1998" s="385"/>
      <c r="J1998" s="385"/>
      <c r="K1998" s="385"/>
    </row>
    <row r="1999" spans="1:11">
      <c r="A1999" s="483"/>
      <c r="B1999" s="438"/>
      <c r="F1999" s="385"/>
      <c r="G1999" s="385"/>
      <c r="H1999" s="385"/>
      <c r="I1999" s="385"/>
      <c r="J1999" s="385"/>
      <c r="K1999" s="385"/>
    </row>
    <row r="2000" spans="1:11">
      <c r="A2000" s="483"/>
      <c r="B2000" s="438"/>
      <c r="F2000" s="385"/>
      <c r="G2000" s="385"/>
      <c r="H2000" s="385"/>
      <c r="I2000" s="385"/>
      <c r="J2000" s="385"/>
      <c r="K2000" s="385"/>
    </row>
    <row r="2001" spans="1:11">
      <c r="A2001" s="483"/>
      <c r="B2001" s="438"/>
      <c r="F2001" s="385"/>
      <c r="G2001" s="385"/>
      <c r="H2001" s="385"/>
      <c r="I2001" s="385"/>
      <c r="J2001" s="385"/>
      <c r="K2001" s="385"/>
    </row>
    <row r="2002" spans="1:11">
      <c r="A2002" s="483"/>
      <c r="B2002" s="438"/>
      <c r="F2002" s="385"/>
      <c r="G2002" s="385"/>
      <c r="H2002" s="385"/>
      <c r="I2002" s="385"/>
      <c r="J2002" s="385"/>
      <c r="K2002" s="385"/>
    </row>
    <row r="2003" spans="1:11">
      <c r="A2003" s="483"/>
      <c r="B2003" s="438"/>
      <c r="F2003" s="385"/>
      <c r="G2003" s="385"/>
      <c r="H2003" s="385"/>
      <c r="I2003" s="385"/>
      <c r="J2003" s="385"/>
      <c r="K2003" s="385"/>
    </row>
    <row r="2004" spans="1:11">
      <c r="A2004" s="483"/>
      <c r="B2004" s="438"/>
      <c r="F2004" s="385"/>
      <c r="G2004" s="385"/>
      <c r="H2004" s="385"/>
      <c r="I2004" s="385"/>
      <c r="J2004" s="385"/>
      <c r="K2004" s="385"/>
    </row>
    <row r="2005" spans="1:11">
      <c r="A2005" s="483"/>
      <c r="B2005" s="438"/>
      <c r="F2005" s="385"/>
      <c r="G2005" s="385"/>
      <c r="H2005" s="385"/>
      <c r="I2005" s="385"/>
      <c r="J2005" s="385"/>
      <c r="K2005" s="385"/>
    </row>
    <row r="2006" spans="1:11">
      <c r="A2006" s="483"/>
      <c r="B2006" s="438"/>
      <c r="F2006" s="385"/>
      <c r="G2006" s="385"/>
      <c r="H2006" s="385"/>
      <c r="I2006" s="385"/>
      <c r="J2006" s="385"/>
      <c r="K2006" s="385"/>
    </row>
    <row r="2007" spans="1:11">
      <c r="A2007" s="483"/>
      <c r="B2007" s="438"/>
      <c r="F2007" s="385"/>
      <c r="G2007" s="385"/>
      <c r="H2007" s="385"/>
      <c r="I2007" s="385"/>
      <c r="J2007" s="385"/>
      <c r="K2007" s="385"/>
    </row>
    <row r="2008" spans="1:11">
      <c r="A2008" s="483"/>
      <c r="B2008" s="438"/>
      <c r="F2008" s="385"/>
      <c r="G2008" s="385"/>
      <c r="H2008" s="385"/>
      <c r="I2008" s="385"/>
      <c r="J2008" s="385"/>
      <c r="K2008" s="385"/>
    </row>
    <row r="2009" spans="1:11">
      <c r="A2009" s="483"/>
      <c r="B2009" s="438"/>
      <c r="F2009" s="385"/>
      <c r="G2009" s="385"/>
      <c r="H2009" s="385"/>
      <c r="I2009" s="385"/>
      <c r="J2009" s="385"/>
      <c r="K2009" s="385"/>
    </row>
    <row r="2010" spans="1:11">
      <c r="A2010" s="483"/>
      <c r="B2010" s="438"/>
      <c r="F2010" s="385"/>
      <c r="G2010" s="385"/>
      <c r="H2010" s="385"/>
      <c r="I2010" s="385"/>
      <c r="J2010" s="385"/>
      <c r="K2010" s="385"/>
    </row>
    <row r="2011" spans="1:11">
      <c r="A2011" s="483"/>
      <c r="B2011" s="438"/>
      <c r="F2011" s="385"/>
      <c r="G2011" s="385"/>
      <c r="H2011" s="385"/>
      <c r="I2011" s="385"/>
      <c r="J2011" s="385"/>
      <c r="K2011" s="385"/>
    </row>
    <row r="2012" spans="1:11">
      <c r="A2012" s="483"/>
      <c r="B2012" s="438"/>
      <c r="F2012" s="385"/>
      <c r="G2012" s="385"/>
      <c r="H2012" s="385"/>
      <c r="I2012" s="385"/>
      <c r="J2012" s="385"/>
      <c r="K2012" s="385"/>
    </row>
    <row r="2013" spans="1:11">
      <c r="A2013" s="483"/>
      <c r="B2013" s="438"/>
      <c r="F2013" s="385"/>
      <c r="G2013" s="385"/>
      <c r="H2013" s="385"/>
      <c r="I2013" s="385"/>
      <c r="J2013" s="385"/>
      <c r="K2013" s="385"/>
    </row>
    <row r="2014" spans="1:11">
      <c r="A2014" s="483"/>
      <c r="B2014" s="438"/>
      <c r="F2014" s="385"/>
      <c r="G2014" s="385"/>
      <c r="H2014" s="385"/>
      <c r="I2014" s="385"/>
      <c r="J2014" s="385"/>
      <c r="K2014" s="385"/>
    </row>
    <row r="2015" spans="1:11">
      <c r="A2015" s="483"/>
      <c r="B2015" s="438"/>
      <c r="F2015" s="385"/>
      <c r="G2015" s="385"/>
      <c r="H2015" s="385"/>
      <c r="I2015" s="385"/>
      <c r="J2015" s="385"/>
      <c r="K2015" s="385"/>
    </row>
    <row r="2016" spans="1:11">
      <c r="A2016" s="483"/>
      <c r="B2016" s="438"/>
      <c r="F2016" s="385"/>
      <c r="G2016" s="385"/>
      <c r="H2016" s="385"/>
      <c r="I2016" s="385"/>
      <c r="J2016" s="385"/>
      <c r="K2016" s="385"/>
    </row>
    <row r="2017" spans="1:11">
      <c r="A2017" s="483"/>
      <c r="B2017" s="438"/>
      <c r="F2017" s="385"/>
      <c r="G2017" s="385"/>
      <c r="H2017" s="385"/>
      <c r="I2017" s="385"/>
      <c r="J2017" s="385"/>
      <c r="K2017" s="385"/>
    </row>
    <row r="2018" spans="1:11">
      <c r="A2018" s="483"/>
      <c r="B2018" s="438"/>
      <c r="F2018" s="385"/>
      <c r="G2018" s="385"/>
      <c r="H2018" s="385"/>
      <c r="I2018" s="385"/>
      <c r="J2018" s="385"/>
      <c r="K2018" s="385"/>
    </row>
    <row r="2019" spans="1:11">
      <c r="A2019" s="483"/>
      <c r="B2019" s="438"/>
      <c r="F2019" s="385"/>
      <c r="G2019" s="385"/>
      <c r="H2019" s="385"/>
      <c r="I2019" s="385"/>
      <c r="J2019" s="385"/>
      <c r="K2019" s="385"/>
    </row>
    <row r="2020" spans="1:11">
      <c r="A2020" s="483"/>
      <c r="B2020" s="438"/>
      <c r="F2020" s="385"/>
      <c r="G2020" s="385"/>
      <c r="H2020" s="385"/>
      <c r="I2020" s="385"/>
      <c r="J2020" s="385"/>
      <c r="K2020" s="385"/>
    </row>
    <row r="2021" spans="1:11">
      <c r="A2021" s="483"/>
      <c r="B2021" s="438"/>
      <c r="F2021" s="385"/>
      <c r="G2021" s="385"/>
      <c r="H2021" s="385"/>
      <c r="I2021" s="385"/>
      <c r="J2021" s="385"/>
      <c r="K2021" s="385"/>
    </row>
    <row r="2022" spans="1:11">
      <c r="A2022" s="483"/>
      <c r="B2022" s="438"/>
      <c r="F2022" s="385"/>
      <c r="G2022" s="385"/>
      <c r="H2022" s="385"/>
      <c r="I2022" s="385"/>
      <c r="J2022" s="385"/>
      <c r="K2022" s="385"/>
    </row>
    <row r="2023" spans="1:11">
      <c r="A2023" s="483"/>
      <c r="B2023" s="438"/>
      <c r="F2023" s="385"/>
      <c r="G2023" s="385"/>
      <c r="H2023" s="385"/>
      <c r="I2023" s="385"/>
      <c r="J2023" s="385"/>
      <c r="K2023" s="385"/>
    </row>
    <row r="2024" spans="1:11">
      <c r="A2024" s="483"/>
      <c r="B2024" s="438"/>
      <c r="F2024" s="385"/>
      <c r="G2024" s="385"/>
      <c r="H2024" s="385"/>
      <c r="I2024" s="385"/>
      <c r="J2024" s="385"/>
      <c r="K2024" s="385"/>
    </row>
    <row r="2025" spans="1:11">
      <c r="A2025" s="483"/>
      <c r="B2025" s="438"/>
      <c r="F2025" s="385"/>
      <c r="G2025" s="385"/>
      <c r="H2025" s="385"/>
      <c r="I2025" s="385"/>
      <c r="J2025" s="385"/>
      <c r="K2025" s="385"/>
    </row>
    <row r="2026" spans="1:11">
      <c r="A2026" s="483"/>
      <c r="B2026" s="438"/>
      <c r="F2026" s="385"/>
      <c r="G2026" s="385"/>
      <c r="H2026" s="385"/>
      <c r="I2026" s="385"/>
      <c r="J2026" s="385"/>
      <c r="K2026" s="385"/>
    </row>
    <row r="2027" spans="1:11">
      <c r="A2027" s="483"/>
      <c r="B2027" s="438"/>
      <c r="F2027" s="385"/>
      <c r="G2027" s="385"/>
      <c r="H2027" s="385"/>
      <c r="I2027" s="385"/>
      <c r="J2027" s="385"/>
      <c r="K2027" s="385"/>
    </row>
    <row r="2028" spans="1:11">
      <c r="A2028" s="483"/>
      <c r="B2028" s="438"/>
      <c r="F2028" s="385"/>
      <c r="G2028" s="385"/>
      <c r="H2028" s="385"/>
      <c r="I2028" s="385"/>
      <c r="J2028" s="385"/>
      <c r="K2028" s="385"/>
    </row>
    <row r="2029" spans="1:11">
      <c r="A2029" s="483"/>
      <c r="B2029" s="438"/>
      <c r="F2029" s="385"/>
      <c r="G2029" s="385"/>
      <c r="H2029" s="385"/>
      <c r="I2029" s="385"/>
      <c r="J2029" s="385"/>
      <c r="K2029" s="385"/>
    </row>
    <row r="2030" spans="1:11">
      <c r="A2030" s="483"/>
      <c r="B2030" s="438"/>
      <c r="F2030" s="385"/>
      <c r="G2030" s="385"/>
      <c r="H2030" s="385"/>
      <c r="I2030" s="385"/>
      <c r="J2030" s="385"/>
      <c r="K2030" s="385"/>
    </row>
    <row r="2031" spans="1:11">
      <c r="A2031" s="483"/>
      <c r="B2031" s="438"/>
      <c r="F2031" s="385"/>
      <c r="G2031" s="385"/>
      <c r="H2031" s="385"/>
      <c r="I2031" s="385"/>
      <c r="J2031" s="385"/>
      <c r="K2031" s="385"/>
    </row>
    <row r="2032" spans="1:11">
      <c r="A2032" s="483"/>
      <c r="B2032" s="438"/>
      <c r="F2032" s="385"/>
      <c r="G2032" s="385"/>
      <c r="H2032" s="385"/>
      <c r="I2032" s="385"/>
      <c r="J2032" s="385"/>
      <c r="K2032" s="385"/>
    </row>
    <row r="2033" spans="1:11">
      <c r="A2033" s="483"/>
      <c r="B2033" s="438"/>
      <c r="F2033" s="385"/>
      <c r="G2033" s="385"/>
      <c r="H2033" s="385"/>
      <c r="I2033" s="385"/>
      <c r="J2033" s="385"/>
      <c r="K2033" s="385"/>
    </row>
    <row r="2034" spans="1:11">
      <c r="A2034" s="483"/>
      <c r="B2034" s="438"/>
      <c r="F2034" s="385"/>
      <c r="G2034" s="385"/>
      <c r="H2034" s="385"/>
      <c r="I2034" s="385"/>
      <c r="J2034" s="385"/>
      <c r="K2034" s="385"/>
    </row>
    <row r="2035" spans="1:11">
      <c r="A2035" s="483"/>
      <c r="B2035" s="438"/>
      <c r="F2035" s="385"/>
      <c r="G2035" s="385"/>
      <c r="H2035" s="385"/>
      <c r="I2035" s="385"/>
      <c r="J2035" s="385"/>
      <c r="K2035" s="385"/>
    </row>
    <row r="2036" spans="1:11">
      <c r="A2036" s="483"/>
      <c r="B2036" s="438"/>
      <c r="F2036" s="385"/>
      <c r="G2036" s="385"/>
      <c r="H2036" s="385"/>
      <c r="I2036" s="385"/>
      <c r="J2036" s="385"/>
      <c r="K2036" s="385"/>
    </row>
    <row r="2037" spans="1:11">
      <c r="A2037" s="483"/>
      <c r="B2037" s="438"/>
      <c r="F2037" s="385"/>
      <c r="G2037" s="385"/>
      <c r="H2037" s="385"/>
      <c r="I2037" s="385"/>
      <c r="J2037" s="385"/>
      <c r="K2037" s="385"/>
    </row>
    <row r="2038" spans="1:11">
      <c r="A2038" s="483"/>
      <c r="B2038" s="438"/>
      <c r="F2038" s="385"/>
      <c r="G2038" s="385"/>
      <c r="H2038" s="385"/>
      <c r="I2038" s="385"/>
      <c r="J2038" s="385"/>
      <c r="K2038" s="385"/>
    </row>
    <row r="2039" spans="1:11">
      <c r="A2039" s="483"/>
      <c r="B2039" s="438"/>
      <c r="F2039" s="385"/>
      <c r="G2039" s="385"/>
      <c r="H2039" s="385"/>
      <c r="I2039" s="385"/>
      <c r="J2039" s="385"/>
      <c r="K2039" s="385"/>
    </row>
    <row r="2040" spans="1:11">
      <c r="A2040" s="483"/>
      <c r="B2040" s="438"/>
      <c r="F2040" s="385"/>
      <c r="G2040" s="385"/>
      <c r="H2040" s="385"/>
      <c r="I2040" s="385"/>
      <c r="J2040" s="385"/>
      <c r="K2040" s="385"/>
    </row>
    <row r="2041" spans="1:11">
      <c r="A2041" s="483"/>
      <c r="B2041" s="438"/>
      <c r="F2041" s="385"/>
      <c r="G2041" s="385"/>
      <c r="H2041" s="385"/>
      <c r="I2041" s="385"/>
      <c r="J2041" s="385"/>
      <c r="K2041" s="385"/>
    </row>
    <row r="2042" spans="1:11">
      <c r="A2042" s="483"/>
      <c r="B2042" s="438"/>
      <c r="F2042" s="385"/>
      <c r="G2042" s="385"/>
      <c r="H2042" s="385"/>
      <c r="I2042" s="385"/>
      <c r="J2042" s="385"/>
      <c r="K2042" s="385"/>
    </row>
    <row r="2043" spans="1:11">
      <c r="A2043" s="483"/>
      <c r="B2043" s="438"/>
      <c r="F2043" s="385"/>
      <c r="G2043" s="385"/>
      <c r="H2043" s="385"/>
      <c r="I2043" s="385"/>
      <c r="J2043" s="385"/>
      <c r="K2043" s="385"/>
    </row>
    <row r="2044" spans="1:11">
      <c r="A2044" s="483"/>
      <c r="B2044" s="438"/>
      <c r="F2044" s="385"/>
      <c r="G2044" s="385"/>
      <c r="H2044" s="385"/>
      <c r="I2044" s="385"/>
      <c r="J2044" s="385"/>
      <c r="K2044" s="385"/>
    </row>
    <row r="2045" spans="1:11">
      <c r="A2045" s="483"/>
      <c r="B2045" s="438"/>
      <c r="F2045" s="385"/>
      <c r="G2045" s="385"/>
      <c r="H2045" s="385"/>
      <c r="I2045" s="385"/>
      <c r="J2045" s="385"/>
      <c r="K2045" s="385"/>
    </row>
    <row r="2046" spans="1:11">
      <c r="A2046" s="483"/>
      <c r="B2046" s="438"/>
      <c r="F2046" s="385"/>
      <c r="G2046" s="385"/>
      <c r="H2046" s="385"/>
      <c r="I2046" s="385"/>
      <c r="J2046" s="385"/>
      <c r="K2046" s="385"/>
    </row>
    <row r="2047" spans="1:11">
      <c r="A2047" s="483"/>
      <c r="B2047" s="438"/>
      <c r="F2047" s="385"/>
      <c r="G2047" s="385"/>
      <c r="H2047" s="385"/>
      <c r="I2047" s="385"/>
      <c r="J2047" s="385"/>
      <c r="K2047" s="385"/>
    </row>
    <row r="2048" spans="1:11">
      <c r="A2048" s="483"/>
      <c r="B2048" s="438"/>
      <c r="F2048" s="385"/>
      <c r="G2048" s="385"/>
      <c r="H2048" s="385"/>
      <c r="I2048" s="385"/>
      <c r="J2048" s="385"/>
      <c r="K2048" s="385"/>
    </row>
    <row r="2049" spans="1:11">
      <c r="A2049" s="483"/>
      <c r="B2049" s="438"/>
      <c r="F2049" s="385"/>
      <c r="G2049" s="385"/>
      <c r="H2049" s="385"/>
      <c r="I2049" s="385"/>
      <c r="J2049" s="385"/>
      <c r="K2049" s="385"/>
    </row>
    <row r="2050" spans="1:11">
      <c r="A2050" s="483"/>
      <c r="B2050" s="438"/>
      <c r="F2050" s="385"/>
      <c r="G2050" s="385"/>
      <c r="H2050" s="385"/>
      <c r="I2050" s="385"/>
      <c r="J2050" s="385"/>
      <c r="K2050" s="385"/>
    </row>
    <row r="2051" spans="1:11">
      <c r="A2051" s="483"/>
      <c r="B2051" s="438"/>
      <c r="F2051" s="385"/>
      <c r="G2051" s="385"/>
      <c r="H2051" s="385"/>
      <c r="I2051" s="385"/>
      <c r="J2051" s="385"/>
      <c r="K2051" s="385"/>
    </row>
    <row r="2052" spans="1:11">
      <c r="A2052" s="483"/>
      <c r="B2052" s="438"/>
      <c r="F2052" s="385"/>
      <c r="G2052" s="385"/>
      <c r="H2052" s="385"/>
      <c r="I2052" s="385"/>
      <c r="J2052" s="385"/>
      <c r="K2052" s="385"/>
    </row>
    <row r="2053" spans="1:11">
      <c r="A2053" s="483"/>
      <c r="B2053" s="438"/>
      <c r="F2053" s="385"/>
      <c r="G2053" s="385"/>
      <c r="H2053" s="385"/>
      <c r="I2053" s="385"/>
      <c r="J2053" s="385"/>
      <c r="K2053" s="385"/>
    </row>
    <row r="2054" spans="1:11">
      <c r="A2054" s="483"/>
      <c r="B2054" s="438"/>
      <c r="F2054" s="385"/>
      <c r="G2054" s="385"/>
      <c r="H2054" s="385"/>
      <c r="I2054" s="385"/>
      <c r="J2054" s="385"/>
      <c r="K2054" s="385"/>
    </row>
    <row r="2055" spans="1:11">
      <c r="A2055" s="483"/>
      <c r="B2055" s="438"/>
      <c r="F2055" s="385"/>
      <c r="G2055" s="385"/>
      <c r="H2055" s="385"/>
      <c r="I2055" s="385"/>
      <c r="J2055" s="385"/>
      <c r="K2055" s="385"/>
    </row>
    <row r="2056" spans="1:11">
      <c r="A2056" s="483"/>
      <c r="B2056" s="438"/>
      <c r="F2056" s="385"/>
      <c r="G2056" s="385"/>
      <c r="H2056" s="385"/>
      <c r="I2056" s="385"/>
      <c r="J2056" s="385"/>
      <c r="K2056" s="385"/>
    </row>
    <row r="2057" spans="1:11">
      <c r="A2057" s="483"/>
      <c r="B2057" s="438"/>
      <c r="F2057" s="385"/>
      <c r="G2057" s="385"/>
      <c r="H2057" s="385"/>
      <c r="I2057" s="385"/>
      <c r="J2057" s="385"/>
      <c r="K2057" s="385"/>
    </row>
    <row r="2058" spans="1:11">
      <c r="A2058" s="483"/>
      <c r="B2058" s="438"/>
      <c r="F2058" s="385"/>
      <c r="G2058" s="385"/>
      <c r="H2058" s="385"/>
      <c r="I2058" s="385"/>
      <c r="J2058" s="385"/>
      <c r="K2058" s="385"/>
    </row>
    <row r="2059" spans="1:11">
      <c r="A2059" s="483"/>
      <c r="B2059" s="438"/>
      <c r="F2059" s="385"/>
      <c r="G2059" s="385"/>
      <c r="H2059" s="385"/>
      <c r="I2059" s="385"/>
      <c r="J2059" s="385"/>
      <c r="K2059" s="385"/>
    </row>
    <row r="2060" spans="1:11">
      <c r="A2060" s="483"/>
      <c r="B2060" s="438"/>
      <c r="F2060" s="385"/>
      <c r="G2060" s="385"/>
      <c r="H2060" s="385"/>
      <c r="I2060" s="385"/>
      <c r="J2060" s="385"/>
      <c r="K2060" s="385"/>
    </row>
    <row r="2061" spans="1:11">
      <c r="A2061" s="483"/>
      <c r="B2061" s="438"/>
      <c r="F2061" s="385"/>
      <c r="G2061" s="385"/>
      <c r="H2061" s="385"/>
      <c r="I2061" s="385"/>
      <c r="J2061" s="385"/>
      <c r="K2061" s="385"/>
    </row>
    <row r="2062" spans="1:11">
      <c r="A2062" s="483"/>
      <c r="B2062" s="438"/>
      <c r="F2062" s="385"/>
      <c r="G2062" s="385"/>
      <c r="H2062" s="385"/>
      <c r="I2062" s="385"/>
      <c r="J2062" s="385"/>
      <c r="K2062" s="385"/>
    </row>
    <row r="2063" spans="1:11">
      <c r="A2063" s="483"/>
      <c r="B2063" s="438"/>
      <c r="F2063" s="385"/>
      <c r="G2063" s="385"/>
      <c r="H2063" s="385"/>
      <c r="I2063" s="385"/>
      <c r="J2063" s="385"/>
      <c r="K2063" s="385"/>
    </row>
    <row r="2064" spans="1:11">
      <c r="A2064" s="483"/>
      <c r="B2064" s="438"/>
      <c r="F2064" s="385"/>
      <c r="G2064" s="385"/>
      <c r="H2064" s="385"/>
      <c r="I2064" s="385"/>
      <c r="J2064" s="385"/>
      <c r="K2064" s="385"/>
    </row>
    <row r="2065" spans="1:11">
      <c r="A2065" s="483"/>
      <c r="B2065" s="438"/>
      <c r="F2065" s="385"/>
      <c r="G2065" s="385"/>
      <c r="H2065" s="385"/>
      <c r="I2065" s="385"/>
      <c r="J2065" s="385"/>
      <c r="K2065" s="385"/>
    </row>
    <row r="2066" spans="1:11">
      <c r="A2066" s="483"/>
      <c r="B2066" s="438"/>
      <c r="F2066" s="385"/>
      <c r="G2066" s="385"/>
      <c r="H2066" s="385"/>
      <c r="I2066" s="385"/>
      <c r="J2066" s="385"/>
      <c r="K2066" s="385"/>
    </row>
    <row r="2067" spans="1:11">
      <c r="A2067" s="483"/>
      <c r="B2067" s="438"/>
      <c r="F2067" s="385"/>
      <c r="G2067" s="385"/>
      <c r="H2067" s="385"/>
      <c r="I2067" s="385"/>
      <c r="J2067" s="385"/>
      <c r="K2067" s="385"/>
    </row>
    <row r="2068" spans="1:11">
      <c r="A2068" s="483"/>
      <c r="B2068" s="438"/>
      <c r="F2068" s="385"/>
      <c r="G2068" s="385"/>
      <c r="H2068" s="385"/>
      <c r="I2068" s="385"/>
      <c r="J2068" s="385"/>
      <c r="K2068" s="385"/>
    </row>
    <row r="2069" spans="1:11">
      <c r="A2069" s="483"/>
      <c r="B2069" s="438"/>
      <c r="F2069" s="385"/>
      <c r="G2069" s="385"/>
      <c r="H2069" s="385"/>
      <c r="I2069" s="385"/>
      <c r="J2069" s="385"/>
      <c r="K2069" s="385"/>
    </row>
    <row r="2070" spans="1:11">
      <c r="A2070" s="483"/>
      <c r="B2070" s="438"/>
      <c r="F2070" s="385"/>
      <c r="G2070" s="385"/>
      <c r="H2070" s="385"/>
      <c r="I2070" s="385"/>
      <c r="J2070" s="385"/>
      <c r="K2070" s="385"/>
    </row>
    <row r="2071" spans="1:11">
      <c r="A2071" s="483"/>
      <c r="B2071" s="438"/>
      <c r="F2071" s="385"/>
      <c r="G2071" s="385"/>
      <c r="H2071" s="385"/>
      <c r="I2071" s="385"/>
      <c r="J2071" s="385"/>
      <c r="K2071" s="385"/>
    </row>
    <row r="2072" spans="1:11">
      <c r="A2072" s="483"/>
      <c r="B2072" s="438"/>
      <c r="F2072" s="385"/>
      <c r="G2072" s="385"/>
      <c r="H2072" s="385"/>
      <c r="I2072" s="385"/>
      <c r="J2072" s="385"/>
      <c r="K2072" s="385"/>
    </row>
    <row r="2073" spans="1:11">
      <c r="A2073" s="483"/>
      <c r="B2073" s="438"/>
      <c r="F2073" s="385"/>
      <c r="G2073" s="385"/>
      <c r="H2073" s="385"/>
      <c r="I2073" s="385"/>
      <c r="J2073" s="385"/>
      <c r="K2073" s="385"/>
    </row>
    <row r="2074" spans="1:11">
      <c r="A2074" s="483"/>
      <c r="B2074" s="438"/>
      <c r="F2074" s="385"/>
      <c r="G2074" s="385"/>
      <c r="H2074" s="385"/>
      <c r="I2074" s="385"/>
      <c r="J2074" s="385"/>
      <c r="K2074" s="385"/>
    </row>
    <row r="2075" spans="1:11">
      <c r="A2075" s="483"/>
      <c r="B2075" s="438"/>
      <c r="F2075" s="385"/>
      <c r="G2075" s="385"/>
      <c r="H2075" s="385"/>
      <c r="I2075" s="385"/>
      <c r="J2075" s="385"/>
      <c r="K2075" s="385"/>
    </row>
    <row r="2076" spans="1:11">
      <c r="A2076" s="483"/>
      <c r="B2076" s="438"/>
      <c r="F2076" s="385"/>
      <c r="G2076" s="385"/>
      <c r="H2076" s="385"/>
      <c r="I2076" s="385"/>
      <c r="J2076" s="385"/>
      <c r="K2076" s="385"/>
    </row>
    <row r="2077" spans="1:11">
      <c r="A2077" s="483"/>
      <c r="B2077" s="438"/>
      <c r="F2077" s="385"/>
      <c r="G2077" s="385"/>
      <c r="H2077" s="385"/>
      <c r="I2077" s="385"/>
      <c r="J2077" s="385"/>
      <c r="K2077" s="385"/>
    </row>
    <row r="2078" spans="1:11">
      <c r="A2078" s="483"/>
      <c r="B2078" s="438"/>
      <c r="F2078" s="385"/>
      <c r="G2078" s="385"/>
      <c r="H2078" s="385"/>
      <c r="I2078" s="385"/>
      <c r="J2078" s="385"/>
      <c r="K2078" s="385"/>
    </row>
    <row r="2079" spans="1:11">
      <c r="A2079" s="483"/>
      <c r="B2079" s="438"/>
      <c r="F2079" s="385"/>
      <c r="G2079" s="385"/>
      <c r="H2079" s="385"/>
      <c r="I2079" s="385"/>
      <c r="J2079" s="385"/>
      <c r="K2079" s="385"/>
    </row>
    <row r="2080" spans="1:11">
      <c r="A2080" s="483"/>
      <c r="B2080" s="438"/>
      <c r="F2080" s="385"/>
      <c r="G2080" s="385"/>
      <c r="H2080" s="385"/>
      <c r="I2080" s="385"/>
      <c r="J2080" s="385"/>
      <c r="K2080" s="385"/>
    </row>
    <row r="2081" spans="1:11">
      <c r="A2081" s="483"/>
      <c r="B2081" s="438"/>
      <c r="F2081" s="385"/>
      <c r="G2081" s="385"/>
      <c r="H2081" s="385"/>
      <c r="I2081" s="385"/>
      <c r="J2081" s="385"/>
      <c r="K2081" s="385"/>
    </row>
    <row r="2082" spans="1:11">
      <c r="A2082" s="483"/>
      <c r="B2082" s="438"/>
      <c r="F2082" s="385"/>
      <c r="G2082" s="385"/>
      <c r="H2082" s="385"/>
      <c r="I2082" s="385"/>
      <c r="J2082" s="385"/>
      <c r="K2082" s="385"/>
    </row>
    <row r="2083" spans="1:11">
      <c r="A2083" s="483"/>
      <c r="B2083" s="438"/>
      <c r="F2083" s="385"/>
      <c r="G2083" s="385"/>
      <c r="H2083" s="385"/>
      <c r="I2083" s="385"/>
      <c r="J2083" s="385"/>
      <c r="K2083" s="385"/>
    </row>
    <row r="2084" spans="1:11">
      <c r="A2084" s="483"/>
      <c r="B2084" s="438"/>
      <c r="F2084" s="385"/>
      <c r="G2084" s="385"/>
      <c r="H2084" s="385"/>
      <c r="I2084" s="385"/>
      <c r="J2084" s="385"/>
      <c r="K2084" s="385"/>
    </row>
    <row r="2085" spans="1:11">
      <c r="A2085" s="483"/>
      <c r="B2085" s="438"/>
      <c r="F2085" s="385"/>
      <c r="G2085" s="385"/>
      <c r="H2085" s="385"/>
      <c r="I2085" s="385"/>
      <c r="J2085" s="385"/>
      <c r="K2085" s="385"/>
    </row>
    <row r="2086" spans="1:11">
      <c r="A2086" s="483"/>
      <c r="B2086" s="438"/>
      <c r="F2086" s="385"/>
      <c r="G2086" s="385"/>
      <c r="H2086" s="385"/>
      <c r="I2086" s="385"/>
      <c r="J2086" s="385"/>
      <c r="K2086" s="385"/>
    </row>
    <row r="2087" spans="1:11">
      <c r="A2087" s="483"/>
      <c r="B2087" s="438"/>
      <c r="F2087" s="385"/>
      <c r="G2087" s="385"/>
      <c r="H2087" s="385"/>
      <c r="I2087" s="385"/>
      <c r="J2087" s="385"/>
      <c r="K2087" s="385"/>
    </row>
    <row r="2088" spans="1:11">
      <c r="A2088" s="483"/>
      <c r="B2088" s="438"/>
      <c r="F2088" s="385"/>
      <c r="G2088" s="385"/>
      <c r="H2088" s="385"/>
      <c r="I2088" s="385"/>
      <c r="J2088" s="385"/>
      <c r="K2088" s="385"/>
    </row>
    <row r="2089" spans="1:11">
      <c r="A2089" s="483"/>
      <c r="B2089" s="438"/>
      <c r="F2089" s="385"/>
      <c r="G2089" s="385"/>
      <c r="H2089" s="385"/>
      <c r="I2089" s="385"/>
      <c r="J2089" s="385"/>
      <c r="K2089" s="385"/>
    </row>
    <row r="2090" spans="1:11">
      <c r="A2090" s="483"/>
      <c r="B2090" s="438"/>
      <c r="F2090" s="385"/>
      <c r="G2090" s="385"/>
      <c r="H2090" s="385"/>
      <c r="I2090" s="385"/>
      <c r="J2090" s="385"/>
      <c r="K2090" s="385"/>
    </row>
    <row r="2091" spans="1:11">
      <c r="A2091" s="483"/>
      <c r="B2091" s="438"/>
      <c r="F2091" s="385"/>
      <c r="G2091" s="385"/>
      <c r="H2091" s="385"/>
      <c r="I2091" s="385"/>
      <c r="J2091" s="385"/>
      <c r="K2091" s="385"/>
    </row>
    <row r="2092" spans="1:11">
      <c r="A2092" s="483"/>
      <c r="B2092" s="438"/>
      <c r="F2092" s="385"/>
      <c r="G2092" s="385"/>
      <c r="H2092" s="385"/>
      <c r="I2092" s="385"/>
      <c r="J2092" s="385"/>
      <c r="K2092" s="385"/>
    </row>
    <row r="2093" spans="1:11">
      <c r="A2093" s="483"/>
      <c r="B2093" s="438"/>
      <c r="F2093" s="385"/>
      <c r="G2093" s="385"/>
      <c r="H2093" s="385"/>
      <c r="I2093" s="385"/>
      <c r="J2093" s="385"/>
      <c r="K2093" s="385"/>
    </row>
    <row r="2094" spans="1:11">
      <c r="A2094" s="483"/>
      <c r="B2094" s="438"/>
      <c r="F2094" s="385"/>
      <c r="G2094" s="385"/>
      <c r="H2094" s="385"/>
      <c r="I2094" s="385"/>
      <c r="J2094" s="385"/>
      <c r="K2094" s="385"/>
    </row>
    <row r="2095" spans="1:11">
      <c r="A2095" s="483"/>
      <c r="B2095" s="438"/>
      <c r="F2095" s="385"/>
      <c r="G2095" s="385"/>
      <c r="H2095" s="385"/>
      <c r="I2095" s="385"/>
      <c r="J2095" s="385"/>
      <c r="K2095" s="385"/>
    </row>
    <row r="2096" spans="1:11">
      <c r="A2096" s="483"/>
      <c r="B2096" s="438"/>
      <c r="F2096" s="385"/>
      <c r="G2096" s="385"/>
      <c r="H2096" s="385"/>
      <c r="I2096" s="385"/>
      <c r="J2096" s="385"/>
      <c r="K2096" s="385"/>
    </row>
    <row r="2097" spans="1:11">
      <c r="A2097" s="483"/>
      <c r="B2097" s="438"/>
      <c r="F2097" s="385"/>
      <c r="G2097" s="385"/>
      <c r="H2097" s="385"/>
      <c r="I2097" s="385"/>
      <c r="J2097" s="385"/>
      <c r="K2097" s="385"/>
    </row>
    <row r="2098" spans="1:11">
      <c r="A2098" s="483"/>
      <c r="B2098" s="438"/>
      <c r="F2098" s="385"/>
      <c r="G2098" s="385"/>
      <c r="H2098" s="385"/>
      <c r="I2098" s="385"/>
      <c r="J2098" s="385"/>
      <c r="K2098" s="385"/>
    </row>
    <row r="2099" spans="1:11">
      <c r="A2099" s="483"/>
      <c r="B2099" s="438"/>
      <c r="F2099" s="385"/>
      <c r="G2099" s="385"/>
      <c r="H2099" s="385"/>
      <c r="I2099" s="385"/>
      <c r="J2099" s="385"/>
      <c r="K2099" s="385"/>
    </row>
    <row r="2100" spans="1:11">
      <c r="A2100" s="483"/>
      <c r="B2100" s="438"/>
      <c r="F2100" s="385"/>
      <c r="G2100" s="385"/>
      <c r="H2100" s="385"/>
      <c r="I2100" s="385"/>
      <c r="J2100" s="385"/>
      <c r="K2100" s="385"/>
    </row>
    <row r="2101" spans="1:11">
      <c r="A2101" s="483"/>
      <c r="B2101" s="438"/>
      <c r="F2101" s="385"/>
      <c r="G2101" s="385"/>
      <c r="H2101" s="385"/>
      <c r="I2101" s="385"/>
      <c r="J2101" s="385"/>
      <c r="K2101" s="385"/>
    </row>
    <row r="2102" spans="1:11">
      <c r="A2102" s="483"/>
      <c r="B2102" s="438"/>
      <c r="F2102" s="385"/>
      <c r="G2102" s="385"/>
      <c r="H2102" s="385"/>
      <c r="I2102" s="385"/>
      <c r="J2102" s="385"/>
      <c r="K2102" s="385"/>
    </row>
    <row r="2103" spans="1:11">
      <c r="A2103" s="483"/>
      <c r="B2103" s="438"/>
      <c r="F2103" s="385"/>
      <c r="G2103" s="385"/>
      <c r="H2103" s="385"/>
      <c r="I2103" s="385"/>
      <c r="J2103" s="385"/>
      <c r="K2103" s="385"/>
    </row>
    <row r="2104" spans="1:11">
      <c r="A2104" s="483"/>
      <c r="B2104" s="438"/>
      <c r="F2104" s="385"/>
      <c r="G2104" s="385"/>
      <c r="H2104" s="385"/>
      <c r="I2104" s="385"/>
      <c r="J2104" s="385"/>
      <c r="K2104" s="385"/>
    </row>
    <row r="2105" spans="1:11">
      <c r="A2105" s="483"/>
      <c r="B2105" s="438"/>
      <c r="F2105" s="385"/>
      <c r="G2105" s="385"/>
      <c r="H2105" s="385"/>
      <c r="I2105" s="385"/>
      <c r="J2105" s="385"/>
      <c r="K2105" s="385"/>
    </row>
    <row r="2106" spans="1:11">
      <c r="A2106" s="483"/>
      <c r="B2106" s="438"/>
      <c r="F2106" s="385"/>
      <c r="G2106" s="385"/>
      <c r="H2106" s="385"/>
      <c r="I2106" s="385"/>
      <c r="J2106" s="385"/>
      <c r="K2106" s="385"/>
    </row>
    <row r="2107" spans="1:11">
      <c r="A2107" s="483"/>
      <c r="B2107" s="438"/>
      <c r="F2107" s="385"/>
      <c r="G2107" s="385"/>
      <c r="H2107" s="385"/>
      <c r="I2107" s="385"/>
      <c r="J2107" s="385"/>
      <c r="K2107" s="385"/>
    </row>
    <row r="2108" spans="1:11">
      <c r="A2108" s="483"/>
      <c r="B2108" s="438"/>
      <c r="F2108" s="385"/>
      <c r="G2108" s="385"/>
      <c r="H2108" s="385"/>
      <c r="I2108" s="385"/>
      <c r="J2108" s="385"/>
      <c r="K2108" s="385"/>
    </row>
    <row r="2109" spans="1:11">
      <c r="A2109" s="483"/>
      <c r="B2109" s="438"/>
      <c r="F2109" s="385"/>
      <c r="G2109" s="385"/>
      <c r="H2109" s="385"/>
      <c r="I2109" s="385"/>
      <c r="J2109" s="385"/>
      <c r="K2109" s="385"/>
    </row>
    <row r="2110" spans="1:11">
      <c r="A2110" s="483"/>
      <c r="B2110" s="438"/>
      <c r="F2110" s="385"/>
      <c r="G2110" s="385"/>
      <c r="H2110" s="385"/>
      <c r="I2110" s="385"/>
      <c r="J2110" s="385"/>
      <c r="K2110" s="385"/>
    </row>
    <row r="2111" spans="1:11">
      <c r="A2111" s="483"/>
      <c r="B2111" s="438"/>
      <c r="F2111" s="385"/>
      <c r="G2111" s="385"/>
      <c r="H2111" s="385"/>
      <c r="I2111" s="385"/>
      <c r="J2111" s="385"/>
      <c r="K2111" s="385"/>
    </row>
    <row r="2112" spans="1:11">
      <c r="A2112" s="483"/>
      <c r="B2112" s="438"/>
      <c r="F2112" s="385"/>
      <c r="G2112" s="385"/>
      <c r="H2112" s="385"/>
      <c r="I2112" s="385"/>
      <c r="J2112" s="385"/>
      <c r="K2112" s="385"/>
    </row>
    <row r="2113" spans="1:11">
      <c r="A2113" s="483"/>
      <c r="B2113" s="438"/>
      <c r="F2113" s="385"/>
      <c r="G2113" s="385"/>
      <c r="H2113" s="385"/>
      <c r="I2113" s="385"/>
      <c r="J2113" s="385"/>
      <c r="K2113" s="385"/>
    </row>
    <row r="2114" spans="1:11">
      <c r="A2114" s="483"/>
      <c r="B2114" s="438"/>
      <c r="F2114" s="385"/>
      <c r="G2114" s="385"/>
      <c r="H2114" s="385"/>
      <c r="I2114" s="385"/>
      <c r="J2114" s="385"/>
      <c r="K2114" s="385"/>
    </row>
    <row r="2115" spans="1:11">
      <c r="A2115" s="483"/>
      <c r="B2115" s="438"/>
      <c r="F2115" s="385"/>
      <c r="G2115" s="385"/>
      <c r="H2115" s="385"/>
      <c r="I2115" s="385"/>
      <c r="J2115" s="385"/>
      <c r="K2115" s="385"/>
    </row>
    <row r="2116" spans="1:11">
      <c r="A2116" s="483"/>
      <c r="B2116" s="438"/>
      <c r="F2116" s="385"/>
      <c r="G2116" s="385"/>
      <c r="H2116" s="385"/>
      <c r="I2116" s="385"/>
      <c r="J2116" s="385"/>
      <c r="K2116" s="385"/>
    </row>
    <row r="2117" spans="1:11">
      <c r="A2117" s="483"/>
      <c r="B2117" s="438"/>
      <c r="F2117" s="385"/>
      <c r="G2117" s="385"/>
      <c r="H2117" s="385"/>
      <c r="I2117" s="385"/>
      <c r="J2117" s="385"/>
      <c r="K2117" s="385"/>
    </row>
    <row r="2118" spans="1:11">
      <c r="A2118" s="483"/>
      <c r="B2118" s="438"/>
      <c r="F2118" s="385"/>
      <c r="G2118" s="385"/>
      <c r="H2118" s="385"/>
      <c r="I2118" s="385"/>
      <c r="J2118" s="385"/>
      <c r="K2118" s="385"/>
    </row>
    <row r="2119" spans="1:11">
      <c r="A2119" s="483"/>
      <c r="B2119" s="438"/>
      <c r="F2119" s="385"/>
      <c r="G2119" s="385"/>
      <c r="H2119" s="385"/>
      <c r="I2119" s="385"/>
      <c r="J2119" s="385"/>
      <c r="K2119" s="385"/>
    </row>
    <row r="2120" spans="1:11">
      <c r="A2120" s="483"/>
      <c r="B2120" s="438"/>
      <c r="F2120" s="385"/>
      <c r="G2120" s="385"/>
      <c r="H2120" s="385"/>
      <c r="I2120" s="385"/>
      <c r="J2120" s="385"/>
      <c r="K2120" s="385"/>
    </row>
    <row r="2121" spans="1:11">
      <c r="A2121" s="483"/>
      <c r="B2121" s="438"/>
      <c r="F2121" s="385"/>
      <c r="G2121" s="385"/>
      <c r="H2121" s="385"/>
      <c r="I2121" s="385"/>
      <c r="J2121" s="385"/>
      <c r="K2121" s="385"/>
    </row>
    <row r="2122" spans="1:11">
      <c r="A2122" s="483"/>
      <c r="B2122" s="438"/>
      <c r="F2122" s="385"/>
      <c r="G2122" s="385"/>
      <c r="H2122" s="385"/>
      <c r="I2122" s="385"/>
      <c r="J2122" s="385"/>
      <c r="K2122" s="385"/>
    </row>
    <row r="2123" spans="1:11">
      <c r="A2123" s="483"/>
      <c r="B2123" s="438"/>
      <c r="F2123" s="385"/>
      <c r="G2123" s="385"/>
      <c r="H2123" s="385"/>
      <c r="I2123" s="385"/>
      <c r="J2123" s="385"/>
      <c r="K2123" s="385"/>
    </row>
    <row r="2124" spans="1:11">
      <c r="A2124" s="483"/>
      <c r="B2124" s="438"/>
      <c r="F2124" s="385"/>
      <c r="G2124" s="385"/>
      <c r="H2124" s="385"/>
      <c r="I2124" s="385"/>
      <c r="J2124" s="385"/>
      <c r="K2124" s="385"/>
    </row>
    <row r="2125" spans="1:11">
      <c r="A2125" s="483"/>
      <c r="B2125" s="438"/>
      <c r="F2125" s="385"/>
      <c r="G2125" s="385"/>
      <c r="H2125" s="385"/>
      <c r="I2125" s="385"/>
      <c r="J2125" s="385"/>
      <c r="K2125" s="385"/>
    </row>
    <row r="2126" spans="1:11">
      <c r="A2126" s="483"/>
      <c r="B2126" s="438"/>
      <c r="F2126" s="385"/>
      <c r="G2126" s="385"/>
      <c r="H2126" s="385"/>
      <c r="I2126" s="385"/>
      <c r="J2126" s="385"/>
      <c r="K2126" s="385"/>
    </row>
    <row r="2127" spans="1:11">
      <c r="A2127" s="483"/>
      <c r="B2127" s="438"/>
      <c r="F2127" s="385"/>
      <c r="G2127" s="385"/>
      <c r="H2127" s="385"/>
      <c r="I2127" s="385"/>
      <c r="J2127" s="385"/>
      <c r="K2127" s="385"/>
    </row>
    <row r="2128" spans="1:11">
      <c r="A2128" s="483"/>
      <c r="B2128" s="438"/>
      <c r="F2128" s="385"/>
      <c r="G2128" s="385"/>
      <c r="H2128" s="385"/>
      <c r="I2128" s="385"/>
      <c r="J2128" s="385"/>
      <c r="K2128" s="385"/>
    </row>
    <row r="2129" spans="1:11">
      <c r="A2129" s="483"/>
      <c r="B2129" s="438"/>
      <c r="F2129" s="385"/>
      <c r="G2129" s="385"/>
      <c r="H2129" s="385"/>
      <c r="I2129" s="385"/>
      <c r="J2129" s="385"/>
      <c r="K2129" s="385"/>
    </row>
    <row r="2130" spans="1:11">
      <c r="A2130" s="483"/>
      <c r="B2130" s="438"/>
      <c r="F2130" s="385"/>
      <c r="G2130" s="385"/>
      <c r="H2130" s="385"/>
      <c r="I2130" s="385"/>
      <c r="J2130" s="385"/>
      <c r="K2130" s="385"/>
    </row>
    <row r="2131" spans="1:11">
      <c r="A2131" s="483"/>
      <c r="B2131" s="438"/>
      <c r="F2131" s="385"/>
      <c r="G2131" s="385"/>
      <c r="H2131" s="385"/>
      <c r="I2131" s="385"/>
      <c r="J2131" s="385"/>
      <c r="K2131" s="385"/>
    </row>
    <row r="2132" spans="1:11">
      <c r="A2132" s="483"/>
      <c r="B2132" s="438"/>
      <c r="F2132" s="385"/>
      <c r="G2132" s="385"/>
      <c r="H2132" s="385"/>
      <c r="I2132" s="385"/>
      <c r="J2132" s="385"/>
      <c r="K2132" s="385"/>
    </row>
    <row r="2133" spans="1:11">
      <c r="A2133" s="483"/>
      <c r="B2133" s="438"/>
      <c r="F2133" s="385"/>
      <c r="G2133" s="385"/>
      <c r="H2133" s="385"/>
      <c r="I2133" s="385"/>
      <c r="J2133" s="385"/>
      <c r="K2133" s="385"/>
    </row>
    <row r="2134" spans="1:11">
      <c r="A2134" s="483"/>
      <c r="B2134" s="438"/>
      <c r="F2134" s="385"/>
      <c r="G2134" s="385"/>
      <c r="H2134" s="385"/>
      <c r="I2134" s="385"/>
      <c r="J2134" s="385"/>
      <c r="K2134" s="385"/>
    </row>
    <row r="2135" spans="1:11">
      <c r="A2135" s="483"/>
      <c r="B2135" s="438"/>
      <c r="F2135" s="385"/>
      <c r="G2135" s="385"/>
      <c r="H2135" s="385"/>
      <c r="I2135" s="385"/>
      <c r="J2135" s="385"/>
      <c r="K2135" s="385"/>
    </row>
    <row r="2136" spans="1:11">
      <c r="A2136" s="483"/>
      <c r="B2136" s="438"/>
      <c r="F2136" s="385"/>
      <c r="G2136" s="385"/>
      <c r="H2136" s="385"/>
      <c r="I2136" s="385"/>
      <c r="J2136" s="385"/>
      <c r="K2136" s="385"/>
    </row>
    <row r="2137" spans="1:11">
      <c r="A2137" s="483"/>
      <c r="B2137" s="438"/>
      <c r="F2137" s="385"/>
      <c r="G2137" s="385"/>
      <c r="H2137" s="385"/>
      <c r="I2137" s="385"/>
      <c r="J2137" s="385"/>
      <c r="K2137" s="385"/>
    </row>
    <row r="2138" spans="1:11">
      <c r="A2138" s="483"/>
      <c r="B2138" s="438"/>
      <c r="F2138" s="385"/>
      <c r="G2138" s="385"/>
      <c r="H2138" s="385"/>
      <c r="I2138" s="385"/>
      <c r="J2138" s="385"/>
      <c r="K2138" s="385"/>
    </row>
    <row r="2139" spans="1:11">
      <c r="A2139" s="483"/>
      <c r="B2139" s="438"/>
      <c r="F2139" s="385"/>
      <c r="G2139" s="385"/>
      <c r="H2139" s="385"/>
      <c r="I2139" s="385"/>
      <c r="J2139" s="385"/>
      <c r="K2139" s="385"/>
    </row>
    <row r="2140" spans="1:11">
      <c r="A2140" s="483"/>
      <c r="B2140" s="438"/>
      <c r="F2140" s="385"/>
      <c r="G2140" s="385"/>
      <c r="H2140" s="385"/>
      <c r="I2140" s="385"/>
      <c r="J2140" s="385"/>
      <c r="K2140" s="385"/>
    </row>
    <row r="2141" spans="1:11">
      <c r="A2141" s="483"/>
      <c r="B2141" s="438"/>
      <c r="F2141" s="385"/>
      <c r="G2141" s="385"/>
      <c r="H2141" s="385"/>
      <c r="I2141" s="385"/>
      <c r="J2141" s="385"/>
      <c r="K2141" s="385"/>
    </row>
    <row r="2142" spans="1:11">
      <c r="A2142" s="483"/>
      <c r="B2142" s="438"/>
      <c r="F2142" s="385"/>
      <c r="G2142" s="385"/>
      <c r="H2142" s="385"/>
      <c r="I2142" s="385"/>
      <c r="J2142" s="385"/>
      <c r="K2142" s="385"/>
    </row>
    <row r="2143" spans="1:11">
      <c r="A2143" s="483"/>
      <c r="B2143" s="438"/>
      <c r="F2143" s="385"/>
      <c r="G2143" s="385"/>
      <c r="H2143" s="385"/>
      <c r="I2143" s="385"/>
      <c r="J2143" s="385"/>
      <c r="K2143" s="385"/>
    </row>
    <row r="2144" spans="1:11">
      <c r="A2144" s="483"/>
      <c r="B2144" s="438"/>
      <c r="F2144" s="385"/>
      <c r="G2144" s="385"/>
      <c r="H2144" s="385"/>
      <c r="I2144" s="385"/>
      <c r="J2144" s="385"/>
      <c r="K2144" s="385"/>
    </row>
    <row r="2145" spans="1:11">
      <c r="A2145" s="483"/>
      <c r="B2145" s="438"/>
      <c r="F2145" s="385"/>
      <c r="G2145" s="385"/>
      <c r="H2145" s="385"/>
      <c r="I2145" s="385"/>
      <c r="J2145" s="385"/>
      <c r="K2145" s="385"/>
    </row>
    <row r="2146" spans="1:11">
      <c r="A2146" s="483"/>
      <c r="B2146" s="438"/>
      <c r="F2146" s="385"/>
      <c r="G2146" s="385"/>
      <c r="H2146" s="385"/>
      <c r="I2146" s="385"/>
      <c r="J2146" s="385"/>
      <c r="K2146" s="385"/>
    </row>
    <row r="2147" spans="1:11">
      <c r="A2147" s="483"/>
      <c r="B2147" s="438"/>
      <c r="F2147" s="385"/>
      <c r="G2147" s="385"/>
      <c r="H2147" s="385"/>
      <c r="I2147" s="385"/>
      <c r="J2147" s="385"/>
      <c r="K2147" s="385"/>
    </row>
    <row r="2148" spans="1:11">
      <c r="A2148" s="483"/>
      <c r="B2148" s="438"/>
      <c r="F2148" s="385"/>
      <c r="G2148" s="385"/>
      <c r="H2148" s="385"/>
      <c r="I2148" s="385"/>
      <c r="J2148" s="385"/>
      <c r="K2148" s="385"/>
    </row>
    <row r="2149" spans="1:11">
      <c r="A2149" s="483"/>
      <c r="B2149" s="438"/>
      <c r="F2149" s="385"/>
      <c r="G2149" s="385"/>
      <c r="H2149" s="385"/>
      <c r="I2149" s="385"/>
      <c r="J2149" s="385"/>
      <c r="K2149" s="385"/>
    </row>
    <row r="2150" spans="1:11">
      <c r="A2150" s="483"/>
      <c r="B2150" s="438"/>
      <c r="F2150" s="385"/>
      <c r="G2150" s="385"/>
      <c r="H2150" s="385"/>
      <c r="I2150" s="385"/>
      <c r="J2150" s="385"/>
      <c r="K2150" s="385"/>
    </row>
    <row r="2151" spans="1:11">
      <c r="A2151" s="483"/>
      <c r="B2151" s="438"/>
      <c r="F2151" s="385"/>
      <c r="G2151" s="385"/>
      <c r="H2151" s="385"/>
      <c r="I2151" s="385"/>
      <c r="J2151" s="385"/>
      <c r="K2151" s="385"/>
    </row>
    <row r="2152" spans="1:11">
      <c r="A2152" s="483"/>
      <c r="B2152" s="438"/>
      <c r="F2152" s="385"/>
      <c r="G2152" s="385"/>
      <c r="H2152" s="385"/>
      <c r="I2152" s="385"/>
      <c r="J2152" s="385"/>
      <c r="K2152" s="385"/>
    </row>
    <row r="2153" spans="1:11">
      <c r="A2153" s="483"/>
      <c r="B2153" s="438"/>
      <c r="F2153" s="385"/>
      <c r="G2153" s="385"/>
      <c r="H2153" s="385"/>
      <c r="I2153" s="385"/>
      <c r="J2153" s="385"/>
      <c r="K2153" s="385"/>
    </row>
    <row r="2154" spans="1:11">
      <c r="A2154" s="483"/>
      <c r="B2154" s="438"/>
      <c r="F2154" s="385"/>
      <c r="G2154" s="385"/>
      <c r="H2154" s="385"/>
      <c r="I2154" s="385"/>
      <c r="J2154" s="385"/>
      <c r="K2154" s="385"/>
    </row>
    <row r="2155" spans="1:11">
      <c r="A2155" s="483"/>
      <c r="B2155" s="438"/>
      <c r="F2155" s="385"/>
      <c r="G2155" s="385"/>
      <c r="H2155" s="385"/>
      <c r="I2155" s="385"/>
      <c r="J2155" s="385"/>
      <c r="K2155" s="385"/>
    </row>
    <row r="2156" spans="1:11">
      <c r="A2156" s="483"/>
      <c r="B2156" s="438"/>
      <c r="F2156" s="385"/>
      <c r="G2156" s="385"/>
      <c r="H2156" s="385"/>
      <c r="I2156" s="385"/>
      <c r="J2156" s="385"/>
      <c r="K2156" s="385"/>
    </row>
    <row r="2157" spans="1:11">
      <c r="A2157" s="483"/>
      <c r="B2157" s="438"/>
      <c r="F2157" s="385"/>
      <c r="G2157" s="385"/>
      <c r="H2157" s="385"/>
      <c r="I2157" s="385"/>
      <c r="J2157" s="385"/>
      <c r="K2157" s="385"/>
    </row>
    <row r="2158" spans="1:11">
      <c r="A2158" s="483"/>
      <c r="B2158" s="438"/>
      <c r="F2158" s="385"/>
      <c r="G2158" s="385"/>
      <c r="H2158" s="385"/>
      <c r="I2158" s="385"/>
      <c r="J2158" s="385"/>
      <c r="K2158" s="385"/>
    </row>
    <row r="2159" spans="1:11">
      <c r="A2159" s="483"/>
      <c r="B2159" s="438"/>
      <c r="F2159" s="385"/>
      <c r="G2159" s="385"/>
      <c r="H2159" s="385"/>
      <c r="I2159" s="385"/>
      <c r="J2159" s="385"/>
      <c r="K2159" s="385"/>
    </row>
    <row r="2160" spans="1:11">
      <c r="A2160" s="483"/>
      <c r="B2160" s="438"/>
      <c r="F2160" s="385"/>
      <c r="G2160" s="385"/>
      <c r="H2160" s="385"/>
      <c r="I2160" s="385"/>
      <c r="J2160" s="385"/>
      <c r="K2160" s="385"/>
    </row>
    <row r="2161" spans="1:11">
      <c r="A2161" s="483"/>
      <c r="B2161" s="438"/>
      <c r="F2161" s="385"/>
      <c r="G2161" s="385"/>
      <c r="H2161" s="385"/>
      <c r="I2161" s="385"/>
      <c r="J2161" s="385"/>
      <c r="K2161" s="385"/>
    </row>
    <row r="2162" spans="1:11">
      <c r="A2162" s="483"/>
      <c r="B2162" s="438"/>
      <c r="F2162" s="385"/>
      <c r="G2162" s="385"/>
      <c r="H2162" s="385"/>
      <c r="I2162" s="385"/>
      <c r="J2162" s="385"/>
      <c r="K2162" s="385"/>
    </row>
    <row r="2163" spans="1:11">
      <c r="A2163" s="483"/>
      <c r="B2163" s="438"/>
      <c r="F2163" s="385"/>
      <c r="G2163" s="385"/>
      <c r="H2163" s="385"/>
      <c r="I2163" s="385"/>
      <c r="J2163" s="385"/>
      <c r="K2163" s="385"/>
    </row>
    <row r="2164" spans="1:11">
      <c r="A2164" s="483"/>
      <c r="B2164" s="438"/>
      <c r="F2164" s="385"/>
      <c r="G2164" s="385"/>
      <c r="H2164" s="385"/>
      <c r="I2164" s="385"/>
      <c r="J2164" s="385"/>
      <c r="K2164" s="385"/>
    </row>
    <row r="2165" spans="1:11">
      <c r="A2165" s="483"/>
      <c r="B2165" s="438"/>
      <c r="F2165" s="385"/>
      <c r="G2165" s="385"/>
      <c r="H2165" s="385"/>
      <c r="I2165" s="385"/>
      <c r="J2165" s="385"/>
      <c r="K2165" s="385"/>
    </row>
    <row r="2166" spans="1:11">
      <c r="A2166" s="483"/>
      <c r="B2166" s="438"/>
      <c r="F2166" s="385"/>
      <c r="G2166" s="385"/>
      <c r="H2166" s="385"/>
      <c r="I2166" s="385"/>
      <c r="J2166" s="385"/>
      <c r="K2166" s="385"/>
    </row>
    <row r="2167" spans="1:11">
      <c r="A2167" s="483"/>
      <c r="B2167" s="438"/>
      <c r="F2167" s="385"/>
      <c r="G2167" s="385"/>
      <c r="H2167" s="385"/>
      <c r="I2167" s="385"/>
      <c r="J2167" s="385"/>
      <c r="K2167" s="385"/>
    </row>
    <row r="2168" spans="1:11">
      <c r="A2168" s="483"/>
      <c r="B2168" s="438"/>
      <c r="F2168" s="385"/>
      <c r="G2168" s="385"/>
      <c r="H2168" s="385"/>
      <c r="I2168" s="385"/>
      <c r="J2168" s="385"/>
      <c r="K2168" s="385"/>
    </row>
    <row r="2169" spans="1:11">
      <c r="A2169" s="483"/>
      <c r="B2169" s="438"/>
      <c r="F2169" s="385"/>
      <c r="G2169" s="385"/>
      <c r="H2169" s="385"/>
      <c r="I2169" s="385"/>
      <c r="J2169" s="385"/>
      <c r="K2169" s="385"/>
    </row>
    <row r="2170" spans="1:11">
      <c r="A2170" s="483"/>
      <c r="B2170" s="438"/>
      <c r="F2170" s="385"/>
      <c r="G2170" s="385"/>
      <c r="H2170" s="385"/>
      <c r="I2170" s="385"/>
      <c r="J2170" s="385"/>
      <c r="K2170" s="385"/>
    </row>
    <row r="2171" spans="1:11">
      <c r="A2171" s="483"/>
      <c r="B2171" s="438"/>
      <c r="F2171" s="385"/>
      <c r="G2171" s="385"/>
      <c r="H2171" s="385"/>
      <c r="I2171" s="385"/>
      <c r="J2171" s="385"/>
      <c r="K2171" s="385"/>
    </row>
    <row r="2172" spans="1:11">
      <c r="A2172" s="483"/>
      <c r="B2172" s="438"/>
      <c r="F2172" s="385"/>
      <c r="G2172" s="385"/>
      <c r="H2172" s="385"/>
      <c r="I2172" s="385"/>
      <c r="J2172" s="385"/>
      <c r="K2172" s="385"/>
    </row>
    <row r="2173" spans="1:11">
      <c r="A2173" s="483"/>
      <c r="B2173" s="438"/>
      <c r="F2173" s="385"/>
      <c r="G2173" s="385"/>
      <c r="H2173" s="385"/>
      <c r="I2173" s="385"/>
      <c r="J2173" s="385"/>
      <c r="K2173" s="385"/>
    </row>
    <row r="2174" spans="1:11">
      <c r="A2174" s="483"/>
      <c r="B2174" s="438"/>
      <c r="F2174" s="385"/>
      <c r="G2174" s="385"/>
      <c r="H2174" s="385"/>
      <c r="I2174" s="385"/>
      <c r="J2174" s="385"/>
      <c r="K2174" s="385"/>
    </row>
    <row r="2175" spans="1:11">
      <c r="A2175" s="483"/>
      <c r="B2175" s="438"/>
      <c r="F2175" s="385"/>
      <c r="G2175" s="385"/>
      <c r="H2175" s="385"/>
      <c r="I2175" s="385"/>
      <c r="J2175" s="385"/>
      <c r="K2175" s="385"/>
    </row>
    <row r="2176" spans="1:11">
      <c r="A2176" s="483"/>
      <c r="B2176" s="438"/>
      <c r="F2176" s="385"/>
      <c r="G2176" s="385"/>
      <c r="H2176" s="385"/>
      <c r="I2176" s="385"/>
      <c r="J2176" s="385"/>
      <c r="K2176" s="385"/>
    </row>
    <row r="2177" spans="1:11">
      <c r="A2177" s="483"/>
      <c r="B2177" s="438"/>
      <c r="F2177" s="385"/>
      <c r="G2177" s="385"/>
      <c r="H2177" s="385"/>
      <c r="I2177" s="385"/>
      <c r="J2177" s="385"/>
      <c r="K2177" s="385"/>
    </row>
    <row r="2178" spans="1:11">
      <c r="A2178" s="483"/>
      <c r="B2178" s="438"/>
      <c r="F2178" s="385"/>
      <c r="G2178" s="385"/>
      <c r="H2178" s="385"/>
      <c r="I2178" s="385"/>
      <c r="J2178" s="385"/>
      <c r="K2178" s="385"/>
    </row>
    <row r="2179" spans="1:11">
      <c r="A2179" s="483"/>
      <c r="B2179" s="438"/>
      <c r="F2179" s="385"/>
      <c r="G2179" s="385"/>
      <c r="H2179" s="385"/>
      <c r="I2179" s="385"/>
      <c r="J2179" s="385"/>
      <c r="K2179" s="385"/>
    </row>
    <row r="2180" spans="1:11">
      <c r="A2180" s="483"/>
      <c r="B2180" s="438"/>
      <c r="F2180" s="385"/>
      <c r="G2180" s="385"/>
      <c r="H2180" s="385"/>
      <c r="I2180" s="385"/>
      <c r="J2180" s="385"/>
      <c r="K2180" s="385"/>
    </row>
    <row r="2181" spans="1:11">
      <c r="A2181" s="483"/>
      <c r="B2181" s="438"/>
      <c r="F2181" s="385"/>
      <c r="G2181" s="385"/>
      <c r="H2181" s="385"/>
      <c r="I2181" s="385"/>
      <c r="J2181" s="385"/>
      <c r="K2181" s="385"/>
    </row>
    <row r="2182" spans="1:11">
      <c r="A2182" s="483"/>
      <c r="B2182" s="438"/>
      <c r="F2182" s="385"/>
      <c r="G2182" s="385"/>
      <c r="H2182" s="385"/>
      <c r="I2182" s="385"/>
      <c r="J2182" s="385"/>
      <c r="K2182" s="385"/>
    </row>
    <row r="2183" spans="1:11">
      <c r="A2183" s="483"/>
      <c r="B2183" s="438"/>
      <c r="F2183" s="385"/>
      <c r="G2183" s="385"/>
      <c r="H2183" s="385"/>
      <c r="I2183" s="385"/>
      <c r="J2183" s="385"/>
      <c r="K2183" s="385"/>
    </row>
    <row r="2184" spans="1:11">
      <c r="A2184" s="483"/>
      <c r="B2184" s="438"/>
      <c r="F2184" s="385"/>
      <c r="G2184" s="385"/>
      <c r="H2184" s="385"/>
      <c r="I2184" s="385"/>
      <c r="J2184" s="385"/>
      <c r="K2184" s="385"/>
    </row>
    <row r="2185" spans="1:11">
      <c r="A2185" s="483"/>
      <c r="B2185" s="438"/>
      <c r="F2185" s="385"/>
      <c r="G2185" s="385"/>
      <c r="H2185" s="385"/>
      <c r="I2185" s="385"/>
      <c r="J2185" s="385"/>
      <c r="K2185" s="385"/>
    </row>
    <row r="2186" spans="1:11">
      <c r="A2186" s="483"/>
      <c r="B2186" s="438"/>
      <c r="F2186" s="385"/>
      <c r="G2186" s="385"/>
      <c r="H2186" s="385"/>
      <c r="I2186" s="385"/>
      <c r="J2186" s="385"/>
      <c r="K2186" s="385"/>
    </row>
    <row r="2187" spans="1:11">
      <c r="A2187" s="483"/>
      <c r="B2187" s="438"/>
      <c r="F2187" s="385"/>
      <c r="G2187" s="385"/>
      <c r="H2187" s="385"/>
      <c r="I2187" s="385"/>
      <c r="J2187" s="385"/>
      <c r="K2187" s="385"/>
    </row>
    <row r="2188" spans="1:11">
      <c r="A2188" s="483"/>
      <c r="B2188" s="438"/>
      <c r="F2188" s="385"/>
      <c r="G2188" s="385"/>
      <c r="H2188" s="385"/>
      <c r="I2188" s="385"/>
      <c r="J2188" s="385"/>
      <c r="K2188" s="385"/>
    </row>
    <row r="2189" spans="1:11">
      <c r="A2189" s="483"/>
      <c r="B2189" s="438"/>
      <c r="F2189" s="385"/>
      <c r="G2189" s="385"/>
      <c r="H2189" s="385"/>
      <c r="I2189" s="385"/>
      <c r="J2189" s="385"/>
      <c r="K2189" s="385"/>
    </row>
    <row r="2190" spans="1:11">
      <c r="A2190" s="483"/>
      <c r="B2190" s="438"/>
      <c r="F2190" s="385"/>
      <c r="G2190" s="385"/>
      <c r="H2190" s="385"/>
      <c r="I2190" s="385"/>
      <c r="J2190" s="385"/>
      <c r="K2190" s="385"/>
    </row>
    <row r="2191" spans="1:11">
      <c r="A2191" s="483"/>
      <c r="B2191" s="438"/>
      <c r="F2191" s="385"/>
      <c r="G2191" s="385"/>
      <c r="H2191" s="385"/>
      <c r="I2191" s="385"/>
      <c r="J2191" s="385"/>
      <c r="K2191" s="385"/>
    </row>
    <row r="2192" spans="1:11">
      <c r="A2192" s="483"/>
      <c r="B2192" s="438"/>
      <c r="F2192" s="385"/>
      <c r="G2192" s="385"/>
      <c r="H2192" s="385"/>
      <c r="I2192" s="385"/>
      <c r="J2192" s="385"/>
      <c r="K2192" s="385"/>
    </row>
    <row r="2193" spans="1:11">
      <c r="A2193" s="483"/>
      <c r="B2193" s="438"/>
      <c r="F2193" s="385"/>
      <c r="G2193" s="385"/>
      <c r="H2193" s="385"/>
      <c r="I2193" s="385"/>
      <c r="J2193" s="385"/>
      <c r="K2193" s="385"/>
    </row>
    <row r="2194" spans="1:11">
      <c r="A2194" s="483"/>
      <c r="B2194" s="438"/>
      <c r="F2194" s="385"/>
      <c r="G2194" s="385"/>
      <c r="H2194" s="385"/>
      <c r="I2194" s="385"/>
      <c r="J2194" s="385"/>
      <c r="K2194" s="385"/>
    </row>
    <row r="2195" spans="1:11">
      <c r="A2195" s="483"/>
      <c r="B2195" s="438"/>
      <c r="F2195" s="385"/>
      <c r="G2195" s="385"/>
      <c r="H2195" s="385"/>
      <c r="I2195" s="385"/>
      <c r="J2195" s="385"/>
      <c r="K2195" s="385"/>
    </row>
    <row r="2196" spans="1:11">
      <c r="A2196" s="483"/>
      <c r="B2196" s="438"/>
      <c r="F2196" s="385"/>
      <c r="G2196" s="385"/>
      <c r="H2196" s="385"/>
      <c r="I2196" s="385"/>
      <c r="J2196" s="385"/>
      <c r="K2196" s="385"/>
    </row>
    <row r="2197" spans="1:11">
      <c r="A2197" s="483"/>
      <c r="B2197" s="438"/>
      <c r="F2197" s="385"/>
      <c r="G2197" s="385"/>
      <c r="H2197" s="385"/>
      <c r="I2197" s="385"/>
      <c r="J2197" s="385"/>
      <c r="K2197" s="385"/>
    </row>
    <row r="2198" spans="1:11">
      <c r="A2198" s="483"/>
      <c r="B2198" s="438"/>
      <c r="F2198" s="385"/>
      <c r="G2198" s="385"/>
      <c r="H2198" s="385"/>
      <c r="I2198" s="385"/>
      <c r="J2198" s="385"/>
      <c r="K2198" s="385"/>
    </row>
    <row r="2199" spans="1:11">
      <c r="A2199" s="483"/>
      <c r="B2199" s="438"/>
      <c r="F2199" s="385"/>
      <c r="G2199" s="385"/>
      <c r="H2199" s="385"/>
      <c r="I2199" s="385"/>
      <c r="J2199" s="385"/>
      <c r="K2199" s="385"/>
    </row>
    <row r="2200" spans="1:11">
      <c r="A2200" s="483"/>
      <c r="B2200" s="438"/>
      <c r="F2200" s="385"/>
      <c r="G2200" s="385"/>
      <c r="H2200" s="385"/>
      <c r="I2200" s="385"/>
      <c r="J2200" s="385"/>
      <c r="K2200" s="385"/>
    </row>
    <row r="2201" spans="1:11">
      <c r="A2201" s="483"/>
      <c r="B2201" s="438"/>
      <c r="F2201" s="385"/>
      <c r="G2201" s="385"/>
      <c r="H2201" s="385"/>
      <c r="I2201" s="385"/>
      <c r="J2201" s="385"/>
      <c r="K2201" s="385"/>
    </row>
    <row r="2202" spans="1:11">
      <c r="A2202" s="483"/>
      <c r="B2202" s="438"/>
      <c r="F2202" s="385"/>
      <c r="G2202" s="385"/>
      <c r="H2202" s="385"/>
      <c r="I2202" s="385"/>
      <c r="J2202" s="385"/>
      <c r="K2202" s="385"/>
    </row>
    <row r="2203" spans="1:11">
      <c r="A2203" s="483"/>
      <c r="B2203" s="438"/>
      <c r="F2203" s="385"/>
      <c r="G2203" s="385"/>
      <c r="H2203" s="385"/>
      <c r="I2203" s="385"/>
      <c r="J2203" s="385"/>
      <c r="K2203" s="385"/>
    </row>
    <row r="2204" spans="1:11">
      <c r="A2204" s="483"/>
      <c r="B2204" s="438"/>
      <c r="F2204" s="385"/>
      <c r="G2204" s="385"/>
      <c r="H2204" s="385"/>
      <c r="I2204" s="385"/>
      <c r="J2204" s="385"/>
      <c r="K2204" s="385"/>
    </row>
    <row r="2205" spans="1:11">
      <c r="A2205" s="483"/>
      <c r="B2205" s="438"/>
      <c r="F2205" s="385"/>
      <c r="G2205" s="385"/>
      <c r="H2205" s="385"/>
      <c r="I2205" s="385"/>
      <c r="J2205" s="385"/>
      <c r="K2205" s="385"/>
    </row>
    <row r="2206" spans="1:11">
      <c r="A2206" s="483"/>
      <c r="B2206" s="438"/>
      <c r="F2206" s="385"/>
      <c r="G2206" s="385"/>
      <c r="H2206" s="385"/>
      <c r="I2206" s="385"/>
      <c r="J2206" s="385"/>
      <c r="K2206" s="385"/>
    </row>
    <row r="2207" spans="1:11">
      <c r="A2207" s="483"/>
      <c r="B2207" s="438"/>
      <c r="F2207" s="385"/>
      <c r="G2207" s="385"/>
      <c r="H2207" s="385"/>
      <c r="I2207" s="385"/>
      <c r="J2207" s="385"/>
      <c r="K2207" s="385"/>
    </row>
    <row r="2208" spans="1:11">
      <c r="A2208" s="483"/>
      <c r="B2208" s="438"/>
      <c r="F2208" s="385"/>
      <c r="G2208" s="385"/>
      <c r="H2208" s="385"/>
      <c r="I2208" s="385"/>
      <c r="J2208" s="385"/>
      <c r="K2208" s="385"/>
    </row>
    <row r="2209" spans="1:11">
      <c r="A2209" s="483"/>
      <c r="B2209" s="438"/>
      <c r="F2209" s="385"/>
      <c r="G2209" s="385"/>
      <c r="H2209" s="385"/>
      <c r="I2209" s="385"/>
      <c r="J2209" s="385"/>
      <c r="K2209" s="385"/>
    </row>
    <row r="2210" spans="1:11">
      <c r="A2210" s="483"/>
      <c r="B2210" s="438"/>
      <c r="F2210" s="385"/>
      <c r="G2210" s="385"/>
      <c r="H2210" s="385"/>
      <c r="I2210" s="385"/>
      <c r="J2210" s="385"/>
      <c r="K2210" s="385"/>
    </row>
    <row r="2211" spans="1:11">
      <c r="A2211" s="483"/>
      <c r="B2211" s="438"/>
      <c r="F2211" s="385"/>
      <c r="G2211" s="385"/>
      <c r="H2211" s="385"/>
      <c r="I2211" s="385"/>
      <c r="J2211" s="385"/>
      <c r="K2211" s="385"/>
    </row>
    <row r="2212" spans="1:11">
      <c r="A2212" s="483"/>
      <c r="B2212" s="438"/>
      <c r="F2212" s="385"/>
      <c r="G2212" s="385"/>
      <c r="H2212" s="385"/>
      <c r="I2212" s="385"/>
      <c r="J2212" s="385"/>
      <c r="K2212" s="385"/>
    </row>
    <row r="2213" spans="1:11">
      <c r="A2213" s="483"/>
      <c r="B2213" s="438"/>
      <c r="F2213" s="385"/>
      <c r="G2213" s="385"/>
      <c r="H2213" s="385"/>
      <c r="I2213" s="385"/>
      <c r="J2213" s="385"/>
      <c r="K2213" s="385"/>
    </row>
    <row r="2214" spans="1:11">
      <c r="A2214" s="483"/>
      <c r="B2214" s="438"/>
      <c r="F2214" s="385"/>
      <c r="G2214" s="385"/>
      <c r="H2214" s="385"/>
      <c r="I2214" s="385"/>
      <c r="J2214" s="385"/>
      <c r="K2214" s="385"/>
    </row>
    <row r="2215" spans="1:11">
      <c r="A2215" s="483"/>
      <c r="B2215" s="438"/>
      <c r="F2215" s="385"/>
      <c r="G2215" s="385"/>
      <c r="H2215" s="385"/>
      <c r="I2215" s="385"/>
      <c r="J2215" s="385"/>
      <c r="K2215" s="385"/>
    </row>
    <row r="2216" spans="1:11">
      <c r="A2216" s="483"/>
      <c r="B2216" s="438"/>
      <c r="F2216" s="385"/>
      <c r="G2216" s="385"/>
      <c r="H2216" s="385"/>
      <c r="I2216" s="385"/>
      <c r="J2216" s="385"/>
      <c r="K2216" s="385"/>
    </row>
    <row r="2217" spans="1:11">
      <c r="A2217" s="483"/>
      <c r="B2217" s="438"/>
      <c r="F2217" s="385"/>
      <c r="G2217" s="385"/>
      <c r="H2217" s="385"/>
      <c r="I2217" s="385"/>
      <c r="J2217" s="385"/>
      <c r="K2217" s="385"/>
    </row>
    <row r="2218" spans="1:11">
      <c r="A2218" s="483"/>
      <c r="B2218" s="438"/>
      <c r="F2218" s="385"/>
      <c r="G2218" s="385"/>
      <c r="H2218" s="385"/>
      <c r="I2218" s="385"/>
      <c r="J2218" s="385"/>
      <c r="K2218" s="385"/>
    </row>
    <row r="2219" spans="1:11">
      <c r="A2219" s="483"/>
      <c r="B2219" s="438"/>
      <c r="F2219" s="385"/>
      <c r="G2219" s="385"/>
      <c r="H2219" s="385"/>
      <c r="I2219" s="385"/>
      <c r="J2219" s="385"/>
      <c r="K2219" s="385"/>
    </row>
    <row r="2220" spans="1:11">
      <c r="A2220" s="483"/>
      <c r="B2220" s="438"/>
      <c r="F2220" s="385"/>
      <c r="G2220" s="385"/>
      <c r="H2220" s="385"/>
      <c r="I2220" s="385"/>
      <c r="J2220" s="385"/>
      <c r="K2220" s="385"/>
    </row>
    <row r="2221" spans="1:11">
      <c r="A2221" s="483"/>
      <c r="B2221" s="438"/>
      <c r="F2221" s="385"/>
      <c r="G2221" s="385"/>
      <c r="H2221" s="385"/>
      <c r="I2221" s="385"/>
      <c r="J2221" s="385"/>
      <c r="K2221" s="385"/>
    </row>
    <row r="2222" spans="1:11">
      <c r="A2222" s="483"/>
      <c r="B2222" s="438"/>
      <c r="F2222" s="385"/>
      <c r="G2222" s="385"/>
      <c r="H2222" s="385"/>
      <c r="I2222" s="385"/>
      <c r="J2222" s="385"/>
      <c r="K2222" s="385"/>
    </row>
    <row r="2223" spans="1:11">
      <c r="A2223" s="483"/>
      <c r="B2223" s="438"/>
      <c r="F2223" s="385"/>
      <c r="G2223" s="385"/>
      <c r="H2223" s="385"/>
      <c r="I2223" s="385"/>
      <c r="J2223" s="385"/>
      <c r="K2223" s="385"/>
    </row>
    <row r="2224" spans="1:11">
      <c r="A2224" s="483"/>
      <c r="B2224" s="438"/>
      <c r="F2224" s="385"/>
      <c r="G2224" s="385"/>
      <c r="H2224" s="385"/>
      <c r="I2224" s="385"/>
      <c r="J2224" s="385"/>
      <c r="K2224" s="385"/>
    </row>
    <row r="2225" spans="1:11">
      <c r="A2225" s="483"/>
      <c r="B2225" s="438"/>
      <c r="F2225" s="385"/>
      <c r="G2225" s="385"/>
      <c r="H2225" s="385"/>
      <c r="I2225" s="385"/>
      <c r="J2225" s="385"/>
      <c r="K2225" s="385"/>
    </row>
    <row r="2226" spans="1:11">
      <c r="A2226" s="483"/>
      <c r="B2226" s="438"/>
      <c r="F2226" s="385"/>
      <c r="G2226" s="385"/>
      <c r="H2226" s="385"/>
      <c r="I2226" s="385"/>
      <c r="J2226" s="385"/>
      <c r="K2226" s="385"/>
    </row>
    <row r="2227" spans="1:11">
      <c r="A2227" s="483"/>
      <c r="B2227" s="438"/>
      <c r="F2227" s="385"/>
      <c r="G2227" s="385"/>
      <c r="H2227" s="385"/>
      <c r="I2227" s="385"/>
      <c r="J2227" s="385"/>
      <c r="K2227" s="385"/>
    </row>
    <row r="2228" spans="1:11">
      <c r="A2228" s="483"/>
      <c r="B2228" s="438"/>
      <c r="F2228" s="385"/>
      <c r="G2228" s="385"/>
      <c r="H2228" s="385"/>
      <c r="I2228" s="385"/>
      <c r="J2228" s="385"/>
      <c r="K2228" s="385"/>
    </row>
    <row r="2229" spans="1:11">
      <c r="A2229" s="483"/>
      <c r="B2229" s="438"/>
      <c r="F2229" s="385"/>
      <c r="G2229" s="385"/>
      <c r="H2229" s="385"/>
      <c r="I2229" s="385"/>
      <c r="J2229" s="385"/>
      <c r="K2229" s="385"/>
    </row>
    <row r="2230" spans="1:11">
      <c r="A2230" s="483"/>
      <c r="B2230" s="438"/>
      <c r="F2230" s="385"/>
      <c r="G2230" s="385"/>
      <c r="H2230" s="385"/>
      <c r="I2230" s="385"/>
      <c r="J2230" s="385"/>
      <c r="K2230" s="385"/>
    </row>
    <row r="2231" spans="1:11">
      <c r="A2231" s="483"/>
      <c r="B2231" s="438"/>
      <c r="F2231" s="385"/>
      <c r="G2231" s="385"/>
      <c r="H2231" s="385"/>
      <c r="I2231" s="385"/>
      <c r="J2231" s="385"/>
      <c r="K2231" s="385"/>
    </row>
    <row r="2232" spans="1:11">
      <c r="A2232" s="483"/>
      <c r="B2232" s="438"/>
      <c r="F2232" s="385"/>
      <c r="G2232" s="385"/>
      <c r="H2232" s="385"/>
      <c r="I2232" s="385"/>
      <c r="J2232" s="385"/>
      <c r="K2232" s="385"/>
    </row>
    <row r="2233" spans="1:11">
      <c r="A2233" s="483"/>
      <c r="B2233" s="438"/>
      <c r="F2233" s="385"/>
      <c r="G2233" s="385"/>
      <c r="H2233" s="385"/>
      <c r="I2233" s="385"/>
      <c r="J2233" s="385"/>
      <c r="K2233" s="385"/>
    </row>
    <row r="2234" spans="1:11">
      <c r="A2234" s="483"/>
      <c r="B2234" s="438"/>
      <c r="F2234" s="385"/>
      <c r="G2234" s="385"/>
      <c r="H2234" s="385"/>
      <c r="I2234" s="385"/>
      <c r="J2234" s="385"/>
      <c r="K2234" s="385"/>
    </row>
    <row r="2235" spans="1:11">
      <c r="A2235" s="483"/>
      <c r="B2235" s="438"/>
      <c r="F2235" s="385"/>
      <c r="G2235" s="385"/>
      <c r="H2235" s="385"/>
      <c r="I2235" s="385"/>
      <c r="J2235" s="385"/>
      <c r="K2235" s="385"/>
    </row>
    <row r="2236" spans="1:11">
      <c r="A2236" s="483"/>
      <c r="B2236" s="438"/>
      <c r="F2236" s="385"/>
      <c r="G2236" s="385"/>
      <c r="H2236" s="385"/>
      <c r="I2236" s="385"/>
      <c r="J2236" s="385"/>
      <c r="K2236" s="385"/>
    </row>
    <row r="2237" spans="1:11">
      <c r="A2237" s="483"/>
      <c r="B2237" s="438"/>
      <c r="F2237" s="385"/>
      <c r="G2237" s="385"/>
      <c r="H2237" s="385"/>
      <c r="I2237" s="385"/>
      <c r="J2237" s="385"/>
      <c r="K2237" s="385"/>
    </row>
    <row r="2238" spans="1:11">
      <c r="A2238" s="483"/>
      <c r="B2238" s="438"/>
      <c r="F2238" s="385"/>
      <c r="G2238" s="385"/>
      <c r="H2238" s="385"/>
      <c r="I2238" s="385"/>
      <c r="J2238" s="385"/>
      <c r="K2238" s="385"/>
    </row>
    <row r="2239" spans="1:11">
      <c r="A2239" s="483"/>
      <c r="B2239" s="438"/>
      <c r="F2239" s="385"/>
      <c r="G2239" s="385"/>
      <c r="H2239" s="385"/>
      <c r="I2239" s="385"/>
      <c r="J2239" s="385"/>
      <c r="K2239" s="385"/>
    </row>
    <row r="2240" spans="1:11">
      <c r="A2240" s="483"/>
      <c r="B2240" s="438"/>
      <c r="F2240" s="385"/>
      <c r="G2240" s="385"/>
      <c r="H2240" s="385"/>
      <c r="I2240" s="385"/>
      <c r="J2240" s="385"/>
      <c r="K2240" s="385"/>
    </row>
    <row r="2241" spans="1:11">
      <c r="A2241" s="483"/>
      <c r="B2241" s="438"/>
      <c r="F2241" s="385"/>
      <c r="G2241" s="385"/>
      <c r="H2241" s="385"/>
      <c r="I2241" s="385"/>
      <c r="J2241" s="385"/>
      <c r="K2241" s="385"/>
    </row>
    <row r="2242" spans="1:11">
      <c r="A2242" s="483"/>
      <c r="B2242" s="438"/>
      <c r="F2242" s="385"/>
      <c r="G2242" s="385"/>
      <c r="H2242" s="385"/>
      <c r="I2242" s="385"/>
      <c r="J2242" s="385"/>
      <c r="K2242" s="385"/>
    </row>
    <row r="2243" spans="1:11">
      <c r="A2243" s="483"/>
      <c r="B2243" s="438"/>
      <c r="F2243" s="385"/>
      <c r="G2243" s="385"/>
      <c r="H2243" s="385"/>
      <c r="I2243" s="385"/>
      <c r="J2243" s="385"/>
      <c r="K2243" s="385"/>
    </row>
    <row r="2244" spans="1:11">
      <c r="A2244" s="483"/>
      <c r="B2244" s="438"/>
      <c r="F2244" s="385"/>
      <c r="G2244" s="385"/>
      <c r="H2244" s="385"/>
      <c r="I2244" s="385"/>
      <c r="J2244" s="385"/>
      <c r="K2244" s="385"/>
    </row>
    <row r="2245" spans="1:11">
      <c r="A2245" s="483"/>
      <c r="B2245" s="438"/>
      <c r="F2245" s="385"/>
      <c r="G2245" s="385"/>
      <c r="H2245" s="385"/>
      <c r="I2245" s="385"/>
      <c r="J2245" s="385"/>
      <c r="K2245" s="385"/>
    </row>
    <row r="2246" spans="1:11">
      <c r="A2246" s="483"/>
      <c r="B2246" s="438"/>
      <c r="F2246" s="385"/>
      <c r="G2246" s="385"/>
      <c r="H2246" s="385"/>
      <c r="I2246" s="385"/>
      <c r="J2246" s="385"/>
      <c r="K2246" s="385"/>
    </row>
    <row r="2247" spans="1:11">
      <c r="A2247" s="483"/>
      <c r="B2247" s="438"/>
      <c r="F2247" s="385"/>
      <c r="G2247" s="385"/>
      <c r="H2247" s="385"/>
      <c r="I2247" s="385"/>
      <c r="J2247" s="385"/>
      <c r="K2247" s="385"/>
    </row>
    <row r="2248" spans="1:11">
      <c r="A2248" s="483"/>
      <c r="B2248" s="438"/>
      <c r="F2248" s="385"/>
      <c r="G2248" s="385"/>
      <c r="H2248" s="385"/>
      <c r="I2248" s="385"/>
      <c r="J2248" s="385"/>
      <c r="K2248" s="385"/>
    </row>
    <row r="2249" spans="1:11">
      <c r="A2249" s="483"/>
      <c r="B2249" s="438"/>
      <c r="F2249" s="385"/>
      <c r="G2249" s="385"/>
      <c r="H2249" s="385"/>
      <c r="I2249" s="385"/>
      <c r="J2249" s="385"/>
      <c r="K2249" s="385"/>
    </row>
    <row r="2250" spans="1:11">
      <c r="A2250" s="483"/>
      <c r="B2250" s="438"/>
      <c r="F2250" s="385"/>
      <c r="G2250" s="385"/>
      <c r="H2250" s="385"/>
      <c r="I2250" s="385"/>
      <c r="J2250" s="385"/>
      <c r="K2250" s="385"/>
    </row>
    <row r="2251" spans="1:11">
      <c r="A2251" s="483"/>
      <c r="B2251" s="438"/>
      <c r="F2251" s="385"/>
      <c r="G2251" s="385"/>
      <c r="H2251" s="385"/>
      <c r="I2251" s="385"/>
      <c r="J2251" s="385"/>
      <c r="K2251" s="385"/>
    </row>
    <row r="2252" spans="1:11">
      <c r="A2252" s="483"/>
      <c r="B2252" s="438"/>
      <c r="F2252" s="385"/>
      <c r="G2252" s="385"/>
      <c r="H2252" s="385"/>
      <c r="I2252" s="385"/>
      <c r="J2252" s="385"/>
      <c r="K2252" s="385"/>
    </row>
    <row r="2253" spans="1:11">
      <c r="A2253" s="483"/>
      <c r="B2253" s="438"/>
      <c r="F2253" s="385"/>
      <c r="G2253" s="385"/>
      <c r="H2253" s="385"/>
      <c r="I2253" s="385"/>
      <c r="J2253" s="385"/>
      <c r="K2253" s="385"/>
    </row>
    <row r="2254" spans="1:11">
      <c r="A2254" s="483"/>
      <c r="B2254" s="438"/>
      <c r="F2254" s="385"/>
      <c r="G2254" s="385"/>
      <c r="H2254" s="385"/>
      <c r="I2254" s="385"/>
      <c r="J2254" s="385"/>
      <c r="K2254" s="385"/>
    </row>
    <row r="2255" spans="1:11">
      <c r="A2255" s="483"/>
      <c r="B2255" s="438"/>
      <c r="F2255" s="385"/>
      <c r="G2255" s="385"/>
      <c r="H2255" s="385"/>
      <c r="I2255" s="385"/>
      <c r="J2255" s="385"/>
      <c r="K2255" s="385"/>
    </row>
    <row r="2256" spans="1:11">
      <c r="A2256" s="483"/>
      <c r="B2256" s="438"/>
      <c r="F2256" s="385"/>
      <c r="G2256" s="385"/>
      <c r="H2256" s="385"/>
      <c r="I2256" s="385"/>
      <c r="J2256" s="385"/>
      <c r="K2256" s="385"/>
    </row>
    <row r="2257" spans="1:11">
      <c r="A2257" s="483"/>
      <c r="B2257" s="438"/>
      <c r="F2257" s="385"/>
      <c r="G2257" s="385"/>
      <c r="H2257" s="385"/>
      <c r="I2257" s="385"/>
      <c r="J2257" s="385"/>
      <c r="K2257" s="385"/>
    </row>
    <row r="2258" spans="1:11">
      <c r="A2258" s="483"/>
      <c r="B2258" s="438"/>
      <c r="F2258" s="385"/>
      <c r="G2258" s="385"/>
      <c r="H2258" s="385"/>
      <c r="I2258" s="385"/>
      <c r="J2258" s="385"/>
      <c r="K2258" s="385"/>
    </row>
    <row r="2259" spans="1:11">
      <c r="A2259" s="483"/>
      <c r="B2259" s="438"/>
      <c r="F2259" s="385"/>
      <c r="G2259" s="385"/>
      <c r="H2259" s="385"/>
      <c r="I2259" s="385"/>
      <c r="J2259" s="385"/>
      <c r="K2259" s="385"/>
    </row>
    <row r="2260" spans="1:11">
      <c r="A2260" s="483"/>
      <c r="B2260" s="438"/>
      <c r="F2260" s="385"/>
      <c r="G2260" s="385"/>
      <c r="H2260" s="385"/>
      <c r="I2260" s="385"/>
      <c r="J2260" s="385"/>
      <c r="K2260" s="385"/>
    </row>
    <row r="2261" spans="1:11">
      <c r="A2261" s="483"/>
      <c r="B2261" s="438"/>
      <c r="F2261" s="385"/>
      <c r="G2261" s="385"/>
      <c r="H2261" s="385"/>
      <c r="I2261" s="385"/>
      <c r="J2261" s="385"/>
      <c r="K2261" s="385"/>
    </row>
    <row r="2262" spans="1:11">
      <c r="A2262" s="483"/>
      <c r="B2262" s="438"/>
      <c r="F2262" s="385"/>
      <c r="G2262" s="385"/>
      <c r="H2262" s="385"/>
      <c r="I2262" s="385"/>
      <c r="J2262" s="385"/>
      <c r="K2262" s="385"/>
    </row>
    <row r="2263" spans="1:11">
      <c r="A2263" s="483"/>
      <c r="B2263" s="438"/>
      <c r="F2263" s="385"/>
      <c r="G2263" s="385"/>
      <c r="H2263" s="385"/>
      <c r="I2263" s="385"/>
      <c r="J2263" s="385"/>
      <c r="K2263" s="385"/>
    </row>
    <row r="2264" spans="1:11">
      <c r="A2264" s="483"/>
      <c r="B2264" s="438"/>
      <c r="F2264" s="385"/>
      <c r="G2264" s="385"/>
      <c r="H2264" s="385"/>
      <c r="I2264" s="385"/>
      <c r="J2264" s="385"/>
      <c r="K2264" s="385"/>
    </row>
    <row r="2265" spans="1:11">
      <c r="A2265" s="483"/>
      <c r="B2265" s="438"/>
      <c r="F2265" s="385"/>
      <c r="G2265" s="385"/>
      <c r="H2265" s="385"/>
      <c r="I2265" s="385"/>
      <c r="J2265" s="385"/>
      <c r="K2265" s="385"/>
    </row>
    <row r="2266" spans="1:11">
      <c r="A2266" s="483"/>
      <c r="B2266" s="438"/>
      <c r="F2266" s="385"/>
      <c r="G2266" s="385"/>
      <c r="H2266" s="385"/>
      <c r="I2266" s="385"/>
      <c r="J2266" s="385"/>
      <c r="K2266" s="385"/>
    </row>
    <row r="2267" spans="1:11">
      <c r="A2267" s="483"/>
      <c r="B2267" s="438"/>
      <c r="F2267" s="385"/>
      <c r="G2267" s="385"/>
      <c r="H2267" s="385"/>
      <c r="I2267" s="385"/>
      <c r="J2267" s="385"/>
      <c r="K2267" s="385"/>
    </row>
    <row r="2268" spans="1:11">
      <c r="A2268" s="483"/>
      <c r="B2268" s="438"/>
      <c r="F2268" s="385"/>
      <c r="G2268" s="385"/>
      <c r="H2268" s="385"/>
      <c r="I2268" s="385"/>
      <c r="J2268" s="385"/>
      <c r="K2268" s="385"/>
    </row>
    <row r="2269" spans="1:11">
      <c r="A2269" s="483"/>
      <c r="B2269" s="438"/>
      <c r="F2269" s="385"/>
      <c r="G2269" s="385"/>
      <c r="H2269" s="385"/>
      <c r="I2269" s="385"/>
      <c r="J2269" s="385"/>
      <c r="K2269" s="385"/>
    </row>
    <row r="2270" spans="1:11">
      <c r="A2270" s="483"/>
      <c r="B2270" s="438"/>
      <c r="F2270" s="385"/>
      <c r="G2270" s="385"/>
      <c r="H2270" s="385"/>
      <c r="I2270" s="385"/>
      <c r="J2270" s="385"/>
      <c r="K2270" s="385"/>
    </row>
    <row r="2271" spans="1:11">
      <c r="A2271" s="483"/>
      <c r="B2271" s="438"/>
      <c r="F2271" s="385"/>
      <c r="G2271" s="385"/>
      <c r="H2271" s="385"/>
      <c r="I2271" s="385"/>
      <c r="J2271" s="385"/>
      <c r="K2271" s="385"/>
    </row>
    <row r="2272" spans="1:11">
      <c r="A2272" s="483"/>
      <c r="B2272" s="438"/>
      <c r="F2272" s="385"/>
      <c r="G2272" s="385"/>
      <c r="H2272" s="385"/>
      <c r="I2272" s="385"/>
      <c r="J2272" s="385"/>
      <c r="K2272" s="385"/>
    </row>
    <row r="2273" spans="1:11">
      <c r="A2273" s="483"/>
      <c r="B2273" s="438"/>
      <c r="F2273" s="385"/>
      <c r="G2273" s="385"/>
      <c r="H2273" s="385"/>
      <c r="I2273" s="385"/>
      <c r="J2273" s="385"/>
      <c r="K2273" s="385"/>
    </row>
    <row r="2274" spans="1:11">
      <c r="A2274" s="483"/>
      <c r="B2274" s="438"/>
      <c r="F2274" s="385"/>
      <c r="G2274" s="385"/>
      <c r="H2274" s="385"/>
      <c r="I2274" s="385"/>
      <c r="J2274" s="385"/>
      <c r="K2274" s="385"/>
    </row>
    <row r="2275" spans="1:11">
      <c r="A2275" s="483"/>
      <c r="B2275" s="438"/>
      <c r="F2275" s="385"/>
      <c r="G2275" s="385"/>
      <c r="H2275" s="385"/>
      <c r="I2275" s="385"/>
      <c r="J2275" s="385"/>
      <c r="K2275" s="385"/>
    </row>
    <row r="2276" spans="1:11">
      <c r="A2276" s="483"/>
      <c r="B2276" s="438"/>
      <c r="F2276" s="385"/>
      <c r="G2276" s="385"/>
      <c r="H2276" s="385"/>
      <c r="I2276" s="385"/>
      <c r="J2276" s="385"/>
      <c r="K2276" s="385"/>
    </row>
    <row r="2277" spans="1:11">
      <c r="A2277" s="483"/>
      <c r="B2277" s="438"/>
      <c r="F2277" s="385"/>
      <c r="G2277" s="385"/>
      <c r="H2277" s="385"/>
      <c r="I2277" s="385"/>
      <c r="J2277" s="385"/>
      <c r="K2277" s="385"/>
    </row>
    <row r="2278" spans="1:11">
      <c r="A2278" s="483"/>
      <c r="B2278" s="438"/>
      <c r="F2278" s="385"/>
      <c r="G2278" s="385"/>
      <c r="H2278" s="385"/>
      <c r="I2278" s="385"/>
      <c r="J2278" s="385"/>
      <c r="K2278" s="385"/>
    </row>
    <row r="2279" spans="1:11">
      <c r="A2279" s="483"/>
      <c r="B2279" s="438"/>
      <c r="F2279" s="385"/>
      <c r="G2279" s="385"/>
      <c r="H2279" s="385"/>
      <c r="I2279" s="385"/>
      <c r="J2279" s="385"/>
      <c r="K2279" s="385"/>
    </row>
    <row r="2280" spans="1:11">
      <c r="A2280" s="483"/>
      <c r="B2280" s="438"/>
      <c r="F2280" s="385"/>
      <c r="G2280" s="385"/>
      <c r="H2280" s="385"/>
      <c r="I2280" s="385"/>
      <c r="J2280" s="385"/>
      <c r="K2280" s="385"/>
    </row>
    <row r="2281" spans="1:11">
      <c r="A2281" s="483"/>
      <c r="B2281" s="438"/>
      <c r="F2281" s="385"/>
      <c r="G2281" s="385"/>
      <c r="H2281" s="385"/>
      <c r="I2281" s="385"/>
      <c r="J2281" s="385"/>
      <c r="K2281" s="385"/>
    </row>
    <row r="2282" spans="1:11">
      <c r="A2282" s="483"/>
      <c r="B2282" s="438"/>
      <c r="F2282" s="385"/>
      <c r="G2282" s="385"/>
      <c r="H2282" s="385"/>
      <c r="I2282" s="385"/>
      <c r="J2282" s="385"/>
      <c r="K2282" s="385"/>
    </row>
    <row r="2283" spans="1:11">
      <c r="A2283" s="483"/>
      <c r="B2283" s="438"/>
      <c r="F2283" s="385"/>
      <c r="G2283" s="385"/>
      <c r="H2283" s="385"/>
      <c r="I2283" s="385"/>
      <c r="J2283" s="385"/>
      <c r="K2283" s="385"/>
    </row>
    <row r="2284" spans="1:11">
      <c r="A2284" s="483"/>
      <c r="B2284" s="438"/>
      <c r="F2284" s="385"/>
      <c r="G2284" s="385"/>
      <c r="H2284" s="385"/>
      <c r="I2284" s="385"/>
      <c r="J2284" s="385"/>
      <c r="K2284" s="385"/>
    </row>
    <row r="2285" spans="1:11">
      <c r="A2285" s="483"/>
      <c r="B2285" s="438"/>
      <c r="F2285" s="385"/>
      <c r="G2285" s="385"/>
      <c r="H2285" s="385"/>
      <c r="I2285" s="385"/>
      <c r="J2285" s="385"/>
      <c r="K2285" s="385"/>
    </row>
    <row r="2286" spans="1:11">
      <c r="A2286" s="483"/>
      <c r="B2286" s="438"/>
      <c r="F2286" s="385"/>
      <c r="G2286" s="385"/>
      <c r="H2286" s="385"/>
      <c r="I2286" s="385"/>
      <c r="J2286" s="385"/>
      <c r="K2286" s="385"/>
    </row>
    <row r="2287" spans="1:11">
      <c r="A2287" s="483"/>
      <c r="B2287" s="438"/>
      <c r="F2287" s="385"/>
      <c r="G2287" s="385"/>
      <c r="H2287" s="385"/>
      <c r="I2287" s="385"/>
      <c r="J2287" s="385"/>
      <c r="K2287" s="385"/>
    </row>
    <row r="2288" spans="1:11">
      <c r="A2288" s="483"/>
      <c r="B2288" s="438"/>
      <c r="F2288" s="385"/>
      <c r="G2288" s="385"/>
      <c r="H2288" s="385"/>
      <c r="I2288" s="385"/>
      <c r="J2288" s="385"/>
      <c r="K2288" s="385"/>
    </row>
    <row r="2289" spans="1:11">
      <c r="A2289" s="483"/>
      <c r="B2289" s="438"/>
      <c r="F2289" s="385"/>
      <c r="G2289" s="385"/>
      <c r="H2289" s="385"/>
      <c r="I2289" s="385"/>
      <c r="J2289" s="385"/>
      <c r="K2289" s="385"/>
    </row>
    <row r="2290" spans="1:11">
      <c r="A2290" s="483"/>
      <c r="B2290" s="438"/>
      <c r="F2290" s="385"/>
      <c r="G2290" s="385"/>
      <c r="H2290" s="385"/>
      <c r="I2290" s="385"/>
      <c r="J2290" s="385"/>
      <c r="K2290" s="385"/>
    </row>
    <row r="2291" spans="1:11">
      <c r="A2291" s="483"/>
      <c r="B2291" s="438"/>
      <c r="F2291" s="385"/>
      <c r="G2291" s="385"/>
      <c r="H2291" s="385"/>
      <c r="I2291" s="385"/>
      <c r="J2291" s="385"/>
      <c r="K2291" s="385"/>
    </row>
    <row r="2292" spans="1:11">
      <c r="A2292" s="483"/>
      <c r="B2292" s="438"/>
      <c r="F2292" s="385"/>
      <c r="G2292" s="385"/>
      <c r="H2292" s="385"/>
      <c r="I2292" s="385"/>
      <c r="J2292" s="385"/>
      <c r="K2292" s="385"/>
    </row>
    <row r="2293" spans="1:11">
      <c r="A2293" s="483"/>
      <c r="B2293" s="438"/>
      <c r="F2293" s="385"/>
      <c r="G2293" s="385"/>
      <c r="H2293" s="385"/>
      <c r="I2293" s="385"/>
      <c r="J2293" s="385"/>
      <c r="K2293" s="385"/>
    </row>
    <row r="2294" spans="1:11">
      <c r="A2294" s="483"/>
      <c r="B2294" s="438"/>
      <c r="F2294" s="385"/>
      <c r="G2294" s="385"/>
      <c r="H2294" s="385"/>
      <c r="I2294" s="385"/>
      <c r="J2294" s="385"/>
      <c r="K2294" s="385"/>
    </row>
    <row r="2295" spans="1:11">
      <c r="A2295" s="483"/>
      <c r="B2295" s="438"/>
      <c r="F2295" s="385"/>
      <c r="G2295" s="385"/>
      <c r="H2295" s="385"/>
      <c r="I2295" s="385"/>
      <c r="J2295" s="385"/>
      <c r="K2295" s="385"/>
    </row>
    <row r="2296" spans="1:11">
      <c r="A2296" s="483"/>
      <c r="B2296" s="438"/>
      <c r="F2296" s="385"/>
      <c r="G2296" s="385"/>
      <c r="H2296" s="385"/>
      <c r="I2296" s="385"/>
      <c r="J2296" s="385"/>
      <c r="K2296" s="385"/>
    </row>
    <row r="2297" spans="1:11">
      <c r="A2297" s="483"/>
      <c r="B2297" s="438"/>
      <c r="F2297" s="385"/>
      <c r="G2297" s="385"/>
      <c r="H2297" s="385"/>
      <c r="I2297" s="385"/>
      <c r="J2297" s="385"/>
      <c r="K2297" s="385"/>
    </row>
    <row r="2298" spans="1:11">
      <c r="A2298" s="483"/>
      <c r="B2298" s="438"/>
      <c r="F2298" s="385"/>
      <c r="G2298" s="385"/>
      <c r="H2298" s="385"/>
      <c r="I2298" s="385"/>
      <c r="J2298" s="385"/>
      <c r="K2298" s="385"/>
    </row>
    <row r="2299" spans="1:11">
      <c r="A2299" s="483"/>
      <c r="B2299" s="438"/>
      <c r="F2299" s="385"/>
      <c r="G2299" s="385"/>
      <c r="H2299" s="385"/>
      <c r="I2299" s="385"/>
      <c r="J2299" s="385"/>
      <c r="K2299" s="385"/>
    </row>
    <row r="2300" spans="1:11">
      <c r="A2300" s="483"/>
      <c r="B2300" s="438"/>
      <c r="F2300" s="385"/>
      <c r="G2300" s="385"/>
      <c r="H2300" s="385"/>
      <c r="I2300" s="385"/>
      <c r="J2300" s="385"/>
      <c r="K2300" s="385"/>
    </row>
    <row r="2301" spans="1:11">
      <c r="A2301" s="483"/>
      <c r="B2301" s="438"/>
      <c r="F2301" s="385"/>
      <c r="G2301" s="385"/>
      <c r="H2301" s="385"/>
      <c r="I2301" s="385"/>
      <c r="J2301" s="385"/>
      <c r="K2301" s="385"/>
    </row>
    <row r="2302" spans="1:11">
      <c r="A2302" s="483"/>
      <c r="B2302" s="438"/>
      <c r="F2302" s="385"/>
      <c r="G2302" s="385"/>
      <c r="H2302" s="385"/>
      <c r="I2302" s="385"/>
      <c r="J2302" s="385"/>
      <c r="K2302" s="385"/>
    </row>
    <row r="2303" spans="1:11">
      <c r="A2303" s="483"/>
      <c r="B2303" s="438"/>
      <c r="F2303" s="385"/>
      <c r="G2303" s="385"/>
      <c r="H2303" s="385"/>
      <c r="I2303" s="385"/>
      <c r="J2303" s="385"/>
      <c r="K2303" s="385"/>
    </row>
    <row r="2304" spans="1:11">
      <c r="A2304" s="483"/>
      <c r="B2304" s="438"/>
      <c r="F2304" s="385"/>
      <c r="G2304" s="385"/>
      <c r="H2304" s="385"/>
      <c r="I2304" s="385"/>
      <c r="J2304" s="385"/>
      <c r="K2304" s="385"/>
    </row>
    <row r="2305" spans="1:11">
      <c r="A2305" s="483"/>
      <c r="B2305" s="438"/>
      <c r="F2305" s="385"/>
      <c r="G2305" s="385"/>
      <c r="H2305" s="385"/>
      <c r="I2305" s="385"/>
      <c r="J2305" s="385"/>
      <c r="K2305" s="385"/>
    </row>
    <row r="2306" spans="1:11">
      <c r="A2306" s="483"/>
      <c r="B2306" s="438"/>
      <c r="F2306" s="385"/>
      <c r="G2306" s="385"/>
      <c r="H2306" s="385"/>
      <c r="I2306" s="385"/>
      <c r="J2306" s="385"/>
      <c r="K2306" s="385"/>
    </row>
    <row r="2307" spans="1:11">
      <c r="A2307" s="483"/>
      <c r="B2307" s="438"/>
      <c r="F2307" s="385"/>
      <c r="G2307" s="385"/>
      <c r="H2307" s="385"/>
      <c r="I2307" s="385"/>
      <c r="J2307" s="385"/>
      <c r="K2307" s="385"/>
    </row>
    <row r="2308" spans="1:11">
      <c r="A2308" s="483"/>
      <c r="B2308" s="438"/>
      <c r="F2308" s="385"/>
      <c r="G2308" s="385"/>
      <c r="H2308" s="385"/>
      <c r="I2308" s="385"/>
      <c r="J2308" s="385"/>
      <c r="K2308" s="385"/>
    </row>
    <row r="2309" spans="1:11">
      <c r="A2309" s="483"/>
      <c r="B2309" s="438"/>
      <c r="F2309" s="385"/>
      <c r="G2309" s="385"/>
      <c r="H2309" s="385"/>
      <c r="I2309" s="385"/>
      <c r="J2309" s="385"/>
      <c r="K2309" s="385"/>
    </row>
    <row r="2310" spans="1:11">
      <c r="A2310" s="483"/>
      <c r="B2310" s="438"/>
      <c r="F2310" s="385"/>
      <c r="G2310" s="385"/>
      <c r="H2310" s="385"/>
      <c r="I2310" s="385"/>
      <c r="J2310" s="385"/>
      <c r="K2310" s="385"/>
    </row>
    <row r="2311" spans="1:11">
      <c r="A2311" s="483"/>
      <c r="B2311" s="438"/>
      <c r="F2311" s="385"/>
      <c r="G2311" s="385"/>
      <c r="H2311" s="385"/>
      <c r="I2311" s="385"/>
      <c r="J2311" s="385"/>
      <c r="K2311" s="385"/>
    </row>
    <row r="2312" spans="1:11">
      <c r="A2312" s="483"/>
      <c r="B2312" s="438"/>
      <c r="F2312" s="385"/>
      <c r="G2312" s="385"/>
      <c r="H2312" s="385"/>
      <c r="I2312" s="385"/>
      <c r="J2312" s="385"/>
      <c r="K2312" s="385"/>
    </row>
    <row r="2313" spans="1:11">
      <c r="A2313" s="483"/>
      <c r="B2313" s="438"/>
      <c r="F2313" s="385"/>
      <c r="G2313" s="385"/>
      <c r="H2313" s="385"/>
      <c r="I2313" s="385"/>
      <c r="J2313" s="385"/>
      <c r="K2313" s="385"/>
    </row>
    <row r="2314" spans="1:11">
      <c r="A2314" s="483"/>
      <c r="B2314" s="438"/>
      <c r="F2314" s="385"/>
      <c r="G2314" s="385"/>
      <c r="H2314" s="385"/>
      <c r="I2314" s="385"/>
      <c r="J2314" s="385"/>
      <c r="K2314" s="385"/>
    </row>
    <row r="2315" spans="1:11">
      <c r="A2315" s="483"/>
      <c r="B2315" s="438"/>
      <c r="F2315" s="385"/>
      <c r="G2315" s="385"/>
      <c r="H2315" s="385"/>
      <c r="I2315" s="385"/>
      <c r="J2315" s="385"/>
      <c r="K2315" s="385"/>
    </row>
    <row r="2316" spans="1:11">
      <c r="A2316" s="483"/>
      <c r="B2316" s="438"/>
      <c r="F2316" s="385"/>
      <c r="G2316" s="385"/>
      <c r="H2316" s="385"/>
      <c r="I2316" s="385"/>
      <c r="J2316" s="385"/>
      <c r="K2316" s="385"/>
    </row>
    <row r="2317" spans="1:11">
      <c r="A2317" s="483"/>
      <c r="B2317" s="438"/>
      <c r="F2317" s="385"/>
      <c r="G2317" s="385"/>
      <c r="H2317" s="385"/>
      <c r="I2317" s="385"/>
      <c r="J2317" s="385"/>
      <c r="K2317" s="385"/>
    </row>
    <row r="2318" spans="1:11">
      <c r="A2318" s="483"/>
      <c r="B2318" s="438"/>
      <c r="F2318" s="385"/>
      <c r="G2318" s="385"/>
      <c r="H2318" s="385"/>
      <c r="I2318" s="385"/>
      <c r="J2318" s="385"/>
      <c r="K2318" s="385"/>
    </row>
    <row r="2319" spans="1:11">
      <c r="A2319" s="483"/>
      <c r="B2319" s="438"/>
      <c r="F2319" s="385"/>
      <c r="G2319" s="385"/>
      <c r="H2319" s="385"/>
      <c r="I2319" s="385"/>
      <c r="J2319" s="385"/>
      <c r="K2319" s="385"/>
    </row>
    <row r="2320" spans="1:11">
      <c r="A2320" s="483"/>
      <c r="B2320" s="438"/>
      <c r="F2320" s="385"/>
      <c r="G2320" s="385"/>
      <c r="H2320" s="385"/>
      <c r="I2320" s="385"/>
      <c r="J2320" s="385"/>
      <c r="K2320" s="385"/>
    </row>
    <row r="2321" spans="1:11">
      <c r="A2321" s="483"/>
      <c r="B2321" s="438"/>
      <c r="F2321" s="385"/>
      <c r="G2321" s="385"/>
      <c r="H2321" s="385"/>
      <c r="I2321" s="385"/>
      <c r="J2321" s="385"/>
      <c r="K2321" s="385"/>
    </row>
    <row r="2322" spans="1:11">
      <c r="A2322" s="483"/>
      <c r="B2322" s="438"/>
      <c r="F2322" s="385"/>
      <c r="G2322" s="385"/>
      <c r="H2322" s="385"/>
      <c r="I2322" s="385"/>
      <c r="J2322" s="385"/>
      <c r="K2322" s="385"/>
    </row>
    <row r="2323" spans="1:11">
      <c r="A2323" s="483"/>
      <c r="B2323" s="438"/>
      <c r="F2323" s="385"/>
      <c r="G2323" s="385"/>
      <c r="H2323" s="385"/>
      <c r="I2323" s="385"/>
      <c r="J2323" s="385"/>
      <c r="K2323" s="385"/>
    </row>
    <row r="2324" spans="1:11">
      <c r="A2324" s="483"/>
      <c r="B2324" s="438"/>
      <c r="F2324" s="385"/>
      <c r="G2324" s="385"/>
      <c r="H2324" s="385"/>
      <c r="I2324" s="385"/>
      <c r="J2324" s="385"/>
      <c r="K2324" s="385"/>
    </row>
    <row r="2325" spans="1:11">
      <c r="A2325" s="483"/>
      <c r="B2325" s="438"/>
      <c r="F2325" s="385"/>
      <c r="G2325" s="385"/>
      <c r="H2325" s="385"/>
      <c r="I2325" s="385"/>
      <c r="J2325" s="385"/>
      <c r="K2325" s="385"/>
    </row>
    <row r="2326" spans="1:11">
      <c r="A2326" s="483"/>
      <c r="B2326" s="438"/>
      <c r="F2326" s="385"/>
      <c r="G2326" s="385"/>
      <c r="H2326" s="385"/>
      <c r="I2326" s="385"/>
      <c r="J2326" s="385"/>
      <c r="K2326" s="385"/>
    </row>
    <row r="2327" spans="1:11">
      <c r="A2327" s="483"/>
      <c r="B2327" s="438"/>
      <c r="F2327" s="385"/>
      <c r="G2327" s="385"/>
      <c r="H2327" s="385"/>
      <c r="I2327" s="385"/>
      <c r="J2327" s="385"/>
      <c r="K2327" s="385"/>
    </row>
    <row r="2328" spans="1:11">
      <c r="A2328" s="483"/>
      <c r="B2328" s="438"/>
      <c r="F2328" s="385"/>
      <c r="G2328" s="385"/>
      <c r="H2328" s="385"/>
      <c r="I2328" s="385"/>
      <c r="J2328" s="385"/>
      <c r="K2328" s="385"/>
    </row>
    <row r="2329" spans="1:11">
      <c r="A2329" s="483"/>
      <c r="B2329" s="438"/>
      <c r="F2329" s="385"/>
      <c r="G2329" s="385"/>
      <c r="H2329" s="385"/>
      <c r="I2329" s="385"/>
      <c r="J2329" s="385"/>
      <c r="K2329" s="385"/>
    </row>
    <row r="2330" spans="1:11">
      <c r="A2330" s="483"/>
      <c r="B2330" s="438"/>
      <c r="F2330" s="385"/>
      <c r="G2330" s="385"/>
      <c r="H2330" s="385"/>
      <c r="I2330" s="385"/>
      <c r="J2330" s="385"/>
      <c r="K2330" s="385"/>
    </row>
    <row r="2331" spans="1:11">
      <c r="A2331" s="483"/>
      <c r="B2331" s="438"/>
      <c r="F2331" s="385"/>
      <c r="G2331" s="385"/>
      <c r="H2331" s="385"/>
      <c r="I2331" s="385"/>
      <c r="J2331" s="385"/>
      <c r="K2331" s="385"/>
    </row>
    <row r="2332" spans="1:11">
      <c r="A2332" s="483"/>
      <c r="B2332" s="438"/>
      <c r="F2332" s="385"/>
      <c r="G2332" s="385"/>
      <c r="H2332" s="385"/>
      <c r="I2332" s="385"/>
      <c r="J2332" s="385"/>
      <c r="K2332" s="385"/>
    </row>
    <row r="2333" spans="1:11">
      <c r="A2333" s="483"/>
      <c r="B2333" s="438"/>
      <c r="F2333" s="385"/>
      <c r="G2333" s="385"/>
      <c r="H2333" s="385"/>
      <c r="I2333" s="385"/>
      <c r="J2333" s="385"/>
      <c r="K2333" s="385"/>
    </row>
    <row r="2334" spans="1:11">
      <c r="A2334" s="483"/>
      <c r="B2334" s="438"/>
      <c r="F2334" s="385"/>
      <c r="G2334" s="385"/>
      <c r="H2334" s="385"/>
      <c r="I2334" s="385"/>
      <c r="J2334" s="385"/>
      <c r="K2334" s="385"/>
    </row>
    <row r="2335" spans="1:11">
      <c r="A2335" s="483"/>
      <c r="B2335" s="438"/>
      <c r="F2335" s="385"/>
      <c r="G2335" s="385"/>
      <c r="H2335" s="385"/>
      <c r="I2335" s="385"/>
      <c r="J2335" s="385"/>
      <c r="K2335" s="385"/>
    </row>
    <row r="2336" spans="1:11">
      <c r="A2336" s="483"/>
      <c r="B2336" s="438"/>
      <c r="F2336" s="385"/>
      <c r="G2336" s="385"/>
      <c r="H2336" s="385"/>
      <c r="I2336" s="385"/>
      <c r="J2336" s="385"/>
      <c r="K2336" s="385"/>
    </row>
    <row r="2337" spans="1:11">
      <c r="A2337" s="483"/>
      <c r="B2337" s="438"/>
      <c r="F2337" s="385"/>
      <c r="G2337" s="385"/>
      <c r="H2337" s="385"/>
      <c r="I2337" s="385"/>
      <c r="J2337" s="385"/>
      <c r="K2337" s="385"/>
    </row>
    <row r="2338" spans="1:11">
      <c r="A2338" s="483"/>
      <c r="B2338" s="438"/>
      <c r="F2338" s="385"/>
      <c r="G2338" s="385"/>
      <c r="H2338" s="385"/>
      <c r="I2338" s="385"/>
      <c r="J2338" s="385"/>
      <c r="K2338" s="385"/>
    </row>
    <row r="2339" spans="1:11">
      <c r="A2339" s="483"/>
      <c r="B2339" s="438"/>
      <c r="F2339" s="385"/>
      <c r="G2339" s="385"/>
      <c r="H2339" s="385"/>
      <c r="I2339" s="385"/>
      <c r="J2339" s="385"/>
      <c r="K2339" s="385"/>
    </row>
    <row r="2340" spans="1:11">
      <c r="A2340" s="483"/>
      <c r="B2340" s="438"/>
      <c r="F2340" s="385"/>
      <c r="G2340" s="385"/>
      <c r="H2340" s="385"/>
      <c r="I2340" s="385"/>
      <c r="J2340" s="385"/>
      <c r="K2340" s="385"/>
    </row>
    <row r="2341" spans="1:11">
      <c r="A2341" s="483"/>
      <c r="B2341" s="438"/>
      <c r="F2341" s="385"/>
      <c r="G2341" s="385"/>
      <c r="H2341" s="385"/>
      <c r="I2341" s="385"/>
      <c r="J2341" s="385"/>
      <c r="K2341" s="385"/>
    </row>
    <row r="2342" spans="1:11">
      <c r="A2342" s="483"/>
      <c r="B2342" s="438"/>
      <c r="F2342" s="385"/>
      <c r="G2342" s="385"/>
      <c r="H2342" s="385"/>
      <c r="I2342" s="385"/>
      <c r="J2342" s="385"/>
      <c r="K2342" s="385"/>
    </row>
    <row r="2343" spans="1:11">
      <c r="A2343" s="483"/>
      <c r="B2343" s="438"/>
      <c r="F2343" s="385"/>
      <c r="G2343" s="385"/>
      <c r="H2343" s="385"/>
      <c r="I2343" s="385"/>
      <c r="J2343" s="385"/>
      <c r="K2343" s="385"/>
    </row>
    <row r="2344" spans="1:11">
      <c r="A2344" s="483"/>
      <c r="B2344" s="438"/>
      <c r="F2344" s="385"/>
      <c r="G2344" s="385"/>
      <c r="H2344" s="385"/>
      <c r="I2344" s="385"/>
      <c r="J2344" s="385"/>
      <c r="K2344" s="385"/>
    </row>
    <row r="2345" spans="1:11">
      <c r="A2345" s="483"/>
      <c r="B2345" s="438"/>
      <c r="F2345" s="385"/>
      <c r="G2345" s="385"/>
      <c r="H2345" s="385"/>
      <c r="I2345" s="385"/>
      <c r="J2345" s="385"/>
      <c r="K2345" s="385"/>
    </row>
    <row r="2346" spans="1:11">
      <c r="A2346" s="483"/>
      <c r="B2346" s="438"/>
      <c r="F2346" s="385"/>
      <c r="G2346" s="385"/>
      <c r="H2346" s="385"/>
      <c r="I2346" s="385"/>
      <c r="J2346" s="385"/>
      <c r="K2346" s="385"/>
    </row>
    <row r="2347" spans="1:11">
      <c r="A2347" s="483"/>
      <c r="B2347" s="438"/>
      <c r="F2347" s="385"/>
      <c r="G2347" s="385"/>
      <c r="H2347" s="385"/>
      <c r="I2347" s="385"/>
      <c r="J2347" s="385"/>
      <c r="K2347" s="385"/>
    </row>
    <row r="2348" spans="1:11">
      <c r="A2348" s="483"/>
      <c r="B2348" s="438"/>
      <c r="F2348" s="385"/>
      <c r="G2348" s="385"/>
      <c r="H2348" s="385"/>
      <c r="I2348" s="385"/>
      <c r="J2348" s="385"/>
      <c r="K2348" s="385"/>
    </row>
    <row r="2349" spans="1:11">
      <c r="A2349" s="483"/>
      <c r="B2349" s="438"/>
      <c r="F2349" s="385"/>
      <c r="G2349" s="385"/>
      <c r="H2349" s="385"/>
      <c r="I2349" s="385"/>
      <c r="J2349" s="385"/>
      <c r="K2349" s="385"/>
    </row>
    <row r="2350" spans="1:11">
      <c r="A2350" s="483"/>
      <c r="B2350" s="438"/>
      <c r="F2350" s="385"/>
      <c r="G2350" s="385"/>
      <c r="H2350" s="385"/>
      <c r="I2350" s="385"/>
      <c r="J2350" s="385"/>
      <c r="K2350" s="385"/>
    </row>
    <row r="2351" spans="1:11">
      <c r="A2351" s="483"/>
      <c r="B2351" s="438"/>
      <c r="F2351" s="385"/>
      <c r="G2351" s="385"/>
      <c r="H2351" s="385"/>
      <c r="I2351" s="385"/>
      <c r="J2351" s="385"/>
      <c r="K2351" s="385"/>
    </row>
    <row r="2352" spans="1:11">
      <c r="A2352" s="483"/>
      <c r="B2352" s="438"/>
      <c r="F2352" s="385"/>
      <c r="G2352" s="385"/>
      <c r="H2352" s="385"/>
      <c r="I2352" s="385"/>
      <c r="J2352" s="385"/>
      <c r="K2352" s="385"/>
    </row>
    <row r="2353" spans="1:11">
      <c r="A2353" s="483"/>
      <c r="B2353" s="438"/>
      <c r="F2353" s="385"/>
      <c r="G2353" s="385"/>
      <c r="H2353" s="385"/>
      <c r="I2353" s="385"/>
      <c r="J2353" s="385"/>
      <c r="K2353" s="385"/>
    </row>
    <row r="2354" spans="1:11">
      <c r="A2354" s="483"/>
      <c r="B2354" s="438"/>
      <c r="F2354" s="385"/>
      <c r="G2354" s="385"/>
      <c r="H2354" s="385"/>
      <c r="I2354" s="385"/>
      <c r="J2354" s="385"/>
      <c r="K2354" s="385"/>
    </row>
    <row r="2355" spans="1:11">
      <c r="A2355" s="483"/>
      <c r="B2355" s="438"/>
      <c r="F2355" s="385"/>
      <c r="G2355" s="385"/>
      <c r="H2355" s="385"/>
      <c r="I2355" s="385"/>
      <c r="J2355" s="385"/>
      <c r="K2355" s="385"/>
    </row>
    <row r="2356" spans="1:11">
      <c r="A2356" s="483"/>
      <c r="B2356" s="438"/>
      <c r="F2356" s="385"/>
      <c r="G2356" s="385"/>
      <c r="H2356" s="385"/>
      <c r="I2356" s="385"/>
      <c r="J2356" s="385"/>
      <c r="K2356" s="385"/>
    </row>
    <row r="2357" spans="1:11">
      <c r="A2357" s="483"/>
      <c r="B2357" s="438"/>
      <c r="F2357" s="385"/>
      <c r="G2357" s="385"/>
      <c r="H2357" s="385"/>
      <c r="I2357" s="385"/>
      <c r="J2357" s="385"/>
      <c r="K2357" s="385"/>
    </row>
    <row r="2358" spans="1:11">
      <c r="A2358" s="483"/>
      <c r="B2358" s="438"/>
      <c r="F2358" s="385"/>
      <c r="G2358" s="385"/>
      <c r="H2358" s="385"/>
      <c r="I2358" s="385"/>
      <c r="J2358" s="385"/>
      <c r="K2358" s="385"/>
    </row>
    <row r="2359" spans="1:11">
      <c r="A2359" s="483"/>
      <c r="B2359" s="438"/>
      <c r="F2359" s="385"/>
      <c r="G2359" s="385"/>
      <c r="H2359" s="385"/>
      <c r="I2359" s="385"/>
      <c r="J2359" s="385"/>
      <c r="K2359" s="385"/>
    </row>
    <row r="2360" spans="1:11">
      <c r="A2360" s="483"/>
      <c r="B2360" s="438"/>
      <c r="F2360" s="385"/>
      <c r="G2360" s="385"/>
      <c r="H2360" s="385"/>
      <c r="I2360" s="385"/>
      <c r="J2360" s="385"/>
      <c r="K2360" s="385"/>
    </row>
    <row r="2361" spans="1:11">
      <c r="A2361" s="483"/>
      <c r="B2361" s="438"/>
      <c r="F2361" s="385"/>
      <c r="G2361" s="385"/>
      <c r="H2361" s="385"/>
      <c r="I2361" s="385"/>
      <c r="J2361" s="385"/>
      <c r="K2361" s="385"/>
    </row>
    <row r="2362" spans="1:11">
      <c r="A2362" s="483"/>
      <c r="B2362" s="438"/>
      <c r="F2362" s="385"/>
      <c r="G2362" s="385"/>
      <c r="H2362" s="385"/>
      <c r="I2362" s="385"/>
      <c r="J2362" s="385"/>
      <c r="K2362" s="385"/>
    </row>
    <row r="2363" spans="1:11">
      <c r="A2363" s="483"/>
      <c r="B2363" s="438"/>
      <c r="F2363" s="385"/>
      <c r="G2363" s="385"/>
      <c r="H2363" s="385"/>
      <c r="I2363" s="385"/>
      <c r="J2363" s="385"/>
      <c r="K2363" s="385"/>
    </row>
    <row r="2364" spans="1:11">
      <c r="A2364" s="483"/>
      <c r="B2364" s="438"/>
      <c r="F2364" s="385"/>
      <c r="G2364" s="385"/>
      <c r="H2364" s="385"/>
      <c r="I2364" s="385"/>
      <c r="J2364" s="385"/>
      <c r="K2364" s="385"/>
    </row>
    <row r="2365" spans="1:11">
      <c r="A2365" s="483"/>
      <c r="B2365" s="438"/>
      <c r="F2365" s="385"/>
      <c r="G2365" s="385"/>
      <c r="H2365" s="385"/>
      <c r="I2365" s="385"/>
      <c r="J2365" s="385"/>
      <c r="K2365" s="385"/>
    </row>
    <row r="2366" spans="1:11">
      <c r="A2366" s="483"/>
      <c r="B2366" s="438"/>
      <c r="F2366" s="385"/>
      <c r="G2366" s="385"/>
      <c r="H2366" s="385"/>
      <c r="I2366" s="385"/>
      <c r="J2366" s="385"/>
      <c r="K2366" s="385"/>
    </row>
    <row r="2367" spans="1:11">
      <c r="A2367" s="483"/>
      <c r="B2367" s="438"/>
      <c r="F2367" s="385"/>
      <c r="G2367" s="385"/>
      <c r="H2367" s="385"/>
      <c r="I2367" s="385"/>
      <c r="J2367" s="385"/>
      <c r="K2367" s="385"/>
    </row>
    <row r="2368" spans="1:11">
      <c r="A2368" s="483"/>
      <c r="B2368" s="438"/>
      <c r="F2368" s="385"/>
      <c r="G2368" s="385"/>
      <c r="H2368" s="385"/>
      <c r="I2368" s="385"/>
      <c r="J2368" s="385"/>
      <c r="K2368" s="385"/>
    </row>
    <row r="2369" spans="1:11">
      <c r="A2369" s="483"/>
      <c r="B2369" s="438"/>
      <c r="F2369" s="385"/>
      <c r="G2369" s="385"/>
      <c r="H2369" s="385"/>
      <c r="I2369" s="385"/>
      <c r="J2369" s="385"/>
      <c r="K2369" s="385"/>
    </row>
    <row r="2370" spans="1:11">
      <c r="A2370" s="483"/>
      <c r="B2370" s="438"/>
      <c r="F2370" s="385"/>
      <c r="G2370" s="385"/>
      <c r="H2370" s="385"/>
      <c r="I2370" s="385"/>
      <c r="J2370" s="385"/>
      <c r="K2370" s="385"/>
    </row>
    <row r="2371" spans="1:11">
      <c r="A2371" s="483"/>
      <c r="B2371" s="438"/>
      <c r="F2371" s="385"/>
      <c r="G2371" s="385"/>
      <c r="H2371" s="385"/>
      <c r="I2371" s="385"/>
      <c r="J2371" s="385"/>
      <c r="K2371" s="385"/>
    </row>
    <row r="2372" spans="1:11">
      <c r="A2372" s="483"/>
      <c r="B2372" s="438"/>
      <c r="F2372" s="385"/>
      <c r="G2372" s="385"/>
      <c r="H2372" s="385"/>
      <c r="I2372" s="385"/>
      <c r="J2372" s="385"/>
      <c r="K2372" s="385"/>
    </row>
    <row r="2373" spans="1:11">
      <c r="A2373" s="483"/>
      <c r="B2373" s="438"/>
      <c r="F2373" s="385"/>
      <c r="G2373" s="385"/>
      <c r="H2373" s="385"/>
      <c r="I2373" s="385"/>
      <c r="J2373" s="385"/>
      <c r="K2373" s="385"/>
    </row>
    <row r="2374" spans="1:11">
      <c r="A2374" s="483"/>
      <c r="B2374" s="438"/>
      <c r="F2374" s="385"/>
      <c r="G2374" s="385"/>
      <c r="H2374" s="385"/>
      <c r="I2374" s="385"/>
      <c r="J2374" s="385"/>
      <c r="K2374" s="385"/>
    </row>
    <row r="2375" spans="1:11">
      <c r="A2375" s="483"/>
      <c r="B2375" s="438"/>
      <c r="F2375" s="385"/>
      <c r="G2375" s="385"/>
      <c r="H2375" s="385"/>
      <c r="I2375" s="385"/>
      <c r="J2375" s="385"/>
      <c r="K2375" s="385"/>
    </row>
    <row r="2376" spans="1:11">
      <c r="A2376" s="483"/>
      <c r="B2376" s="438"/>
      <c r="F2376" s="385"/>
      <c r="G2376" s="385"/>
      <c r="H2376" s="385"/>
      <c r="I2376" s="385"/>
      <c r="J2376" s="385"/>
      <c r="K2376" s="385"/>
    </row>
    <row r="2377" spans="1:11">
      <c r="A2377" s="483"/>
      <c r="B2377" s="438"/>
      <c r="F2377" s="385"/>
      <c r="G2377" s="385"/>
      <c r="H2377" s="385"/>
      <c r="I2377" s="385"/>
      <c r="J2377" s="385"/>
      <c r="K2377" s="385"/>
    </row>
    <row r="2378" spans="1:11">
      <c r="A2378" s="483"/>
      <c r="B2378" s="438"/>
      <c r="F2378" s="385"/>
      <c r="G2378" s="385"/>
      <c r="H2378" s="385"/>
      <c r="I2378" s="385"/>
      <c r="J2378" s="385"/>
      <c r="K2378" s="385"/>
    </row>
    <row r="2379" spans="1:11">
      <c r="A2379" s="483"/>
      <c r="B2379" s="438"/>
      <c r="F2379" s="385"/>
      <c r="G2379" s="385"/>
      <c r="H2379" s="385"/>
      <c r="I2379" s="385"/>
      <c r="J2379" s="385"/>
      <c r="K2379" s="385"/>
    </row>
    <row r="2380" spans="1:11">
      <c r="A2380" s="483"/>
      <c r="B2380" s="438"/>
      <c r="F2380" s="385"/>
      <c r="G2380" s="385"/>
      <c r="H2380" s="385"/>
      <c r="I2380" s="385"/>
      <c r="J2380" s="385"/>
      <c r="K2380" s="385"/>
    </row>
    <row r="2381" spans="1:11">
      <c r="A2381" s="483"/>
      <c r="B2381" s="438"/>
      <c r="F2381" s="385"/>
      <c r="G2381" s="385"/>
      <c r="H2381" s="385"/>
      <c r="I2381" s="385"/>
      <c r="J2381" s="385"/>
      <c r="K2381" s="385"/>
    </row>
    <row r="2382" spans="1:11">
      <c r="A2382" s="483"/>
      <c r="B2382" s="438"/>
      <c r="F2382" s="385"/>
      <c r="G2382" s="385"/>
      <c r="H2382" s="385"/>
      <c r="I2382" s="385"/>
      <c r="J2382" s="385"/>
      <c r="K2382" s="385"/>
    </row>
    <row r="2383" spans="1:11">
      <c r="A2383" s="483"/>
      <c r="B2383" s="438"/>
      <c r="F2383" s="385"/>
      <c r="G2383" s="385"/>
      <c r="H2383" s="385"/>
      <c r="I2383" s="385"/>
      <c r="J2383" s="385"/>
      <c r="K2383" s="385"/>
    </row>
    <row r="2384" spans="1:11">
      <c r="A2384" s="483"/>
      <c r="B2384" s="438"/>
      <c r="F2384" s="385"/>
      <c r="G2384" s="385"/>
      <c r="H2384" s="385"/>
      <c r="I2384" s="385"/>
      <c r="J2384" s="385"/>
      <c r="K2384" s="385"/>
    </row>
    <row r="2385" spans="1:11">
      <c r="A2385" s="483"/>
      <c r="B2385" s="438"/>
      <c r="F2385" s="385"/>
      <c r="G2385" s="385"/>
      <c r="H2385" s="385"/>
      <c r="I2385" s="385"/>
      <c r="J2385" s="385"/>
      <c r="K2385" s="385"/>
    </row>
    <row r="2386" spans="1:11">
      <c r="A2386" s="483"/>
      <c r="B2386" s="438"/>
      <c r="F2386" s="385"/>
      <c r="G2386" s="385"/>
      <c r="H2386" s="385"/>
      <c r="I2386" s="385"/>
      <c r="J2386" s="385"/>
      <c r="K2386" s="385"/>
    </row>
    <row r="2387" spans="1:11">
      <c r="A2387" s="483"/>
      <c r="B2387" s="438"/>
      <c r="F2387" s="385"/>
      <c r="G2387" s="385"/>
      <c r="H2387" s="385"/>
      <c r="I2387" s="385"/>
      <c r="J2387" s="385"/>
      <c r="K2387" s="385"/>
    </row>
    <row r="2388" spans="1:11">
      <c r="A2388" s="483"/>
      <c r="B2388" s="438"/>
      <c r="F2388" s="385"/>
      <c r="G2388" s="385"/>
      <c r="H2388" s="385"/>
      <c r="I2388" s="385"/>
      <c r="J2388" s="385"/>
      <c r="K2388" s="385"/>
    </row>
    <row r="2389" spans="1:11">
      <c r="A2389" s="483"/>
      <c r="B2389" s="438"/>
      <c r="F2389" s="385"/>
      <c r="G2389" s="385"/>
      <c r="H2389" s="385"/>
      <c r="I2389" s="385"/>
      <c r="J2389" s="385"/>
      <c r="K2389" s="385"/>
    </row>
    <row r="2390" spans="1:11">
      <c r="A2390" s="483"/>
      <c r="B2390" s="438"/>
      <c r="F2390" s="385"/>
      <c r="G2390" s="385"/>
      <c r="H2390" s="385"/>
      <c r="I2390" s="385"/>
      <c r="J2390" s="385"/>
      <c r="K2390" s="385"/>
    </row>
    <row r="2391" spans="1:11">
      <c r="A2391" s="483"/>
      <c r="B2391" s="438"/>
      <c r="F2391" s="385"/>
      <c r="G2391" s="385"/>
      <c r="H2391" s="385"/>
      <c r="I2391" s="385"/>
      <c r="J2391" s="385"/>
      <c r="K2391" s="385"/>
    </row>
    <row r="2392" spans="1:11">
      <c r="A2392" s="483"/>
      <c r="B2392" s="438"/>
      <c r="F2392" s="385"/>
      <c r="G2392" s="385"/>
      <c r="H2392" s="385"/>
      <c r="I2392" s="385"/>
      <c r="J2392" s="385"/>
      <c r="K2392" s="385"/>
    </row>
    <row r="2393" spans="1:11">
      <c r="A2393" s="483"/>
      <c r="B2393" s="438"/>
      <c r="F2393" s="385"/>
      <c r="G2393" s="385"/>
      <c r="H2393" s="385"/>
      <c r="I2393" s="385"/>
      <c r="J2393" s="385"/>
      <c r="K2393" s="385"/>
    </row>
    <row r="2394" spans="1:11">
      <c r="A2394" s="483"/>
      <c r="B2394" s="438"/>
      <c r="F2394" s="385"/>
      <c r="G2394" s="385"/>
      <c r="H2394" s="385"/>
      <c r="I2394" s="385"/>
      <c r="J2394" s="385"/>
      <c r="K2394" s="385"/>
    </row>
    <row r="2395" spans="1:11">
      <c r="A2395" s="483"/>
      <c r="B2395" s="438"/>
      <c r="F2395" s="385"/>
      <c r="G2395" s="385"/>
      <c r="H2395" s="385"/>
      <c r="I2395" s="385"/>
      <c r="J2395" s="385"/>
      <c r="K2395" s="385"/>
    </row>
    <row r="2396" spans="1:11">
      <c r="A2396" s="483"/>
      <c r="B2396" s="438"/>
      <c r="F2396" s="385"/>
      <c r="G2396" s="385"/>
      <c r="H2396" s="385"/>
      <c r="I2396" s="385"/>
      <c r="J2396" s="385"/>
      <c r="K2396" s="385"/>
    </row>
    <row r="2397" spans="1:11">
      <c r="A2397" s="483"/>
      <c r="B2397" s="438"/>
      <c r="F2397" s="385"/>
      <c r="G2397" s="385"/>
      <c r="H2397" s="385"/>
      <c r="I2397" s="385"/>
      <c r="J2397" s="385"/>
      <c r="K2397" s="385"/>
    </row>
    <row r="2398" spans="1:11">
      <c r="A2398" s="483"/>
      <c r="B2398" s="438"/>
      <c r="F2398" s="385"/>
      <c r="G2398" s="385"/>
      <c r="H2398" s="385"/>
      <c r="I2398" s="385"/>
      <c r="J2398" s="385"/>
      <c r="K2398" s="385"/>
    </row>
    <row r="2399" spans="1:11">
      <c r="A2399" s="483"/>
      <c r="B2399" s="438"/>
      <c r="F2399" s="385"/>
      <c r="G2399" s="385"/>
      <c r="H2399" s="385"/>
      <c r="I2399" s="385"/>
      <c r="J2399" s="385"/>
      <c r="K2399" s="385"/>
    </row>
    <row r="2400" spans="1:11">
      <c r="A2400" s="483"/>
      <c r="B2400" s="438"/>
      <c r="F2400" s="385"/>
      <c r="G2400" s="385"/>
      <c r="H2400" s="385"/>
      <c r="I2400" s="385"/>
      <c r="J2400" s="385"/>
      <c r="K2400" s="385"/>
    </row>
    <row r="2401" spans="1:11">
      <c r="A2401" s="483"/>
      <c r="B2401" s="438"/>
      <c r="F2401" s="385"/>
      <c r="G2401" s="385"/>
      <c r="H2401" s="385"/>
      <c r="I2401" s="385"/>
      <c r="J2401" s="385"/>
      <c r="K2401" s="385"/>
    </row>
    <row r="2402" spans="1:11">
      <c r="A2402" s="483"/>
      <c r="B2402" s="438"/>
      <c r="F2402" s="385"/>
      <c r="G2402" s="385"/>
      <c r="H2402" s="385"/>
      <c r="I2402" s="385"/>
      <c r="J2402" s="385"/>
      <c r="K2402" s="385"/>
    </row>
    <row r="2403" spans="1:11">
      <c r="A2403" s="483"/>
      <c r="B2403" s="438"/>
      <c r="F2403" s="385"/>
      <c r="G2403" s="385"/>
      <c r="H2403" s="385"/>
      <c r="I2403" s="385"/>
      <c r="J2403" s="385"/>
      <c r="K2403" s="385"/>
    </row>
    <row r="2404" spans="1:11">
      <c r="A2404" s="483"/>
      <c r="B2404" s="438"/>
      <c r="F2404" s="385"/>
      <c r="G2404" s="385"/>
      <c r="H2404" s="385"/>
      <c r="I2404" s="385"/>
      <c r="J2404" s="385"/>
      <c r="K2404" s="385"/>
    </row>
    <row r="2405" spans="1:11">
      <c r="A2405" s="483"/>
      <c r="B2405" s="438"/>
      <c r="F2405" s="385"/>
      <c r="G2405" s="385"/>
      <c r="H2405" s="385"/>
      <c r="I2405" s="385"/>
      <c r="J2405" s="385"/>
      <c r="K2405" s="385"/>
    </row>
    <row r="2406" spans="1:11">
      <c r="A2406" s="483"/>
      <c r="B2406" s="438"/>
      <c r="F2406" s="385"/>
      <c r="G2406" s="385"/>
      <c r="H2406" s="385"/>
      <c r="I2406" s="385"/>
      <c r="J2406" s="385"/>
      <c r="K2406" s="385"/>
    </row>
    <row r="2407" spans="1:11">
      <c r="A2407" s="483"/>
      <c r="B2407" s="438"/>
      <c r="F2407" s="385"/>
      <c r="G2407" s="385"/>
      <c r="H2407" s="385"/>
      <c r="I2407" s="385"/>
      <c r="J2407" s="385"/>
      <c r="K2407" s="385"/>
    </row>
    <row r="2408" spans="1:11">
      <c r="A2408" s="483"/>
      <c r="B2408" s="438"/>
      <c r="F2408" s="385"/>
      <c r="G2408" s="385"/>
      <c r="H2408" s="385"/>
      <c r="I2408" s="385"/>
      <c r="J2408" s="385"/>
      <c r="K2408" s="385"/>
    </row>
    <row r="2409" spans="1:11">
      <c r="A2409" s="483"/>
      <c r="B2409" s="438"/>
      <c r="F2409" s="385"/>
      <c r="G2409" s="385"/>
      <c r="H2409" s="385"/>
      <c r="I2409" s="385"/>
      <c r="J2409" s="385"/>
      <c r="K2409" s="385"/>
    </row>
    <row r="2410" spans="1:11">
      <c r="A2410" s="483"/>
      <c r="B2410" s="438"/>
      <c r="F2410" s="385"/>
      <c r="G2410" s="385"/>
      <c r="H2410" s="385"/>
      <c r="I2410" s="385"/>
      <c r="J2410" s="385"/>
      <c r="K2410" s="385"/>
    </row>
    <row r="2411" spans="1:11">
      <c r="A2411" s="483"/>
      <c r="B2411" s="438"/>
      <c r="F2411" s="385"/>
      <c r="G2411" s="385"/>
      <c r="H2411" s="385"/>
      <c r="I2411" s="385"/>
      <c r="J2411" s="385"/>
      <c r="K2411" s="385"/>
    </row>
    <row r="2412" spans="1:11">
      <c r="A2412" s="483"/>
      <c r="B2412" s="438"/>
      <c r="F2412" s="385"/>
      <c r="G2412" s="385"/>
      <c r="H2412" s="385"/>
      <c r="I2412" s="385"/>
      <c r="J2412" s="385"/>
      <c r="K2412" s="385"/>
    </row>
    <row r="2413" spans="1:11">
      <c r="A2413" s="483"/>
      <c r="B2413" s="438"/>
      <c r="F2413" s="385"/>
      <c r="G2413" s="385"/>
      <c r="H2413" s="385"/>
      <c r="I2413" s="385"/>
      <c r="J2413" s="385"/>
      <c r="K2413" s="385"/>
    </row>
    <row r="2414" spans="1:11">
      <c r="A2414" s="483"/>
      <c r="B2414" s="438"/>
      <c r="F2414" s="385"/>
      <c r="G2414" s="385"/>
      <c r="H2414" s="385"/>
      <c r="I2414" s="385"/>
      <c r="J2414" s="385"/>
      <c r="K2414" s="385"/>
    </row>
    <row r="2415" spans="1:11">
      <c r="A2415" s="483"/>
      <c r="B2415" s="438"/>
      <c r="F2415" s="385"/>
      <c r="G2415" s="385"/>
      <c r="H2415" s="385"/>
      <c r="I2415" s="385"/>
      <c r="J2415" s="385"/>
      <c r="K2415" s="385"/>
    </row>
    <row r="2416" spans="1:11">
      <c r="A2416" s="483"/>
      <c r="B2416" s="438"/>
      <c r="F2416" s="385"/>
      <c r="G2416" s="385"/>
      <c r="H2416" s="385"/>
      <c r="I2416" s="385"/>
      <c r="J2416" s="385"/>
      <c r="K2416" s="385"/>
    </row>
    <row r="2417" spans="1:11">
      <c r="A2417" s="483"/>
      <c r="B2417" s="438"/>
      <c r="F2417" s="385"/>
      <c r="G2417" s="385"/>
      <c r="H2417" s="385"/>
      <c r="I2417" s="385"/>
      <c r="J2417" s="385"/>
      <c r="K2417" s="385"/>
    </row>
    <row r="2418" spans="1:11">
      <c r="A2418" s="483"/>
      <c r="B2418" s="438"/>
      <c r="F2418" s="385"/>
      <c r="G2418" s="385"/>
      <c r="H2418" s="385"/>
      <c r="I2418" s="385"/>
      <c r="J2418" s="385"/>
      <c r="K2418" s="385"/>
    </row>
    <row r="2419" spans="1:11">
      <c r="A2419" s="483"/>
      <c r="B2419" s="438"/>
      <c r="F2419" s="385"/>
      <c r="G2419" s="385"/>
      <c r="H2419" s="385"/>
      <c r="I2419" s="385"/>
      <c r="J2419" s="385"/>
      <c r="K2419" s="385"/>
    </row>
    <row r="2420" spans="1:11">
      <c r="A2420" s="483"/>
      <c r="B2420" s="438"/>
      <c r="F2420" s="385"/>
      <c r="G2420" s="385"/>
      <c r="H2420" s="385"/>
      <c r="I2420" s="385"/>
      <c r="J2420" s="385"/>
      <c r="K2420" s="385"/>
    </row>
    <row r="2421" spans="1:11">
      <c r="A2421" s="483"/>
      <c r="B2421" s="438"/>
      <c r="F2421" s="385"/>
      <c r="G2421" s="385"/>
      <c r="H2421" s="385"/>
      <c r="I2421" s="385"/>
      <c r="J2421" s="385"/>
      <c r="K2421" s="385"/>
    </row>
    <row r="2422" spans="1:11">
      <c r="A2422" s="483"/>
      <c r="B2422" s="438"/>
      <c r="F2422" s="385"/>
      <c r="G2422" s="385"/>
      <c r="H2422" s="385"/>
      <c r="I2422" s="385"/>
      <c r="J2422" s="385"/>
      <c r="K2422" s="385"/>
    </row>
    <row r="2423" spans="1:11">
      <c r="A2423" s="483"/>
      <c r="B2423" s="438"/>
      <c r="F2423" s="385"/>
      <c r="G2423" s="385"/>
      <c r="H2423" s="385"/>
      <c r="I2423" s="385"/>
      <c r="J2423" s="385"/>
      <c r="K2423" s="385"/>
    </row>
    <row r="2424" spans="1:11">
      <c r="A2424" s="483"/>
      <c r="B2424" s="438"/>
      <c r="F2424" s="385"/>
      <c r="G2424" s="385"/>
      <c r="H2424" s="385"/>
      <c r="I2424" s="385"/>
      <c r="J2424" s="385"/>
      <c r="K2424" s="385"/>
    </row>
    <row r="2425" spans="1:11">
      <c r="A2425" s="483"/>
      <c r="B2425" s="438"/>
      <c r="F2425" s="385"/>
      <c r="G2425" s="385"/>
      <c r="H2425" s="385"/>
      <c r="I2425" s="385"/>
      <c r="J2425" s="385"/>
      <c r="K2425" s="385"/>
    </row>
    <row r="2426" spans="1:11">
      <c r="A2426" s="483"/>
      <c r="B2426" s="438"/>
      <c r="F2426" s="385"/>
      <c r="G2426" s="385"/>
      <c r="H2426" s="385"/>
      <c r="I2426" s="385"/>
      <c r="J2426" s="385"/>
      <c r="K2426" s="385"/>
    </row>
    <row r="2427" spans="1:11">
      <c r="A2427" s="483"/>
      <c r="B2427" s="438"/>
      <c r="F2427" s="385"/>
      <c r="G2427" s="385"/>
      <c r="H2427" s="385"/>
      <c r="I2427" s="385"/>
      <c r="J2427" s="385"/>
      <c r="K2427" s="385"/>
    </row>
    <row r="2428" spans="1:11">
      <c r="A2428" s="483"/>
      <c r="B2428" s="438"/>
      <c r="F2428" s="385"/>
      <c r="G2428" s="385"/>
      <c r="H2428" s="385"/>
      <c r="I2428" s="385"/>
      <c r="J2428" s="385"/>
      <c r="K2428" s="385"/>
    </row>
    <row r="2429" spans="1:11">
      <c r="A2429" s="483"/>
      <c r="B2429" s="438"/>
      <c r="F2429" s="385"/>
      <c r="G2429" s="385"/>
      <c r="H2429" s="385"/>
      <c r="I2429" s="385"/>
      <c r="J2429" s="385"/>
      <c r="K2429" s="385"/>
    </row>
    <row r="2430" spans="1:11">
      <c r="A2430" s="483"/>
      <c r="B2430" s="438"/>
      <c r="F2430" s="385"/>
      <c r="G2430" s="385"/>
      <c r="H2430" s="385"/>
      <c r="I2430" s="385"/>
      <c r="J2430" s="385"/>
      <c r="K2430" s="385"/>
    </row>
    <row r="2431" spans="1:11">
      <c r="A2431" s="483"/>
      <c r="B2431" s="438"/>
      <c r="F2431" s="385"/>
      <c r="G2431" s="385"/>
      <c r="H2431" s="385"/>
      <c r="I2431" s="385"/>
      <c r="J2431" s="385"/>
      <c r="K2431" s="385"/>
    </row>
    <row r="2432" spans="1:11">
      <c r="A2432" s="483"/>
      <c r="B2432" s="438"/>
      <c r="F2432" s="385"/>
      <c r="G2432" s="385"/>
      <c r="H2432" s="385"/>
      <c r="I2432" s="385"/>
      <c r="J2432" s="385"/>
      <c r="K2432" s="385"/>
    </row>
    <row r="2433" spans="1:11">
      <c r="A2433" s="483"/>
      <c r="B2433" s="438"/>
      <c r="F2433" s="385"/>
      <c r="G2433" s="385"/>
      <c r="H2433" s="385"/>
      <c r="I2433" s="385"/>
      <c r="J2433" s="385"/>
      <c r="K2433" s="385"/>
    </row>
    <row r="2434" spans="1:11">
      <c r="A2434" s="483"/>
      <c r="B2434" s="438"/>
      <c r="F2434" s="385"/>
      <c r="G2434" s="385"/>
      <c r="H2434" s="385"/>
      <c r="I2434" s="385"/>
      <c r="J2434" s="385"/>
      <c r="K2434" s="385"/>
    </row>
    <row r="2435" spans="1:11">
      <c r="A2435" s="483"/>
      <c r="B2435" s="438"/>
      <c r="F2435" s="385"/>
      <c r="G2435" s="385"/>
      <c r="H2435" s="385"/>
      <c r="I2435" s="385"/>
      <c r="J2435" s="385"/>
      <c r="K2435" s="385"/>
    </row>
    <row r="2436" spans="1:11">
      <c r="A2436" s="483"/>
      <c r="B2436" s="438"/>
      <c r="F2436" s="385"/>
      <c r="G2436" s="385"/>
      <c r="H2436" s="385"/>
      <c r="I2436" s="385"/>
      <c r="J2436" s="385"/>
      <c r="K2436" s="385"/>
    </row>
    <row r="2437" spans="1:11">
      <c r="A2437" s="483"/>
      <c r="B2437" s="438"/>
      <c r="F2437" s="385"/>
      <c r="G2437" s="385"/>
      <c r="H2437" s="385"/>
      <c r="I2437" s="385"/>
      <c r="J2437" s="385"/>
      <c r="K2437" s="385"/>
    </row>
    <row r="2438" spans="1:11">
      <c r="A2438" s="483"/>
      <c r="B2438" s="438"/>
      <c r="F2438" s="385"/>
      <c r="G2438" s="385"/>
      <c r="H2438" s="385"/>
      <c r="I2438" s="385"/>
      <c r="J2438" s="385"/>
      <c r="K2438" s="385"/>
    </row>
    <row r="2439" spans="1:11">
      <c r="A2439" s="483"/>
      <c r="B2439" s="438"/>
      <c r="F2439" s="385"/>
      <c r="G2439" s="385"/>
      <c r="H2439" s="385"/>
      <c r="I2439" s="385"/>
      <c r="J2439" s="385"/>
      <c r="K2439" s="385"/>
    </row>
    <row r="2440" spans="1:11">
      <c r="A2440" s="483"/>
      <c r="B2440" s="438"/>
      <c r="F2440" s="385"/>
      <c r="G2440" s="385"/>
      <c r="H2440" s="385"/>
      <c r="I2440" s="385"/>
      <c r="J2440" s="385"/>
      <c r="K2440" s="385"/>
    </row>
    <row r="2441" spans="1:11">
      <c r="A2441" s="483"/>
      <c r="B2441" s="438"/>
      <c r="F2441" s="385"/>
      <c r="G2441" s="385"/>
      <c r="H2441" s="385"/>
      <c r="I2441" s="385"/>
      <c r="J2441" s="385"/>
      <c r="K2441" s="385"/>
    </row>
    <row r="2442" spans="1:11">
      <c r="A2442" s="483"/>
      <c r="B2442" s="438"/>
      <c r="F2442" s="385"/>
      <c r="G2442" s="385"/>
      <c r="H2442" s="385"/>
      <c r="I2442" s="385"/>
      <c r="J2442" s="385"/>
      <c r="K2442" s="385"/>
    </row>
    <row r="2443" spans="1:11">
      <c r="A2443" s="483"/>
      <c r="B2443" s="438"/>
      <c r="F2443" s="385"/>
      <c r="G2443" s="385"/>
      <c r="H2443" s="385"/>
      <c r="I2443" s="385"/>
      <c r="J2443" s="385"/>
      <c r="K2443" s="385"/>
    </row>
    <row r="2444" spans="1:11">
      <c r="A2444" s="483"/>
      <c r="B2444" s="438"/>
      <c r="F2444" s="385"/>
      <c r="G2444" s="385"/>
      <c r="H2444" s="385"/>
      <c r="I2444" s="385"/>
      <c r="J2444" s="385"/>
      <c r="K2444" s="385"/>
    </row>
    <row r="2445" spans="1:11">
      <c r="A2445" s="483"/>
      <c r="B2445" s="438"/>
      <c r="F2445" s="385"/>
      <c r="G2445" s="385"/>
      <c r="H2445" s="385"/>
      <c r="I2445" s="385"/>
      <c r="J2445" s="385"/>
      <c r="K2445" s="385"/>
    </row>
    <row r="2446" spans="1:11">
      <c r="A2446" s="483"/>
      <c r="B2446" s="438"/>
      <c r="F2446" s="385"/>
      <c r="G2446" s="385"/>
      <c r="H2446" s="385"/>
      <c r="I2446" s="385"/>
      <c r="J2446" s="385"/>
      <c r="K2446" s="385"/>
    </row>
    <row r="2447" spans="1:11">
      <c r="A2447" s="483"/>
      <c r="B2447" s="438"/>
      <c r="F2447" s="385"/>
      <c r="G2447" s="385"/>
      <c r="H2447" s="385"/>
      <c r="I2447" s="385"/>
      <c r="J2447" s="385"/>
      <c r="K2447" s="385"/>
    </row>
    <row r="2448" spans="1:11">
      <c r="A2448" s="483"/>
      <c r="B2448" s="438"/>
      <c r="F2448" s="385"/>
      <c r="G2448" s="385"/>
      <c r="H2448" s="385"/>
      <c r="I2448" s="385"/>
      <c r="J2448" s="385"/>
      <c r="K2448" s="385"/>
    </row>
    <row r="2449" spans="1:11">
      <c r="A2449" s="483"/>
      <c r="B2449" s="438"/>
      <c r="F2449" s="385"/>
      <c r="G2449" s="385"/>
      <c r="H2449" s="385"/>
      <c r="I2449" s="385"/>
      <c r="J2449" s="385"/>
      <c r="K2449" s="385"/>
    </row>
    <row r="2450" spans="1:11">
      <c r="A2450" s="483"/>
      <c r="B2450" s="438"/>
      <c r="F2450" s="385"/>
      <c r="G2450" s="385"/>
      <c r="H2450" s="385"/>
      <c r="I2450" s="385"/>
      <c r="J2450" s="385"/>
      <c r="K2450" s="385"/>
    </row>
    <row r="2451" spans="1:11">
      <c r="A2451" s="483"/>
      <c r="B2451" s="438"/>
      <c r="F2451" s="385"/>
      <c r="G2451" s="385"/>
      <c r="H2451" s="385"/>
      <c r="I2451" s="385"/>
      <c r="J2451" s="385"/>
      <c r="K2451" s="385"/>
    </row>
    <row r="2452" spans="1:11">
      <c r="A2452" s="483"/>
      <c r="B2452" s="438"/>
      <c r="F2452" s="385"/>
      <c r="G2452" s="385"/>
      <c r="H2452" s="385"/>
      <c r="I2452" s="385"/>
      <c r="J2452" s="385"/>
      <c r="K2452" s="385"/>
    </row>
    <row r="2453" spans="1:11">
      <c r="A2453" s="483"/>
      <c r="B2453" s="438"/>
      <c r="F2453" s="385"/>
      <c r="G2453" s="385"/>
      <c r="H2453" s="385"/>
      <c r="I2453" s="385"/>
      <c r="J2453" s="385"/>
      <c r="K2453" s="385"/>
    </row>
    <row r="2454" spans="1:11">
      <c r="A2454" s="483"/>
      <c r="B2454" s="438"/>
      <c r="F2454" s="385"/>
      <c r="G2454" s="385"/>
      <c r="H2454" s="385"/>
      <c r="I2454" s="385"/>
      <c r="J2454" s="385"/>
      <c r="K2454" s="385"/>
    </row>
    <row r="2455" spans="1:11">
      <c r="A2455" s="483"/>
      <c r="B2455" s="438"/>
      <c r="F2455" s="385"/>
      <c r="G2455" s="385"/>
      <c r="H2455" s="385"/>
      <c r="I2455" s="385"/>
      <c r="J2455" s="385"/>
      <c r="K2455" s="385"/>
    </row>
    <row r="2456" spans="1:11">
      <c r="A2456" s="483"/>
      <c r="B2456" s="438"/>
      <c r="F2456" s="385"/>
      <c r="G2456" s="385"/>
      <c r="H2456" s="385"/>
      <c r="I2456" s="385"/>
      <c r="J2456" s="385"/>
      <c r="K2456" s="385"/>
    </row>
    <row r="2457" spans="1:11">
      <c r="A2457" s="483"/>
      <c r="B2457" s="438"/>
      <c r="F2457" s="385"/>
      <c r="G2457" s="385"/>
      <c r="H2457" s="385"/>
      <c r="I2457" s="385"/>
      <c r="J2457" s="385"/>
      <c r="K2457" s="385"/>
    </row>
    <row r="2458" spans="1:11">
      <c r="A2458" s="483"/>
      <c r="B2458" s="438"/>
      <c r="F2458" s="385"/>
      <c r="G2458" s="385"/>
      <c r="H2458" s="385"/>
      <c r="I2458" s="385"/>
      <c r="J2458" s="385"/>
      <c r="K2458" s="385"/>
    </row>
    <row r="2459" spans="1:11">
      <c r="A2459" s="483"/>
      <c r="B2459" s="438"/>
      <c r="F2459" s="385"/>
      <c r="G2459" s="385"/>
      <c r="H2459" s="385"/>
      <c r="I2459" s="385"/>
      <c r="J2459" s="385"/>
      <c r="K2459" s="385"/>
    </row>
    <row r="2460" spans="1:11">
      <c r="A2460" s="483"/>
      <c r="B2460" s="438"/>
      <c r="F2460" s="385"/>
      <c r="G2460" s="385"/>
      <c r="H2460" s="385"/>
      <c r="I2460" s="385"/>
      <c r="J2460" s="385"/>
      <c r="K2460" s="385"/>
    </row>
    <row r="2461" spans="1:11">
      <c r="A2461" s="483"/>
      <c r="B2461" s="438"/>
      <c r="F2461" s="385"/>
      <c r="G2461" s="385"/>
      <c r="H2461" s="385"/>
      <c r="I2461" s="385"/>
      <c r="J2461" s="385"/>
      <c r="K2461" s="385"/>
    </row>
    <row r="2462" spans="1:11">
      <c r="A2462" s="483"/>
      <c r="B2462" s="438"/>
      <c r="F2462" s="385"/>
      <c r="G2462" s="385"/>
      <c r="H2462" s="385"/>
      <c r="I2462" s="385"/>
      <c r="J2462" s="385"/>
      <c r="K2462" s="385"/>
    </row>
    <row r="2463" spans="1:11">
      <c r="A2463" s="483"/>
      <c r="B2463" s="438"/>
      <c r="F2463" s="385"/>
      <c r="G2463" s="385"/>
      <c r="H2463" s="385"/>
      <c r="I2463" s="385"/>
      <c r="J2463" s="385"/>
      <c r="K2463" s="385"/>
    </row>
    <row r="2464" spans="1:11">
      <c r="A2464" s="483"/>
      <c r="B2464" s="438"/>
      <c r="F2464" s="385"/>
      <c r="G2464" s="385"/>
      <c r="H2464" s="385"/>
      <c r="I2464" s="385"/>
      <c r="J2464" s="385"/>
      <c r="K2464" s="385"/>
    </row>
    <row r="2465" spans="1:11">
      <c r="A2465" s="483"/>
      <c r="B2465" s="438"/>
      <c r="F2465" s="385"/>
      <c r="G2465" s="385"/>
      <c r="H2465" s="385"/>
      <c r="I2465" s="385"/>
      <c r="J2465" s="385"/>
      <c r="K2465" s="385"/>
    </row>
    <row r="2466" spans="1:11">
      <c r="A2466" s="483"/>
      <c r="B2466" s="438"/>
      <c r="F2466" s="385"/>
      <c r="G2466" s="385"/>
      <c r="H2466" s="385"/>
      <c r="I2466" s="385"/>
      <c r="J2466" s="385"/>
      <c r="K2466" s="385"/>
    </row>
    <row r="2467" spans="1:11">
      <c r="A2467" s="483"/>
      <c r="B2467" s="438"/>
      <c r="F2467" s="385"/>
      <c r="G2467" s="385"/>
      <c r="H2467" s="385"/>
      <c r="I2467" s="385"/>
      <c r="J2467" s="385"/>
      <c r="K2467" s="385"/>
    </row>
    <row r="2468" spans="1:11">
      <c r="A2468" s="483"/>
      <c r="B2468" s="438"/>
      <c r="F2468" s="385"/>
      <c r="G2468" s="385"/>
      <c r="H2468" s="385"/>
      <c r="I2468" s="385"/>
      <c r="J2468" s="385"/>
      <c r="K2468" s="385"/>
    </row>
    <row r="2469" spans="1:11">
      <c r="A2469" s="483"/>
      <c r="B2469" s="438"/>
      <c r="F2469" s="385"/>
      <c r="G2469" s="385"/>
      <c r="H2469" s="385"/>
      <c r="I2469" s="385"/>
      <c r="J2469" s="385"/>
      <c r="K2469" s="385"/>
    </row>
    <row r="2470" spans="1:11">
      <c r="A2470" s="483"/>
      <c r="B2470" s="438"/>
      <c r="F2470" s="385"/>
      <c r="G2470" s="385"/>
      <c r="H2470" s="385"/>
      <c r="I2470" s="385"/>
      <c r="J2470" s="385"/>
      <c r="K2470" s="385"/>
    </row>
    <row r="2471" spans="1:11">
      <c r="A2471" s="483"/>
      <c r="B2471" s="438"/>
      <c r="F2471" s="385"/>
      <c r="G2471" s="385"/>
      <c r="H2471" s="385"/>
      <c r="I2471" s="385"/>
      <c r="J2471" s="385"/>
      <c r="K2471" s="385"/>
    </row>
    <row r="2472" spans="1:11">
      <c r="A2472" s="483"/>
      <c r="B2472" s="438"/>
      <c r="F2472" s="385"/>
      <c r="G2472" s="385"/>
      <c r="H2472" s="385"/>
      <c r="I2472" s="385"/>
      <c r="J2472" s="385"/>
      <c r="K2472" s="385"/>
    </row>
    <row r="2473" spans="1:11">
      <c r="A2473" s="483"/>
      <c r="B2473" s="438"/>
      <c r="F2473" s="385"/>
      <c r="G2473" s="385"/>
      <c r="H2473" s="385"/>
      <c r="I2473" s="385"/>
      <c r="J2473" s="385"/>
      <c r="K2473" s="385"/>
    </row>
    <row r="2474" spans="1:11">
      <c r="A2474" s="483"/>
      <c r="B2474" s="438"/>
      <c r="F2474" s="385"/>
      <c r="G2474" s="385"/>
      <c r="H2474" s="385"/>
      <c r="I2474" s="385"/>
      <c r="J2474" s="385"/>
      <c r="K2474" s="385"/>
    </row>
    <row r="2475" spans="1:11">
      <c r="A2475" s="483"/>
      <c r="B2475" s="438"/>
      <c r="F2475" s="385"/>
      <c r="G2475" s="385"/>
      <c r="H2475" s="385"/>
      <c r="I2475" s="385"/>
      <c r="J2475" s="385"/>
      <c r="K2475" s="385"/>
    </row>
    <row r="2476" spans="1:11">
      <c r="A2476" s="483"/>
      <c r="B2476" s="438"/>
      <c r="F2476" s="385"/>
      <c r="G2476" s="385"/>
      <c r="H2476" s="385"/>
      <c r="I2476" s="385"/>
      <c r="J2476" s="385"/>
      <c r="K2476" s="385"/>
    </row>
    <row r="2477" spans="1:11">
      <c r="A2477" s="483"/>
      <c r="B2477" s="438"/>
      <c r="F2477" s="385"/>
      <c r="G2477" s="385"/>
      <c r="H2477" s="385"/>
      <c r="I2477" s="385"/>
      <c r="J2477" s="385"/>
      <c r="K2477" s="385"/>
    </row>
    <row r="2478" spans="1:11">
      <c r="A2478" s="483"/>
      <c r="B2478" s="438"/>
      <c r="F2478" s="385"/>
      <c r="G2478" s="385"/>
      <c r="H2478" s="385"/>
      <c r="I2478" s="385"/>
      <c r="J2478" s="385"/>
      <c r="K2478" s="385"/>
    </row>
    <row r="2479" spans="1:11">
      <c r="A2479" s="483"/>
      <c r="B2479" s="438"/>
      <c r="F2479" s="385"/>
      <c r="G2479" s="385"/>
      <c r="H2479" s="385"/>
      <c r="I2479" s="385"/>
      <c r="J2479" s="385"/>
      <c r="K2479" s="385"/>
    </row>
    <row r="2480" spans="1:11">
      <c r="A2480" s="483"/>
      <c r="B2480" s="438"/>
      <c r="F2480" s="385"/>
      <c r="G2480" s="385"/>
      <c r="H2480" s="385"/>
      <c r="I2480" s="385"/>
      <c r="J2480" s="385"/>
      <c r="K2480" s="385"/>
    </row>
    <row r="2481" spans="1:11">
      <c r="A2481" s="483"/>
      <c r="B2481" s="438"/>
      <c r="F2481" s="385"/>
      <c r="G2481" s="385"/>
      <c r="H2481" s="385"/>
      <c r="I2481" s="385"/>
      <c r="J2481" s="385"/>
      <c r="K2481" s="385"/>
    </row>
    <row r="2482" spans="1:11">
      <c r="A2482" s="483"/>
      <c r="B2482" s="438"/>
      <c r="F2482" s="385"/>
      <c r="G2482" s="385"/>
      <c r="H2482" s="385"/>
      <c r="I2482" s="385"/>
      <c r="J2482" s="385"/>
      <c r="K2482" s="385"/>
    </row>
    <row r="2483" spans="1:11">
      <c r="A2483" s="483"/>
      <c r="B2483" s="438"/>
      <c r="F2483" s="385"/>
      <c r="G2483" s="385"/>
      <c r="H2483" s="385"/>
      <c r="I2483" s="385"/>
      <c r="J2483" s="385"/>
      <c r="K2483" s="385"/>
    </row>
    <row r="2484" spans="1:11">
      <c r="A2484" s="483"/>
      <c r="B2484" s="438"/>
      <c r="F2484" s="385"/>
      <c r="G2484" s="385"/>
      <c r="H2484" s="385"/>
      <c r="I2484" s="385"/>
      <c r="J2484" s="385"/>
      <c r="K2484" s="385"/>
    </row>
    <row r="2485" spans="1:11">
      <c r="A2485" s="483"/>
      <c r="B2485" s="438"/>
      <c r="F2485" s="385"/>
      <c r="G2485" s="385"/>
      <c r="H2485" s="385"/>
      <c r="I2485" s="385"/>
      <c r="J2485" s="385"/>
      <c r="K2485" s="385"/>
    </row>
    <row r="2486" spans="1:11">
      <c r="A2486" s="483"/>
      <c r="B2486" s="438"/>
      <c r="F2486" s="385"/>
      <c r="G2486" s="385"/>
      <c r="H2486" s="385"/>
      <c r="I2486" s="385"/>
      <c r="J2486" s="385"/>
      <c r="K2486" s="385"/>
    </row>
    <row r="2487" spans="1:11">
      <c r="A2487" s="483"/>
      <c r="B2487" s="438"/>
      <c r="F2487" s="385"/>
      <c r="G2487" s="385"/>
      <c r="H2487" s="385"/>
      <c r="I2487" s="385"/>
      <c r="J2487" s="385"/>
      <c r="K2487" s="385"/>
    </row>
    <row r="2488" spans="1:11">
      <c r="A2488" s="483"/>
      <c r="B2488" s="438"/>
      <c r="F2488" s="385"/>
      <c r="G2488" s="385"/>
      <c r="H2488" s="385"/>
      <c r="I2488" s="385"/>
      <c r="J2488" s="385"/>
      <c r="K2488" s="385"/>
    </row>
    <row r="2489" spans="1:11">
      <c r="A2489" s="483"/>
      <c r="B2489" s="438"/>
      <c r="F2489" s="385"/>
      <c r="G2489" s="385"/>
      <c r="H2489" s="385"/>
      <c r="I2489" s="385"/>
      <c r="J2489" s="385"/>
      <c r="K2489" s="385"/>
    </row>
    <row r="2490" spans="1:11">
      <c r="A2490" s="483"/>
      <c r="B2490" s="438"/>
      <c r="F2490" s="385"/>
      <c r="G2490" s="385"/>
      <c r="H2490" s="385"/>
      <c r="I2490" s="385"/>
      <c r="J2490" s="385"/>
      <c r="K2490" s="385"/>
    </row>
    <row r="2491" spans="1:11">
      <c r="A2491" s="483"/>
      <c r="B2491" s="438"/>
      <c r="F2491" s="385"/>
      <c r="G2491" s="385"/>
      <c r="H2491" s="385"/>
      <c r="I2491" s="385"/>
      <c r="J2491" s="385"/>
      <c r="K2491" s="385"/>
    </row>
    <row r="2492" spans="1:11">
      <c r="A2492" s="483"/>
      <c r="B2492" s="438"/>
      <c r="F2492" s="385"/>
      <c r="G2492" s="385"/>
      <c r="H2492" s="385"/>
      <c r="I2492" s="385"/>
      <c r="J2492" s="385"/>
      <c r="K2492" s="385"/>
    </row>
    <row r="2493" spans="1:11">
      <c r="A2493" s="483"/>
      <c r="B2493" s="438"/>
      <c r="F2493" s="385"/>
      <c r="G2493" s="385"/>
      <c r="H2493" s="385"/>
      <c r="I2493" s="385"/>
      <c r="J2493" s="385"/>
      <c r="K2493" s="385"/>
    </row>
    <row r="2494" spans="1:11">
      <c r="A2494" s="483"/>
      <c r="B2494" s="438"/>
      <c r="F2494" s="385"/>
      <c r="G2494" s="385"/>
      <c r="H2494" s="385"/>
      <c r="I2494" s="385"/>
      <c r="J2494" s="385"/>
      <c r="K2494" s="385"/>
    </row>
    <row r="2495" spans="1:11">
      <c r="A2495" s="483"/>
      <c r="B2495" s="438"/>
      <c r="F2495" s="385"/>
      <c r="G2495" s="385"/>
      <c r="H2495" s="385"/>
      <c r="I2495" s="385"/>
      <c r="J2495" s="385"/>
      <c r="K2495" s="385"/>
    </row>
    <row r="2496" spans="1:11">
      <c r="A2496" s="483"/>
      <c r="B2496" s="438"/>
      <c r="F2496" s="385"/>
      <c r="G2496" s="385"/>
      <c r="H2496" s="385"/>
      <c r="I2496" s="385"/>
      <c r="J2496" s="385"/>
      <c r="K2496" s="385"/>
    </row>
    <row r="2497" spans="1:11">
      <c r="A2497" s="483"/>
      <c r="B2497" s="438"/>
      <c r="F2497" s="385"/>
      <c r="G2497" s="385"/>
      <c r="H2497" s="385"/>
      <c r="I2497" s="385"/>
      <c r="J2497" s="385"/>
      <c r="K2497" s="385"/>
    </row>
    <row r="2498" spans="1:11">
      <c r="A2498" s="483"/>
      <c r="B2498" s="438"/>
      <c r="F2498" s="385"/>
      <c r="G2498" s="385"/>
      <c r="H2498" s="385"/>
      <c r="I2498" s="385"/>
      <c r="J2498" s="385"/>
      <c r="K2498" s="385"/>
    </row>
    <row r="2499" spans="1:11">
      <c r="A2499" s="483"/>
      <c r="B2499" s="438"/>
      <c r="F2499" s="385"/>
      <c r="G2499" s="385"/>
      <c r="H2499" s="385"/>
      <c r="I2499" s="385"/>
      <c r="J2499" s="385"/>
      <c r="K2499" s="385"/>
    </row>
    <row r="2500" spans="1:11">
      <c r="A2500" s="483"/>
      <c r="B2500" s="438"/>
      <c r="F2500" s="385"/>
      <c r="G2500" s="385"/>
      <c r="H2500" s="385"/>
      <c r="I2500" s="385"/>
      <c r="J2500" s="385"/>
      <c r="K2500" s="385"/>
    </row>
    <row r="2501" spans="1:11">
      <c r="A2501" s="483"/>
      <c r="B2501" s="438"/>
      <c r="F2501" s="385"/>
      <c r="G2501" s="385"/>
      <c r="H2501" s="385"/>
      <c r="I2501" s="385"/>
      <c r="J2501" s="385"/>
      <c r="K2501" s="385"/>
    </row>
    <row r="2502" spans="1:11">
      <c r="A2502" s="483"/>
      <c r="B2502" s="438"/>
      <c r="F2502" s="385"/>
      <c r="G2502" s="385"/>
      <c r="H2502" s="385"/>
      <c r="I2502" s="385"/>
      <c r="J2502" s="385"/>
      <c r="K2502" s="385"/>
    </row>
    <row r="2503" spans="1:11">
      <c r="A2503" s="483"/>
      <c r="B2503" s="438"/>
      <c r="F2503" s="385"/>
      <c r="G2503" s="385"/>
      <c r="H2503" s="385"/>
      <c r="I2503" s="385"/>
      <c r="J2503" s="385"/>
      <c r="K2503" s="385"/>
    </row>
    <row r="2504" spans="1:11">
      <c r="A2504" s="483"/>
      <c r="B2504" s="438"/>
      <c r="F2504" s="385"/>
      <c r="G2504" s="385"/>
      <c r="H2504" s="385"/>
      <c r="I2504" s="385"/>
      <c r="J2504" s="385"/>
      <c r="K2504" s="385"/>
    </row>
    <row r="2505" spans="1:11">
      <c r="A2505" s="483"/>
      <c r="B2505" s="438"/>
      <c r="F2505" s="385"/>
      <c r="G2505" s="385"/>
      <c r="H2505" s="385"/>
      <c r="I2505" s="385"/>
      <c r="J2505" s="385"/>
      <c r="K2505" s="385"/>
    </row>
    <row r="2506" spans="1:11">
      <c r="A2506" s="483"/>
      <c r="B2506" s="438"/>
      <c r="F2506" s="385"/>
      <c r="G2506" s="385"/>
      <c r="H2506" s="385"/>
      <c r="I2506" s="385"/>
      <c r="J2506" s="385"/>
      <c r="K2506" s="385"/>
    </row>
    <row r="2507" spans="1:11">
      <c r="A2507" s="483"/>
      <c r="B2507" s="438"/>
      <c r="F2507" s="385"/>
      <c r="G2507" s="385"/>
      <c r="H2507" s="385"/>
      <c r="I2507" s="385"/>
      <c r="J2507" s="385"/>
      <c r="K2507" s="385"/>
    </row>
    <row r="2508" spans="1:11">
      <c r="A2508" s="483"/>
      <c r="B2508" s="438"/>
      <c r="F2508" s="385"/>
      <c r="G2508" s="385"/>
      <c r="H2508" s="385"/>
      <c r="I2508" s="385"/>
      <c r="J2508" s="385"/>
      <c r="K2508" s="385"/>
    </row>
    <row r="2509" spans="1:11">
      <c r="A2509" s="483"/>
      <c r="B2509" s="438"/>
      <c r="F2509" s="385"/>
      <c r="G2509" s="385"/>
      <c r="H2509" s="385"/>
      <c r="I2509" s="385"/>
      <c r="J2509" s="385"/>
      <c r="K2509" s="385"/>
    </row>
    <row r="2510" spans="1:11">
      <c r="A2510" s="483"/>
      <c r="B2510" s="438"/>
      <c r="F2510" s="385"/>
      <c r="G2510" s="385"/>
      <c r="H2510" s="385"/>
      <c r="I2510" s="385"/>
      <c r="J2510" s="385"/>
      <c r="K2510" s="385"/>
    </row>
    <row r="2511" spans="1:11">
      <c r="A2511" s="483"/>
      <c r="B2511" s="438"/>
      <c r="F2511" s="385"/>
      <c r="G2511" s="385"/>
      <c r="H2511" s="385"/>
      <c r="I2511" s="385"/>
      <c r="J2511" s="385"/>
      <c r="K2511" s="385"/>
    </row>
    <row r="2512" spans="1:11">
      <c r="A2512" s="483"/>
      <c r="B2512" s="438"/>
      <c r="F2512" s="385"/>
      <c r="G2512" s="385"/>
      <c r="H2512" s="385"/>
      <c r="I2512" s="385"/>
      <c r="J2512" s="385"/>
      <c r="K2512" s="385"/>
    </row>
    <row r="2513" spans="1:11">
      <c r="A2513" s="483"/>
      <c r="B2513" s="438"/>
      <c r="F2513" s="385"/>
      <c r="G2513" s="385"/>
      <c r="H2513" s="385"/>
      <c r="I2513" s="385"/>
      <c r="J2513" s="385"/>
      <c r="K2513" s="385"/>
    </row>
    <row r="2514" spans="1:11">
      <c r="A2514" s="483"/>
      <c r="B2514" s="438"/>
      <c r="F2514" s="385"/>
      <c r="G2514" s="385"/>
      <c r="H2514" s="385"/>
      <c r="I2514" s="385"/>
      <c r="J2514" s="385"/>
      <c r="K2514" s="385"/>
    </row>
    <row r="2515" spans="1:11">
      <c r="A2515" s="483"/>
      <c r="B2515" s="438"/>
      <c r="F2515" s="385"/>
      <c r="G2515" s="385"/>
      <c r="H2515" s="385"/>
      <c r="I2515" s="385"/>
      <c r="J2515" s="385"/>
      <c r="K2515" s="385"/>
    </row>
    <row r="2516" spans="1:11">
      <c r="A2516" s="483"/>
      <c r="B2516" s="438"/>
      <c r="F2516" s="385"/>
      <c r="G2516" s="385"/>
      <c r="H2516" s="385"/>
      <c r="I2516" s="385"/>
      <c r="J2516" s="385"/>
      <c r="K2516" s="385"/>
    </row>
    <row r="2517" spans="1:11">
      <c r="A2517" s="483"/>
      <c r="B2517" s="438"/>
      <c r="F2517" s="385"/>
      <c r="G2517" s="385"/>
      <c r="H2517" s="385"/>
      <c r="I2517" s="385"/>
      <c r="J2517" s="385"/>
      <c r="K2517" s="385"/>
    </row>
    <row r="2518" spans="1:11">
      <c r="A2518" s="483"/>
      <c r="B2518" s="438"/>
      <c r="F2518" s="385"/>
      <c r="G2518" s="385"/>
      <c r="H2518" s="385"/>
      <c r="I2518" s="385"/>
      <c r="J2518" s="385"/>
      <c r="K2518" s="385"/>
    </row>
    <row r="2519" spans="1:11">
      <c r="A2519" s="483"/>
      <c r="B2519" s="438"/>
      <c r="F2519" s="385"/>
      <c r="G2519" s="385"/>
      <c r="H2519" s="385"/>
      <c r="I2519" s="385"/>
      <c r="J2519" s="385"/>
      <c r="K2519" s="385"/>
    </row>
    <row r="2520" spans="1:11">
      <c r="A2520" s="483"/>
      <c r="B2520" s="438"/>
      <c r="F2520" s="385"/>
      <c r="G2520" s="385"/>
      <c r="H2520" s="385"/>
      <c r="I2520" s="385"/>
      <c r="J2520" s="385"/>
      <c r="K2520" s="385"/>
    </row>
    <row r="2521" spans="1:11">
      <c r="A2521" s="483"/>
      <c r="B2521" s="438"/>
      <c r="F2521" s="385"/>
      <c r="G2521" s="385"/>
      <c r="H2521" s="385"/>
      <c r="I2521" s="385"/>
      <c r="J2521" s="385"/>
      <c r="K2521" s="385"/>
    </row>
    <row r="2522" spans="1:11">
      <c r="A2522" s="483"/>
      <c r="B2522" s="438"/>
      <c r="F2522" s="385"/>
      <c r="G2522" s="385"/>
      <c r="H2522" s="385"/>
      <c r="I2522" s="385"/>
      <c r="J2522" s="385"/>
      <c r="K2522" s="385"/>
    </row>
    <row r="2523" spans="1:11">
      <c r="A2523" s="483"/>
      <c r="B2523" s="438"/>
      <c r="F2523" s="385"/>
      <c r="G2523" s="385"/>
      <c r="H2523" s="385"/>
      <c r="I2523" s="385"/>
      <c r="J2523" s="385"/>
      <c r="K2523" s="385"/>
    </row>
    <row r="2524" spans="1:11">
      <c r="A2524" s="483"/>
      <c r="B2524" s="438"/>
      <c r="F2524" s="385"/>
      <c r="G2524" s="385"/>
      <c r="H2524" s="385"/>
      <c r="I2524" s="385"/>
      <c r="J2524" s="385"/>
      <c r="K2524" s="385"/>
    </row>
    <row r="2525" spans="1:11">
      <c r="A2525" s="483"/>
      <c r="B2525" s="438"/>
      <c r="F2525" s="385"/>
      <c r="G2525" s="385"/>
      <c r="H2525" s="385"/>
      <c r="I2525" s="385"/>
      <c r="J2525" s="385"/>
      <c r="K2525" s="385"/>
    </row>
    <row r="2526" spans="1:11">
      <c r="A2526" s="483"/>
      <c r="B2526" s="438"/>
      <c r="F2526" s="385"/>
      <c r="G2526" s="385"/>
      <c r="H2526" s="385"/>
      <c r="I2526" s="385"/>
      <c r="J2526" s="385"/>
      <c r="K2526" s="385"/>
    </row>
    <row r="2527" spans="1:11">
      <c r="A2527" s="483"/>
      <c r="B2527" s="438"/>
      <c r="F2527" s="385"/>
      <c r="G2527" s="385"/>
      <c r="H2527" s="385"/>
      <c r="I2527" s="385"/>
      <c r="J2527" s="385"/>
      <c r="K2527" s="385"/>
    </row>
    <row r="2528" spans="1:11">
      <c r="A2528" s="483"/>
      <c r="B2528" s="438"/>
      <c r="F2528" s="385"/>
      <c r="G2528" s="385"/>
      <c r="H2528" s="385"/>
      <c r="I2528" s="385"/>
      <c r="J2528" s="385"/>
      <c r="K2528" s="385"/>
    </row>
    <row r="2529" spans="1:11">
      <c r="A2529" s="483"/>
      <c r="B2529" s="438"/>
      <c r="F2529" s="385"/>
      <c r="G2529" s="385"/>
      <c r="H2529" s="385"/>
      <c r="I2529" s="385"/>
      <c r="J2529" s="385"/>
      <c r="K2529" s="385"/>
    </row>
    <row r="2530" spans="1:11">
      <c r="A2530" s="483"/>
      <c r="B2530" s="438"/>
      <c r="F2530" s="385"/>
      <c r="G2530" s="385"/>
      <c r="H2530" s="385"/>
      <c r="I2530" s="385"/>
      <c r="J2530" s="385"/>
      <c r="K2530" s="385"/>
    </row>
    <row r="2531" spans="1:11">
      <c r="A2531" s="483"/>
      <c r="B2531" s="438"/>
      <c r="F2531" s="385"/>
      <c r="G2531" s="385"/>
      <c r="H2531" s="385"/>
      <c r="I2531" s="385"/>
      <c r="J2531" s="385"/>
      <c r="K2531" s="385"/>
    </row>
    <row r="2532" spans="1:11">
      <c r="A2532" s="483"/>
      <c r="B2532" s="438"/>
      <c r="F2532" s="385"/>
      <c r="G2532" s="385"/>
      <c r="H2532" s="385"/>
      <c r="I2532" s="385"/>
      <c r="J2532" s="385"/>
      <c r="K2532" s="385"/>
    </row>
    <row r="2533" spans="1:11">
      <c r="A2533" s="483"/>
      <c r="B2533" s="438"/>
      <c r="F2533" s="385"/>
      <c r="G2533" s="385"/>
      <c r="H2533" s="385"/>
      <c r="I2533" s="385"/>
      <c r="J2533" s="385"/>
      <c r="K2533" s="385"/>
    </row>
    <row r="2534" spans="1:11">
      <c r="A2534" s="483"/>
      <c r="B2534" s="438"/>
      <c r="F2534" s="385"/>
      <c r="G2534" s="385"/>
      <c r="H2534" s="385"/>
      <c r="I2534" s="385"/>
      <c r="J2534" s="385"/>
      <c r="K2534" s="385"/>
    </row>
    <row r="2535" spans="1:11">
      <c r="A2535" s="483"/>
      <c r="B2535" s="438"/>
      <c r="F2535" s="385"/>
      <c r="G2535" s="385"/>
      <c r="H2535" s="385"/>
      <c r="I2535" s="385"/>
      <c r="J2535" s="385"/>
      <c r="K2535" s="385"/>
    </row>
    <row r="2536" spans="1:11">
      <c r="A2536" s="483"/>
      <c r="B2536" s="438"/>
      <c r="F2536" s="385"/>
      <c r="G2536" s="385"/>
      <c r="H2536" s="385"/>
      <c r="I2536" s="385"/>
      <c r="J2536" s="385"/>
      <c r="K2536" s="385"/>
    </row>
    <row r="2537" spans="1:11">
      <c r="A2537" s="483"/>
      <c r="B2537" s="438"/>
      <c r="F2537" s="385"/>
      <c r="G2537" s="385"/>
      <c r="H2537" s="385"/>
      <c r="I2537" s="385"/>
      <c r="J2537" s="385"/>
      <c r="K2537" s="385"/>
    </row>
    <row r="2538" spans="1:11">
      <c r="A2538" s="483"/>
      <c r="B2538" s="438"/>
      <c r="F2538" s="385"/>
      <c r="G2538" s="385"/>
      <c r="H2538" s="385"/>
      <c r="I2538" s="385"/>
      <c r="J2538" s="385"/>
      <c r="K2538" s="385"/>
    </row>
    <row r="2539" spans="1:11">
      <c r="A2539" s="483"/>
      <c r="B2539" s="438"/>
      <c r="F2539" s="385"/>
      <c r="G2539" s="385"/>
      <c r="H2539" s="385"/>
      <c r="I2539" s="385"/>
      <c r="J2539" s="385"/>
      <c r="K2539" s="385"/>
    </row>
    <row r="2540" spans="1:11">
      <c r="A2540" s="483"/>
      <c r="B2540" s="438"/>
      <c r="F2540" s="385"/>
      <c r="G2540" s="385"/>
      <c r="H2540" s="385"/>
      <c r="I2540" s="385"/>
      <c r="J2540" s="385"/>
      <c r="K2540" s="385"/>
    </row>
    <row r="2541" spans="1:11">
      <c r="A2541" s="483"/>
      <c r="B2541" s="438"/>
      <c r="F2541" s="385"/>
      <c r="G2541" s="385"/>
      <c r="H2541" s="385"/>
      <c r="I2541" s="385"/>
      <c r="J2541" s="385"/>
      <c r="K2541" s="385"/>
    </row>
    <row r="2542" spans="1:11">
      <c r="A2542" s="483"/>
      <c r="B2542" s="438"/>
      <c r="F2542" s="385"/>
      <c r="G2542" s="385"/>
      <c r="H2542" s="385"/>
      <c r="I2542" s="385"/>
      <c r="J2542" s="385"/>
      <c r="K2542" s="385"/>
    </row>
    <row r="2543" spans="1:11">
      <c r="A2543" s="483"/>
      <c r="B2543" s="438"/>
      <c r="F2543" s="385"/>
      <c r="G2543" s="385"/>
      <c r="H2543" s="385"/>
      <c r="I2543" s="385"/>
      <c r="J2543" s="385"/>
      <c r="K2543" s="385"/>
    </row>
    <row r="2544" spans="1:11">
      <c r="A2544" s="483"/>
      <c r="B2544" s="438"/>
      <c r="F2544" s="385"/>
      <c r="G2544" s="385"/>
      <c r="H2544" s="385"/>
      <c r="I2544" s="385"/>
      <c r="J2544" s="385"/>
      <c r="K2544" s="385"/>
    </row>
    <row r="2545" spans="1:11">
      <c r="A2545" s="483"/>
      <c r="B2545" s="438"/>
      <c r="F2545" s="385"/>
      <c r="G2545" s="385"/>
      <c r="H2545" s="385"/>
      <c r="I2545" s="385"/>
      <c r="J2545" s="385"/>
      <c r="K2545" s="385"/>
    </row>
    <row r="2546" spans="1:11">
      <c r="A2546" s="483"/>
      <c r="B2546" s="438"/>
      <c r="F2546" s="385"/>
      <c r="G2546" s="385"/>
      <c r="H2546" s="385"/>
      <c r="I2546" s="385"/>
      <c r="J2546" s="385"/>
      <c r="K2546" s="385"/>
    </row>
    <row r="2547" spans="1:11">
      <c r="A2547" s="483"/>
      <c r="B2547" s="438"/>
      <c r="F2547" s="385"/>
      <c r="G2547" s="385"/>
      <c r="H2547" s="385"/>
      <c r="I2547" s="385"/>
      <c r="J2547" s="385"/>
      <c r="K2547" s="385"/>
    </row>
    <row r="2548" spans="1:11">
      <c r="A2548" s="483"/>
      <c r="B2548" s="438"/>
      <c r="F2548" s="385"/>
      <c r="G2548" s="385"/>
      <c r="H2548" s="385"/>
      <c r="I2548" s="385"/>
      <c r="J2548" s="385"/>
      <c r="K2548" s="385"/>
    </row>
    <row r="2549" spans="1:11">
      <c r="A2549" s="483"/>
      <c r="B2549" s="438"/>
      <c r="F2549" s="385"/>
      <c r="G2549" s="385"/>
      <c r="H2549" s="385"/>
      <c r="I2549" s="385"/>
      <c r="J2549" s="385"/>
      <c r="K2549" s="385"/>
    </row>
    <row r="2550" spans="1:11">
      <c r="A2550" s="483"/>
      <c r="B2550" s="438"/>
      <c r="F2550" s="385"/>
      <c r="G2550" s="385"/>
      <c r="H2550" s="385"/>
      <c r="I2550" s="385"/>
      <c r="J2550" s="385"/>
      <c r="K2550" s="385"/>
    </row>
    <row r="2551" spans="1:11">
      <c r="A2551" s="483"/>
      <c r="B2551" s="438"/>
      <c r="F2551" s="385"/>
      <c r="G2551" s="385"/>
      <c r="H2551" s="385"/>
      <c r="I2551" s="385"/>
      <c r="J2551" s="385"/>
      <c r="K2551" s="385"/>
    </row>
    <row r="2552" spans="1:11">
      <c r="A2552" s="483"/>
      <c r="B2552" s="438"/>
      <c r="F2552" s="385"/>
      <c r="G2552" s="385"/>
      <c r="H2552" s="385"/>
      <c r="I2552" s="385"/>
      <c r="J2552" s="385"/>
      <c r="K2552" s="385"/>
    </row>
    <row r="2553" spans="1:11">
      <c r="A2553" s="483"/>
      <c r="B2553" s="438"/>
      <c r="F2553" s="385"/>
      <c r="G2553" s="385"/>
      <c r="H2553" s="385"/>
      <c r="I2553" s="385"/>
      <c r="J2553" s="385"/>
      <c r="K2553" s="385"/>
    </row>
    <row r="2554" spans="1:11">
      <c r="A2554" s="483"/>
      <c r="B2554" s="438"/>
      <c r="F2554" s="385"/>
      <c r="G2554" s="385"/>
      <c r="H2554" s="385"/>
      <c r="I2554" s="385"/>
      <c r="J2554" s="385"/>
      <c r="K2554" s="385"/>
    </row>
    <row r="2555" spans="1:11">
      <c r="A2555" s="483"/>
      <c r="B2555" s="438"/>
      <c r="F2555" s="385"/>
      <c r="G2555" s="385"/>
      <c r="H2555" s="385"/>
      <c r="I2555" s="385"/>
      <c r="J2555" s="385"/>
      <c r="K2555" s="385"/>
    </row>
    <row r="2556" spans="1:11">
      <c r="A2556" s="483"/>
      <c r="B2556" s="438"/>
      <c r="F2556" s="385"/>
      <c r="G2556" s="385"/>
      <c r="H2556" s="385"/>
      <c r="I2556" s="385"/>
      <c r="J2556" s="385"/>
      <c r="K2556" s="385"/>
    </row>
    <row r="2557" spans="1:11">
      <c r="A2557" s="483"/>
      <c r="B2557" s="438"/>
      <c r="F2557" s="385"/>
      <c r="G2557" s="385"/>
      <c r="H2557" s="385"/>
      <c r="I2557" s="385"/>
      <c r="J2557" s="385"/>
      <c r="K2557" s="385"/>
    </row>
    <row r="2558" spans="1:11">
      <c r="A2558" s="483"/>
      <c r="B2558" s="438"/>
      <c r="F2558" s="385"/>
      <c r="G2558" s="385"/>
      <c r="H2558" s="385"/>
      <c r="I2558" s="385"/>
      <c r="J2558" s="385"/>
      <c r="K2558" s="385"/>
    </row>
    <row r="2559" spans="1:11">
      <c r="A2559" s="483"/>
      <c r="B2559" s="438"/>
      <c r="F2559" s="385"/>
      <c r="G2559" s="385"/>
      <c r="H2559" s="385"/>
      <c r="I2559" s="385"/>
      <c r="J2559" s="385"/>
      <c r="K2559" s="385"/>
    </row>
    <row r="2560" spans="1:11">
      <c r="A2560" s="483"/>
      <c r="B2560" s="438"/>
      <c r="F2560" s="385"/>
      <c r="G2560" s="385"/>
      <c r="H2560" s="385"/>
      <c r="I2560" s="385"/>
      <c r="J2560" s="385"/>
      <c r="K2560" s="385"/>
    </row>
    <row r="2561" spans="1:11">
      <c r="A2561" s="483"/>
      <c r="B2561" s="438"/>
      <c r="F2561" s="385"/>
      <c r="G2561" s="385"/>
      <c r="H2561" s="385"/>
      <c r="I2561" s="385"/>
      <c r="J2561" s="385"/>
      <c r="K2561" s="385"/>
    </row>
    <row r="2562" spans="1:11">
      <c r="A2562" s="483"/>
      <c r="B2562" s="438"/>
      <c r="F2562" s="385"/>
      <c r="G2562" s="385"/>
      <c r="H2562" s="385"/>
      <c r="I2562" s="385"/>
      <c r="J2562" s="385"/>
      <c r="K2562" s="385"/>
    </row>
    <row r="2563" spans="1:11">
      <c r="A2563" s="483"/>
      <c r="B2563" s="438"/>
      <c r="F2563" s="385"/>
      <c r="G2563" s="385"/>
      <c r="H2563" s="385"/>
      <c r="I2563" s="385"/>
      <c r="J2563" s="385"/>
      <c r="K2563" s="385"/>
    </row>
    <row r="2564" spans="1:11">
      <c r="A2564" s="483"/>
      <c r="B2564" s="438"/>
      <c r="F2564" s="385"/>
      <c r="G2564" s="385"/>
      <c r="H2564" s="385"/>
      <c r="I2564" s="385"/>
      <c r="J2564" s="385"/>
      <c r="K2564" s="385"/>
    </row>
    <row r="2565" spans="1:11">
      <c r="A2565" s="483"/>
      <c r="B2565" s="438"/>
      <c r="F2565" s="385"/>
      <c r="G2565" s="385"/>
      <c r="H2565" s="385"/>
      <c r="I2565" s="385"/>
      <c r="J2565" s="385"/>
      <c r="K2565" s="385"/>
    </row>
    <row r="2566" spans="1:11">
      <c r="A2566" s="483"/>
      <c r="B2566" s="438"/>
      <c r="F2566" s="385"/>
      <c r="G2566" s="385"/>
      <c r="H2566" s="385"/>
      <c r="I2566" s="385"/>
      <c r="J2566" s="385"/>
      <c r="K2566" s="385"/>
    </row>
    <row r="2567" spans="1:11">
      <c r="A2567" s="483"/>
      <c r="B2567" s="438"/>
      <c r="F2567" s="385"/>
      <c r="G2567" s="385"/>
      <c r="H2567" s="385"/>
      <c r="I2567" s="385"/>
      <c r="J2567" s="385"/>
      <c r="K2567" s="385"/>
    </row>
    <row r="2568" spans="1:11">
      <c r="A2568" s="483"/>
      <c r="B2568" s="438"/>
      <c r="F2568" s="385"/>
      <c r="G2568" s="385"/>
      <c r="H2568" s="385"/>
      <c r="I2568" s="385"/>
      <c r="J2568" s="385"/>
      <c r="K2568" s="385"/>
    </row>
    <row r="2569" spans="1:11">
      <c r="A2569" s="483"/>
      <c r="B2569" s="438"/>
      <c r="F2569" s="385"/>
      <c r="G2569" s="385"/>
      <c r="H2569" s="385"/>
      <c r="I2569" s="385"/>
      <c r="J2569" s="385"/>
      <c r="K2569" s="385"/>
    </row>
    <row r="2570" spans="1:11">
      <c r="A2570" s="483"/>
      <c r="B2570" s="438"/>
      <c r="F2570" s="385"/>
      <c r="G2570" s="385"/>
      <c r="H2570" s="385"/>
      <c r="I2570" s="385"/>
      <c r="J2570" s="385"/>
      <c r="K2570" s="385"/>
    </row>
    <row r="2571" spans="1:11">
      <c r="A2571" s="483"/>
      <c r="B2571" s="438"/>
      <c r="F2571" s="385"/>
      <c r="G2571" s="385"/>
      <c r="H2571" s="385"/>
      <c r="I2571" s="385"/>
      <c r="J2571" s="385"/>
      <c r="K2571" s="385"/>
    </row>
    <row r="2572" spans="1:11">
      <c r="A2572" s="483"/>
      <c r="B2572" s="438"/>
      <c r="F2572" s="385"/>
      <c r="G2572" s="385"/>
      <c r="H2572" s="385"/>
      <c r="I2572" s="385"/>
      <c r="J2572" s="385"/>
      <c r="K2572" s="385"/>
    </row>
    <row r="2573" spans="1:11">
      <c r="A2573" s="483"/>
      <c r="B2573" s="438"/>
      <c r="F2573" s="385"/>
      <c r="G2573" s="385"/>
      <c r="H2573" s="385"/>
      <c r="I2573" s="385"/>
      <c r="J2573" s="385"/>
      <c r="K2573" s="385"/>
    </row>
    <row r="2574" spans="1:11">
      <c r="A2574" s="483"/>
      <c r="B2574" s="438"/>
      <c r="F2574" s="385"/>
      <c r="G2574" s="385"/>
      <c r="H2574" s="385"/>
      <c r="I2574" s="385"/>
      <c r="J2574" s="385"/>
      <c r="K2574" s="385"/>
    </row>
    <row r="2575" spans="1:11">
      <c r="A2575" s="483"/>
      <c r="B2575" s="438"/>
      <c r="F2575" s="385"/>
      <c r="G2575" s="385"/>
      <c r="H2575" s="385"/>
      <c r="I2575" s="385"/>
      <c r="J2575" s="385"/>
      <c r="K2575" s="385"/>
    </row>
    <row r="2576" spans="1:11">
      <c r="A2576" s="483"/>
      <c r="B2576" s="438"/>
      <c r="F2576" s="385"/>
      <c r="G2576" s="385"/>
      <c r="H2576" s="385"/>
      <c r="I2576" s="385"/>
      <c r="J2576" s="385"/>
      <c r="K2576" s="385"/>
    </row>
    <row r="2577" spans="1:11">
      <c r="A2577" s="483"/>
      <c r="B2577" s="438"/>
      <c r="F2577" s="385"/>
      <c r="G2577" s="385"/>
      <c r="H2577" s="385"/>
      <c r="I2577" s="385"/>
      <c r="J2577" s="385"/>
      <c r="K2577" s="385"/>
    </row>
    <row r="2578" spans="1:11">
      <c r="A2578" s="483"/>
      <c r="B2578" s="438"/>
      <c r="F2578" s="385"/>
      <c r="G2578" s="385"/>
      <c r="H2578" s="385"/>
      <c r="I2578" s="385"/>
      <c r="J2578" s="385"/>
      <c r="K2578" s="385"/>
    </row>
    <row r="2579" spans="1:11">
      <c r="A2579" s="483"/>
      <c r="B2579" s="438"/>
      <c r="F2579" s="385"/>
      <c r="G2579" s="385"/>
      <c r="H2579" s="385"/>
      <c r="I2579" s="385"/>
      <c r="J2579" s="385"/>
      <c r="K2579" s="385"/>
    </row>
    <row r="2580" spans="1:11">
      <c r="A2580" s="483"/>
      <c r="B2580" s="438"/>
      <c r="F2580" s="385"/>
      <c r="G2580" s="385"/>
      <c r="H2580" s="385"/>
      <c r="I2580" s="385"/>
      <c r="J2580" s="385"/>
      <c r="K2580" s="385"/>
    </row>
    <row r="2581" spans="1:11">
      <c r="A2581" s="483"/>
      <c r="B2581" s="438"/>
      <c r="F2581" s="385"/>
      <c r="G2581" s="385"/>
      <c r="H2581" s="385"/>
      <c r="I2581" s="385"/>
      <c r="J2581" s="385"/>
      <c r="K2581" s="385"/>
    </row>
    <row r="2582" spans="1:11">
      <c r="A2582" s="483"/>
      <c r="B2582" s="438"/>
      <c r="F2582" s="385"/>
      <c r="G2582" s="385"/>
      <c r="H2582" s="385"/>
      <c r="I2582" s="385"/>
      <c r="J2582" s="385"/>
      <c r="K2582" s="385"/>
    </row>
    <row r="2583" spans="1:11">
      <c r="A2583" s="483"/>
      <c r="B2583" s="438"/>
      <c r="F2583" s="385"/>
      <c r="G2583" s="385"/>
      <c r="H2583" s="385"/>
      <c r="I2583" s="385"/>
      <c r="J2583" s="385"/>
      <c r="K2583" s="385"/>
    </row>
    <row r="2584" spans="1:11">
      <c r="A2584" s="483"/>
      <c r="B2584" s="438"/>
      <c r="F2584" s="385"/>
      <c r="G2584" s="385"/>
      <c r="H2584" s="385"/>
      <c r="I2584" s="385"/>
      <c r="J2584" s="385"/>
      <c r="K2584" s="385"/>
    </row>
    <row r="2585" spans="1:11">
      <c r="A2585" s="483"/>
      <c r="B2585" s="438"/>
      <c r="F2585" s="385"/>
      <c r="G2585" s="385"/>
      <c r="H2585" s="385"/>
      <c r="I2585" s="385"/>
      <c r="J2585" s="385"/>
      <c r="K2585" s="385"/>
    </row>
    <row r="2586" spans="1:11">
      <c r="A2586" s="483"/>
      <c r="B2586" s="438"/>
      <c r="F2586" s="385"/>
      <c r="G2586" s="385"/>
      <c r="H2586" s="385"/>
      <c r="I2586" s="385"/>
      <c r="J2586" s="385"/>
      <c r="K2586" s="385"/>
    </row>
    <row r="2587" spans="1:11">
      <c r="A2587" s="483"/>
      <c r="B2587" s="438"/>
      <c r="F2587" s="385"/>
      <c r="G2587" s="385"/>
      <c r="H2587" s="385"/>
      <c r="I2587" s="385"/>
      <c r="J2587" s="385"/>
      <c r="K2587" s="385"/>
    </row>
    <row r="2588" spans="1:11">
      <c r="A2588" s="483"/>
      <c r="B2588" s="438"/>
      <c r="F2588" s="385"/>
      <c r="G2588" s="385"/>
      <c r="H2588" s="385"/>
      <c r="I2588" s="385"/>
      <c r="J2588" s="385"/>
      <c r="K2588" s="385"/>
    </row>
    <row r="2589" spans="1:11">
      <c r="A2589" s="483"/>
      <c r="B2589" s="438"/>
      <c r="F2589" s="385"/>
      <c r="G2589" s="385"/>
      <c r="H2589" s="385"/>
      <c r="I2589" s="385"/>
      <c r="J2589" s="385"/>
      <c r="K2589" s="385"/>
    </row>
    <row r="2590" spans="1:11">
      <c r="A2590" s="483"/>
      <c r="B2590" s="438"/>
      <c r="F2590" s="385"/>
      <c r="G2590" s="385"/>
      <c r="H2590" s="385"/>
      <c r="I2590" s="385"/>
      <c r="J2590" s="385"/>
      <c r="K2590" s="385"/>
    </row>
    <row r="2591" spans="1:11">
      <c r="A2591" s="483"/>
      <c r="B2591" s="438"/>
      <c r="F2591" s="385"/>
      <c r="G2591" s="385"/>
      <c r="H2591" s="385"/>
      <c r="I2591" s="385"/>
      <c r="J2591" s="385"/>
      <c r="K2591" s="385"/>
    </row>
    <row r="2592" spans="1:11">
      <c r="A2592" s="483"/>
      <c r="B2592" s="438"/>
      <c r="F2592" s="385"/>
      <c r="G2592" s="385"/>
      <c r="H2592" s="385"/>
      <c r="I2592" s="385"/>
      <c r="J2592" s="385"/>
      <c r="K2592" s="385"/>
    </row>
    <row r="2593" spans="1:11">
      <c r="A2593" s="483"/>
      <c r="B2593" s="438"/>
      <c r="F2593" s="385"/>
      <c r="G2593" s="385"/>
      <c r="H2593" s="385"/>
      <c r="I2593" s="385"/>
      <c r="J2593" s="385"/>
      <c r="K2593" s="385"/>
    </row>
    <row r="2594" spans="1:11">
      <c r="A2594" s="483"/>
      <c r="B2594" s="438"/>
      <c r="F2594" s="385"/>
      <c r="G2594" s="385"/>
      <c r="H2594" s="385"/>
      <c r="I2594" s="385"/>
      <c r="J2594" s="385"/>
      <c r="K2594" s="385"/>
    </row>
    <row r="2595" spans="1:11">
      <c r="A2595" s="483"/>
      <c r="B2595" s="438"/>
      <c r="F2595" s="385"/>
      <c r="G2595" s="385"/>
      <c r="H2595" s="385"/>
      <c r="I2595" s="385"/>
      <c r="J2595" s="385"/>
      <c r="K2595" s="385"/>
    </row>
    <row r="2596" spans="1:11">
      <c r="A2596" s="483"/>
      <c r="B2596" s="438"/>
      <c r="F2596" s="385"/>
      <c r="G2596" s="385"/>
      <c r="H2596" s="385"/>
      <c r="I2596" s="385"/>
      <c r="J2596" s="385"/>
      <c r="K2596" s="385"/>
    </row>
    <row r="2597" spans="1:11">
      <c r="A2597" s="483"/>
      <c r="B2597" s="438"/>
      <c r="F2597" s="385"/>
      <c r="G2597" s="385"/>
      <c r="H2597" s="385"/>
      <c r="I2597" s="385"/>
      <c r="J2597" s="385"/>
      <c r="K2597" s="385"/>
    </row>
    <row r="2598" spans="1:11">
      <c r="A2598" s="483"/>
      <c r="B2598" s="438"/>
      <c r="F2598" s="385"/>
      <c r="G2598" s="385"/>
      <c r="H2598" s="385"/>
      <c r="I2598" s="385"/>
      <c r="J2598" s="385"/>
      <c r="K2598" s="385"/>
    </row>
    <row r="2599" spans="1:11">
      <c r="A2599" s="483"/>
      <c r="B2599" s="438"/>
      <c r="F2599" s="385"/>
      <c r="G2599" s="385"/>
      <c r="H2599" s="385"/>
      <c r="I2599" s="385"/>
      <c r="J2599" s="385"/>
      <c r="K2599" s="385"/>
    </row>
    <row r="2600" spans="1:11">
      <c r="A2600" s="483"/>
      <c r="B2600" s="438"/>
      <c r="F2600" s="385"/>
      <c r="G2600" s="385"/>
      <c r="H2600" s="385"/>
      <c r="I2600" s="385"/>
      <c r="J2600" s="385"/>
      <c r="K2600" s="385"/>
    </row>
    <row r="2601" spans="1:11">
      <c r="A2601" s="483"/>
      <c r="B2601" s="438"/>
      <c r="F2601" s="385"/>
      <c r="G2601" s="385"/>
      <c r="H2601" s="385"/>
      <c r="I2601" s="385"/>
      <c r="J2601" s="385"/>
      <c r="K2601" s="385"/>
    </row>
    <row r="2602" spans="1:11">
      <c r="A2602" s="483"/>
      <c r="B2602" s="438"/>
      <c r="F2602" s="385"/>
      <c r="G2602" s="385"/>
      <c r="H2602" s="385"/>
      <c r="I2602" s="385"/>
      <c r="J2602" s="385"/>
      <c r="K2602" s="385"/>
    </row>
    <row r="2603" spans="1:11">
      <c r="A2603" s="483"/>
      <c r="B2603" s="438"/>
      <c r="F2603" s="385"/>
      <c r="G2603" s="385"/>
      <c r="H2603" s="385"/>
      <c r="I2603" s="385"/>
      <c r="J2603" s="385"/>
      <c r="K2603" s="385"/>
    </row>
    <row r="2604" spans="1:11">
      <c r="A2604" s="483"/>
      <c r="B2604" s="438"/>
      <c r="F2604" s="385"/>
      <c r="G2604" s="385"/>
      <c r="H2604" s="385"/>
      <c r="I2604" s="385"/>
      <c r="J2604" s="385"/>
      <c r="K2604" s="385"/>
    </row>
    <row r="2605" spans="1:11">
      <c r="A2605" s="483"/>
      <c r="B2605" s="438"/>
      <c r="F2605" s="385"/>
      <c r="G2605" s="385"/>
      <c r="H2605" s="385"/>
      <c r="I2605" s="385"/>
      <c r="J2605" s="385"/>
      <c r="K2605" s="385"/>
    </row>
    <row r="2606" spans="1:11">
      <c r="A2606" s="483"/>
      <c r="B2606" s="438"/>
      <c r="F2606" s="385"/>
      <c r="G2606" s="385"/>
      <c r="H2606" s="385"/>
      <c r="I2606" s="385"/>
      <c r="J2606" s="385"/>
      <c r="K2606" s="385"/>
    </row>
    <row r="2607" spans="1:11">
      <c r="A2607" s="483"/>
      <c r="B2607" s="438"/>
      <c r="F2607" s="385"/>
      <c r="G2607" s="385"/>
      <c r="H2607" s="385"/>
      <c r="I2607" s="385"/>
      <c r="J2607" s="385"/>
      <c r="K2607" s="385"/>
    </row>
    <row r="2608" spans="1:11">
      <c r="A2608" s="483"/>
      <c r="B2608" s="438"/>
      <c r="F2608" s="385"/>
      <c r="G2608" s="385"/>
      <c r="H2608" s="385"/>
      <c r="I2608" s="385"/>
      <c r="J2608" s="385"/>
      <c r="K2608" s="385"/>
    </row>
    <row r="2609" spans="1:11">
      <c r="A2609" s="483"/>
      <c r="B2609" s="438"/>
      <c r="F2609" s="385"/>
      <c r="G2609" s="385"/>
      <c r="H2609" s="385"/>
      <c r="I2609" s="385"/>
      <c r="J2609" s="385"/>
      <c r="K2609" s="385"/>
    </row>
    <row r="2610" spans="1:11">
      <c r="A2610" s="483"/>
      <c r="B2610" s="438"/>
      <c r="F2610" s="385"/>
      <c r="G2610" s="385"/>
      <c r="H2610" s="385"/>
      <c r="I2610" s="385"/>
      <c r="J2610" s="385"/>
      <c r="K2610" s="385"/>
    </row>
    <row r="2611" spans="1:11">
      <c r="A2611" s="483"/>
      <c r="B2611" s="438"/>
      <c r="F2611" s="385"/>
      <c r="G2611" s="385"/>
      <c r="H2611" s="385"/>
      <c r="I2611" s="385"/>
      <c r="J2611" s="385"/>
      <c r="K2611" s="385"/>
    </row>
    <row r="2612" spans="1:11">
      <c r="A2612" s="483"/>
      <c r="B2612" s="438"/>
      <c r="F2612" s="385"/>
      <c r="G2612" s="385"/>
      <c r="H2612" s="385"/>
      <c r="I2612" s="385"/>
      <c r="J2612" s="385"/>
      <c r="K2612" s="385"/>
    </row>
    <row r="2613" spans="1:11">
      <c r="A2613" s="483"/>
      <c r="B2613" s="438"/>
      <c r="F2613" s="385"/>
      <c r="G2613" s="385"/>
      <c r="H2613" s="385"/>
      <c r="I2613" s="385"/>
      <c r="J2613" s="385"/>
      <c r="K2613" s="385"/>
    </row>
    <row r="2614" spans="1:11">
      <c r="A2614" s="483"/>
      <c r="B2614" s="438"/>
      <c r="F2614" s="385"/>
      <c r="G2614" s="385"/>
      <c r="H2614" s="385"/>
      <c r="I2614" s="385"/>
      <c r="J2614" s="385"/>
      <c r="K2614" s="385"/>
    </row>
    <row r="2615" spans="1:11">
      <c r="A2615" s="483"/>
      <c r="B2615" s="438"/>
      <c r="F2615" s="385"/>
      <c r="G2615" s="385"/>
      <c r="H2615" s="385"/>
      <c r="I2615" s="385"/>
      <c r="J2615" s="385"/>
      <c r="K2615" s="385"/>
    </row>
    <row r="2616" spans="1:11">
      <c r="A2616" s="483"/>
      <c r="B2616" s="438"/>
      <c r="F2616" s="385"/>
      <c r="G2616" s="385"/>
      <c r="H2616" s="385"/>
      <c r="I2616" s="385"/>
      <c r="J2616" s="385"/>
      <c r="K2616" s="385"/>
    </row>
    <row r="2617" spans="1:11">
      <c r="A2617" s="483"/>
      <c r="B2617" s="438"/>
      <c r="F2617" s="385"/>
      <c r="G2617" s="385"/>
      <c r="H2617" s="385"/>
      <c r="I2617" s="385"/>
      <c r="J2617" s="385"/>
      <c r="K2617" s="385"/>
    </row>
    <row r="2618" spans="1:11">
      <c r="A2618" s="483"/>
      <c r="B2618" s="438"/>
      <c r="F2618" s="385"/>
      <c r="G2618" s="385"/>
      <c r="H2618" s="385"/>
      <c r="I2618" s="385"/>
      <c r="J2618" s="385"/>
      <c r="K2618" s="385"/>
    </row>
    <row r="2619" spans="1:11">
      <c r="A2619" s="483"/>
      <c r="B2619" s="438"/>
      <c r="F2619" s="385"/>
      <c r="G2619" s="385"/>
      <c r="H2619" s="385"/>
      <c r="I2619" s="385"/>
      <c r="J2619" s="385"/>
      <c r="K2619" s="385"/>
    </row>
    <row r="2620" spans="1:11">
      <c r="A2620" s="483"/>
      <c r="B2620" s="438"/>
      <c r="F2620" s="385"/>
      <c r="G2620" s="385"/>
      <c r="H2620" s="385"/>
      <c r="I2620" s="385"/>
      <c r="J2620" s="385"/>
      <c r="K2620" s="385"/>
    </row>
    <row r="2621" spans="1:11">
      <c r="A2621" s="483"/>
      <c r="B2621" s="438"/>
      <c r="F2621" s="385"/>
      <c r="G2621" s="385"/>
      <c r="H2621" s="385"/>
      <c r="I2621" s="385"/>
      <c r="J2621" s="385"/>
      <c r="K2621" s="385"/>
    </row>
    <row r="2622" spans="1:11">
      <c r="A2622" s="483"/>
      <c r="B2622" s="438"/>
      <c r="F2622" s="385"/>
      <c r="G2622" s="385"/>
      <c r="H2622" s="385"/>
      <c r="I2622" s="385"/>
      <c r="J2622" s="385"/>
      <c r="K2622" s="385"/>
    </row>
    <row r="2623" spans="1:11">
      <c r="A2623" s="483"/>
      <c r="B2623" s="438"/>
      <c r="F2623" s="385"/>
      <c r="G2623" s="385"/>
      <c r="H2623" s="385"/>
      <c r="I2623" s="385"/>
      <c r="J2623" s="385"/>
      <c r="K2623" s="385"/>
    </row>
    <row r="2624" spans="1:11">
      <c r="A2624" s="483"/>
      <c r="B2624" s="438"/>
      <c r="F2624" s="385"/>
      <c r="G2624" s="385"/>
      <c r="H2624" s="385"/>
      <c r="I2624" s="385"/>
      <c r="J2624" s="385"/>
      <c r="K2624" s="385"/>
    </row>
    <row r="2625" spans="1:11">
      <c r="A2625" s="483"/>
      <c r="B2625" s="438"/>
      <c r="F2625" s="385"/>
      <c r="G2625" s="385"/>
      <c r="H2625" s="385"/>
      <c r="I2625" s="385"/>
      <c r="J2625" s="385"/>
      <c r="K2625" s="385"/>
    </row>
    <row r="2626" spans="1:11">
      <c r="A2626" s="483"/>
      <c r="B2626" s="438"/>
      <c r="F2626" s="385"/>
      <c r="G2626" s="385"/>
      <c r="H2626" s="385"/>
      <c r="I2626" s="385"/>
      <c r="J2626" s="385"/>
      <c r="K2626" s="385"/>
    </row>
    <row r="2627" spans="1:11">
      <c r="A2627" s="483"/>
      <c r="B2627" s="438"/>
      <c r="F2627" s="385"/>
      <c r="G2627" s="385"/>
      <c r="H2627" s="385"/>
      <c r="I2627" s="385"/>
      <c r="J2627" s="385"/>
      <c r="K2627" s="385"/>
    </row>
    <row r="2628" spans="1:11">
      <c r="A2628" s="483"/>
      <c r="B2628" s="438"/>
      <c r="F2628" s="385"/>
      <c r="G2628" s="385"/>
      <c r="H2628" s="385"/>
      <c r="I2628" s="385"/>
      <c r="J2628" s="385"/>
      <c r="K2628" s="385"/>
    </row>
    <row r="2629" spans="1:11">
      <c r="A2629" s="483"/>
      <c r="B2629" s="438"/>
      <c r="F2629" s="385"/>
      <c r="G2629" s="385"/>
      <c r="H2629" s="385"/>
      <c r="I2629" s="385"/>
      <c r="J2629" s="385"/>
      <c r="K2629" s="385"/>
    </row>
    <row r="2630" spans="1:11">
      <c r="A2630" s="483"/>
      <c r="B2630" s="438"/>
      <c r="F2630" s="385"/>
      <c r="G2630" s="385"/>
      <c r="H2630" s="385"/>
      <c r="I2630" s="385"/>
      <c r="J2630" s="385"/>
      <c r="K2630" s="385"/>
    </row>
    <row r="2631" spans="1:11">
      <c r="A2631" s="483"/>
      <c r="B2631" s="438"/>
      <c r="F2631" s="385"/>
      <c r="G2631" s="385"/>
      <c r="H2631" s="385"/>
      <c r="I2631" s="385"/>
      <c r="J2631" s="385"/>
      <c r="K2631" s="385"/>
    </row>
    <row r="2632" spans="1:11">
      <c r="A2632" s="483"/>
      <c r="B2632" s="438"/>
      <c r="F2632" s="385"/>
      <c r="G2632" s="385"/>
      <c r="H2632" s="385"/>
      <c r="I2632" s="385"/>
      <c r="J2632" s="385"/>
      <c r="K2632" s="385"/>
    </row>
    <row r="2633" spans="1:11">
      <c r="A2633" s="483"/>
      <c r="B2633" s="438"/>
      <c r="F2633" s="385"/>
      <c r="G2633" s="385"/>
      <c r="H2633" s="385"/>
      <c r="I2633" s="385"/>
      <c r="J2633" s="385"/>
      <c r="K2633" s="385"/>
    </row>
    <row r="2634" spans="1:11">
      <c r="A2634" s="483"/>
      <c r="B2634" s="438"/>
      <c r="F2634" s="385"/>
      <c r="G2634" s="385"/>
      <c r="H2634" s="385"/>
      <c r="I2634" s="385"/>
      <c r="J2634" s="385"/>
      <c r="K2634" s="385"/>
    </row>
    <row r="2635" spans="1:11">
      <c r="A2635" s="483"/>
      <c r="B2635" s="438"/>
      <c r="F2635" s="385"/>
      <c r="G2635" s="385"/>
      <c r="H2635" s="385"/>
      <c r="I2635" s="385"/>
      <c r="J2635" s="385"/>
      <c r="K2635" s="385"/>
    </row>
    <row r="2636" spans="1:11">
      <c r="A2636" s="483"/>
      <c r="B2636" s="438"/>
      <c r="F2636" s="385"/>
      <c r="G2636" s="385"/>
      <c r="H2636" s="385"/>
      <c r="I2636" s="385"/>
      <c r="J2636" s="385"/>
      <c r="K2636" s="385"/>
    </row>
    <row r="2637" spans="1:11">
      <c r="A2637" s="483"/>
      <c r="B2637" s="438"/>
      <c r="F2637" s="385"/>
      <c r="G2637" s="385"/>
      <c r="H2637" s="385"/>
      <c r="I2637" s="385"/>
      <c r="J2637" s="385"/>
      <c r="K2637" s="385"/>
    </row>
    <row r="2638" spans="1:11">
      <c r="A2638" s="483"/>
      <c r="B2638" s="438"/>
      <c r="F2638" s="385"/>
      <c r="G2638" s="385"/>
      <c r="H2638" s="385"/>
      <c r="I2638" s="385"/>
      <c r="J2638" s="385"/>
      <c r="K2638" s="385"/>
    </row>
    <row r="2639" spans="1:11">
      <c r="A2639" s="483"/>
      <c r="B2639" s="438"/>
      <c r="F2639" s="385"/>
      <c r="G2639" s="385"/>
      <c r="H2639" s="385"/>
      <c r="I2639" s="385"/>
      <c r="J2639" s="385"/>
      <c r="K2639" s="385"/>
    </row>
    <row r="2640" spans="1:11">
      <c r="A2640" s="483"/>
      <c r="B2640" s="438"/>
      <c r="F2640" s="385"/>
      <c r="G2640" s="385"/>
      <c r="H2640" s="385"/>
      <c r="I2640" s="385"/>
      <c r="J2640" s="385"/>
      <c r="K2640" s="385"/>
    </row>
    <row r="2641" spans="1:11">
      <c r="A2641" s="483"/>
      <c r="B2641" s="438"/>
      <c r="F2641" s="385"/>
      <c r="G2641" s="385"/>
      <c r="H2641" s="385"/>
      <c r="I2641" s="385"/>
      <c r="J2641" s="385"/>
      <c r="K2641" s="385"/>
    </row>
    <row r="2642" spans="1:11">
      <c r="A2642" s="483"/>
      <c r="B2642" s="438"/>
      <c r="F2642" s="385"/>
      <c r="G2642" s="385"/>
      <c r="H2642" s="385"/>
      <c r="I2642" s="385"/>
      <c r="J2642" s="385"/>
      <c r="K2642" s="385"/>
    </row>
    <row r="2643" spans="1:11">
      <c r="A2643" s="483"/>
      <c r="B2643" s="438"/>
      <c r="F2643" s="385"/>
      <c r="G2643" s="385"/>
      <c r="H2643" s="385"/>
      <c r="I2643" s="385"/>
      <c r="J2643" s="385"/>
      <c r="K2643" s="385"/>
    </row>
    <row r="2644" spans="1:11">
      <c r="A2644" s="483"/>
      <c r="B2644" s="438"/>
      <c r="F2644" s="385"/>
      <c r="G2644" s="385"/>
      <c r="H2644" s="385"/>
      <c r="I2644" s="385"/>
      <c r="J2644" s="385"/>
      <c r="K2644" s="385"/>
    </row>
    <row r="2645" spans="1:11">
      <c r="A2645" s="483"/>
      <c r="B2645" s="438"/>
      <c r="F2645" s="385"/>
      <c r="G2645" s="385"/>
      <c r="H2645" s="385"/>
      <c r="I2645" s="385"/>
      <c r="J2645" s="385"/>
      <c r="K2645" s="385"/>
    </row>
    <row r="2646" spans="1:11">
      <c r="A2646" s="483"/>
      <c r="B2646" s="438"/>
      <c r="F2646" s="385"/>
      <c r="G2646" s="385"/>
      <c r="H2646" s="385"/>
      <c r="I2646" s="385"/>
      <c r="J2646" s="385"/>
      <c r="K2646" s="385"/>
    </row>
    <row r="2647" spans="1:11">
      <c r="A2647" s="483"/>
      <c r="B2647" s="438"/>
      <c r="F2647" s="385"/>
      <c r="G2647" s="385"/>
      <c r="H2647" s="385"/>
      <c r="I2647" s="385"/>
      <c r="J2647" s="385"/>
      <c r="K2647" s="385"/>
    </row>
    <row r="2648" spans="1:11">
      <c r="A2648" s="483"/>
      <c r="B2648" s="438"/>
      <c r="F2648" s="385"/>
      <c r="G2648" s="385"/>
      <c r="H2648" s="385"/>
      <c r="I2648" s="385"/>
      <c r="J2648" s="385"/>
      <c r="K2648" s="385"/>
    </row>
    <row r="2649" spans="1:11">
      <c r="A2649" s="483"/>
      <c r="B2649" s="438"/>
      <c r="F2649" s="385"/>
      <c r="G2649" s="385"/>
      <c r="H2649" s="385"/>
      <c r="I2649" s="385"/>
      <c r="J2649" s="385"/>
      <c r="K2649" s="385"/>
    </row>
    <row r="2650" spans="1:11">
      <c r="A2650" s="483"/>
      <c r="B2650" s="438"/>
      <c r="F2650" s="385"/>
      <c r="G2650" s="385"/>
      <c r="H2650" s="385"/>
      <c r="I2650" s="385"/>
      <c r="J2650" s="385"/>
      <c r="K2650" s="385"/>
    </row>
    <row r="2651" spans="1:11">
      <c r="A2651" s="483"/>
      <c r="B2651" s="438"/>
      <c r="F2651" s="385"/>
      <c r="G2651" s="385"/>
      <c r="H2651" s="385"/>
      <c r="I2651" s="385"/>
      <c r="J2651" s="385"/>
      <c r="K2651" s="385"/>
    </row>
    <row r="2652" spans="1:11">
      <c r="A2652" s="483"/>
      <c r="B2652" s="438"/>
      <c r="F2652" s="385"/>
      <c r="G2652" s="385"/>
      <c r="H2652" s="385"/>
      <c r="I2652" s="385"/>
      <c r="J2652" s="385"/>
      <c r="K2652" s="385"/>
    </row>
    <row r="2653" spans="1:11">
      <c r="A2653" s="483"/>
      <c r="B2653" s="438"/>
      <c r="F2653" s="385"/>
      <c r="G2653" s="385"/>
      <c r="H2653" s="385"/>
      <c r="I2653" s="385"/>
      <c r="J2653" s="385"/>
      <c r="K2653" s="385"/>
    </row>
    <row r="2654" spans="1:11">
      <c r="A2654" s="483"/>
      <c r="B2654" s="438"/>
      <c r="F2654" s="385"/>
      <c r="G2654" s="385"/>
      <c r="H2654" s="385"/>
      <c r="I2654" s="385"/>
      <c r="J2654" s="385"/>
      <c r="K2654" s="385"/>
    </row>
    <row r="2655" spans="1:11">
      <c r="A2655" s="483"/>
      <c r="B2655" s="438"/>
      <c r="F2655" s="385"/>
      <c r="G2655" s="385"/>
      <c r="H2655" s="385"/>
      <c r="I2655" s="385"/>
      <c r="J2655" s="385"/>
      <c r="K2655" s="385"/>
    </row>
    <row r="2656" spans="1:11">
      <c r="A2656" s="483"/>
      <c r="B2656" s="438"/>
      <c r="F2656" s="385"/>
      <c r="G2656" s="385"/>
      <c r="H2656" s="385"/>
      <c r="I2656" s="385"/>
      <c r="J2656" s="385"/>
      <c r="K2656" s="385"/>
    </row>
    <row r="2657" spans="1:11">
      <c r="A2657" s="483"/>
      <c r="B2657" s="438"/>
      <c r="F2657" s="385"/>
      <c r="G2657" s="385"/>
      <c r="H2657" s="385"/>
      <c r="I2657" s="385"/>
      <c r="J2657" s="385"/>
      <c r="K2657" s="385"/>
    </row>
    <row r="2658" spans="1:11">
      <c r="A2658" s="483"/>
      <c r="B2658" s="438"/>
      <c r="F2658" s="385"/>
      <c r="G2658" s="385"/>
      <c r="H2658" s="385"/>
      <c r="I2658" s="385"/>
      <c r="J2658" s="385"/>
      <c r="K2658" s="385"/>
    </row>
    <row r="2659" spans="1:11">
      <c r="A2659" s="483"/>
      <c r="B2659" s="438"/>
      <c r="F2659" s="385"/>
      <c r="G2659" s="385"/>
      <c r="H2659" s="385"/>
      <c r="I2659" s="385"/>
      <c r="J2659" s="385"/>
      <c r="K2659" s="385"/>
    </row>
    <row r="2660" spans="1:11">
      <c r="A2660" s="483"/>
      <c r="B2660" s="438"/>
      <c r="F2660" s="385"/>
      <c r="G2660" s="385"/>
      <c r="H2660" s="385"/>
      <c r="I2660" s="385"/>
      <c r="J2660" s="385"/>
      <c r="K2660" s="385"/>
    </row>
    <row r="2661" spans="1:11">
      <c r="A2661" s="483"/>
      <c r="B2661" s="438"/>
      <c r="F2661" s="385"/>
      <c r="G2661" s="385"/>
      <c r="H2661" s="385"/>
      <c r="I2661" s="385"/>
      <c r="J2661" s="385"/>
      <c r="K2661" s="385"/>
    </row>
    <row r="2662" spans="1:11">
      <c r="A2662" s="483"/>
      <c r="B2662" s="438"/>
      <c r="F2662" s="385"/>
      <c r="G2662" s="385"/>
      <c r="H2662" s="385"/>
      <c r="I2662" s="385"/>
      <c r="J2662" s="385"/>
      <c r="K2662" s="385"/>
    </row>
    <row r="2663" spans="1:11">
      <c r="A2663" s="483"/>
      <c r="B2663" s="438"/>
      <c r="F2663" s="385"/>
      <c r="G2663" s="385"/>
      <c r="H2663" s="385"/>
      <c r="I2663" s="385"/>
      <c r="J2663" s="385"/>
      <c r="K2663" s="385"/>
    </row>
    <row r="2664" spans="1:11">
      <c r="A2664" s="483"/>
      <c r="B2664" s="438"/>
      <c r="F2664" s="385"/>
      <c r="G2664" s="385"/>
      <c r="H2664" s="385"/>
      <c r="I2664" s="385"/>
      <c r="J2664" s="385"/>
      <c r="K2664" s="385"/>
    </row>
    <row r="2665" spans="1:11">
      <c r="A2665" s="483"/>
      <c r="B2665" s="438"/>
      <c r="F2665" s="385"/>
      <c r="G2665" s="385"/>
      <c r="H2665" s="385"/>
      <c r="I2665" s="385"/>
      <c r="J2665" s="385"/>
      <c r="K2665" s="385"/>
    </row>
    <row r="2666" spans="1:11">
      <c r="A2666" s="483"/>
      <c r="B2666" s="438"/>
      <c r="F2666" s="385"/>
      <c r="G2666" s="385"/>
      <c r="H2666" s="385"/>
      <c r="I2666" s="385"/>
      <c r="J2666" s="385"/>
      <c r="K2666" s="385"/>
    </row>
    <row r="2667" spans="1:11">
      <c r="A2667" s="483"/>
      <c r="B2667" s="438"/>
      <c r="F2667" s="385"/>
      <c r="G2667" s="385"/>
      <c r="H2667" s="385"/>
      <c r="I2667" s="385"/>
      <c r="J2667" s="385"/>
      <c r="K2667" s="385"/>
    </row>
    <row r="2668" spans="1:11">
      <c r="A2668" s="483"/>
      <c r="B2668" s="438"/>
      <c r="F2668" s="385"/>
      <c r="G2668" s="385"/>
      <c r="H2668" s="385"/>
      <c r="I2668" s="385"/>
      <c r="J2668" s="385"/>
      <c r="K2668" s="385"/>
    </row>
    <row r="2669" spans="1:11">
      <c r="A2669" s="483"/>
      <c r="B2669" s="438"/>
      <c r="F2669" s="385"/>
      <c r="G2669" s="385"/>
      <c r="H2669" s="385"/>
      <c r="I2669" s="385"/>
      <c r="J2669" s="385"/>
      <c r="K2669" s="385"/>
    </row>
    <row r="2670" spans="1:11">
      <c r="A2670" s="483"/>
      <c r="B2670" s="438"/>
      <c r="F2670" s="385"/>
      <c r="G2670" s="385"/>
      <c r="H2670" s="385"/>
      <c r="I2670" s="385"/>
      <c r="J2670" s="385"/>
      <c r="K2670" s="385"/>
    </row>
    <row r="2671" spans="1:11">
      <c r="A2671" s="483"/>
      <c r="B2671" s="438"/>
      <c r="F2671" s="385"/>
      <c r="G2671" s="385"/>
      <c r="H2671" s="385"/>
      <c r="I2671" s="385"/>
      <c r="J2671" s="385"/>
      <c r="K2671" s="385"/>
    </row>
    <row r="2672" spans="1:11">
      <c r="A2672" s="483"/>
      <c r="B2672" s="438"/>
      <c r="F2672" s="385"/>
      <c r="G2672" s="385"/>
      <c r="H2672" s="385"/>
      <c r="I2672" s="385"/>
      <c r="J2672" s="385"/>
      <c r="K2672" s="385"/>
    </row>
    <row r="2673" spans="1:11">
      <c r="A2673" s="483"/>
      <c r="B2673" s="438"/>
      <c r="F2673" s="385"/>
      <c r="G2673" s="385"/>
      <c r="H2673" s="385"/>
      <c r="I2673" s="385"/>
      <c r="J2673" s="385"/>
      <c r="K2673" s="385"/>
    </row>
    <row r="2674" spans="1:11">
      <c r="A2674" s="483"/>
      <c r="B2674" s="438"/>
      <c r="F2674" s="385"/>
      <c r="G2674" s="385"/>
      <c r="H2674" s="385"/>
      <c r="I2674" s="385"/>
      <c r="J2674" s="385"/>
      <c r="K2674" s="385"/>
    </row>
    <row r="2675" spans="1:11">
      <c r="A2675" s="483"/>
      <c r="B2675" s="438"/>
      <c r="F2675" s="385"/>
      <c r="G2675" s="385"/>
      <c r="H2675" s="385"/>
      <c r="I2675" s="385"/>
      <c r="J2675" s="385"/>
      <c r="K2675" s="385"/>
    </row>
    <row r="2676" spans="1:11">
      <c r="A2676" s="483"/>
      <c r="B2676" s="438"/>
      <c r="F2676" s="385"/>
      <c r="G2676" s="385"/>
      <c r="H2676" s="385"/>
      <c r="I2676" s="385"/>
      <c r="J2676" s="385"/>
      <c r="K2676" s="385"/>
    </row>
    <row r="2677" spans="1:11">
      <c r="A2677" s="483"/>
      <c r="B2677" s="438"/>
      <c r="F2677" s="385"/>
      <c r="G2677" s="385"/>
      <c r="H2677" s="385"/>
      <c r="I2677" s="385"/>
      <c r="J2677" s="385"/>
      <c r="K2677" s="385"/>
    </row>
    <row r="2678" spans="1:11">
      <c r="A2678" s="483"/>
      <c r="B2678" s="438"/>
      <c r="F2678" s="385"/>
      <c r="G2678" s="385"/>
      <c r="H2678" s="385"/>
      <c r="I2678" s="385"/>
      <c r="J2678" s="385"/>
      <c r="K2678" s="385"/>
    </row>
    <row r="2679" spans="1:11">
      <c r="A2679" s="483"/>
      <c r="B2679" s="438"/>
      <c r="F2679" s="385"/>
      <c r="G2679" s="385"/>
      <c r="H2679" s="385"/>
      <c r="I2679" s="385"/>
      <c r="J2679" s="385"/>
      <c r="K2679" s="385"/>
    </row>
    <row r="2680" spans="1:11">
      <c r="A2680" s="483"/>
      <c r="B2680" s="438"/>
      <c r="F2680" s="385"/>
      <c r="G2680" s="385"/>
      <c r="H2680" s="385"/>
      <c r="I2680" s="385"/>
      <c r="J2680" s="385"/>
      <c r="K2680" s="385"/>
    </row>
    <row r="2681" spans="1:11">
      <c r="A2681" s="483"/>
      <c r="B2681" s="438"/>
      <c r="F2681" s="385"/>
      <c r="G2681" s="385"/>
      <c r="H2681" s="385"/>
      <c r="I2681" s="385"/>
      <c r="J2681" s="385"/>
      <c r="K2681" s="385"/>
    </row>
    <row r="2682" spans="1:11">
      <c r="A2682" s="483"/>
      <c r="B2682" s="438"/>
      <c r="F2682" s="385"/>
      <c r="G2682" s="385"/>
      <c r="H2682" s="385"/>
      <c r="I2682" s="385"/>
      <c r="J2682" s="385"/>
      <c r="K2682" s="385"/>
    </row>
    <row r="2683" spans="1:11">
      <c r="A2683" s="483"/>
      <c r="B2683" s="438"/>
      <c r="F2683" s="385"/>
      <c r="G2683" s="385"/>
      <c r="H2683" s="385"/>
      <c r="I2683" s="385"/>
      <c r="J2683" s="385"/>
      <c r="K2683" s="385"/>
    </row>
    <row r="2684" spans="1:11">
      <c r="A2684" s="483"/>
      <c r="B2684" s="438"/>
      <c r="F2684" s="385"/>
      <c r="G2684" s="385"/>
      <c r="H2684" s="385"/>
      <c r="I2684" s="385"/>
      <c r="J2684" s="385"/>
      <c r="K2684" s="385"/>
    </row>
    <row r="2685" spans="1:11">
      <c r="A2685" s="483"/>
      <c r="B2685" s="438"/>
      <c r="F2685" s="385"/>
      <c r="G2685" s="385"/>
      <c r="H2685" s="385"/>
      <c r="I2685" s="385"/>
      <c r="J2685" s="385"/>
      <c r="K2685" s="385"/>
    </row>
    <row r="2686" spans="1:11">
      <c r="A2686" s="483"/>
      <c r="B2686" s="438"/>
      <c r="F2686" s="385"/>
      <c r="G2686" s="385"/>
      <c r="H2686" s="385"/>
      <c r="I2686" s="385"/>
      <c r="J2686" s="385"/>
      <c r="K2686" s="385"/>
    </row>
    <row r="2687" spans="1:11">
      <c r="A2687" s="483"/>
      <c r="B2687" s="438"/>
      <c r="F2687" s="385"/>
      <c r="G2687" s="385"/>
      <c r="H2687" s="385"/>
      <c r="I2687" s="385"/>
      <c r="J2687" s="385"/>
      <c r="K2687" s="385"/>
    </row>
    <row r="2688" spans="1:11">
      <c r="A2688" s="483"/>
      <c r="B2688" s="438"/>
      <c r="F2688" s="385"/>
      <c r="G2688" s="385"/>
      <c r="H2688" s="385"/>
      <c r="I2688" s="385"/>
      <c r="J2688" s="385"/>
      <c r="K2688" s="385"/>
    </row>
    <row r="2689" spans="1:11">
      <c r="A2689" s="483"/>
      <c r="B2689" s="438"/>
      <c r="F2689" s="385"/>
      <c r="G2689" s="385"/>
      <c r="H2689" s="385"/>
      <c r="I2689" s="385"/>
      <c r="J2689" s="385"/>
      <c r="K2689" s="385"/>
    </row>
    <row r="2690" spans="1:11">
      <c r="A2690" s="483"/>
      <c r="B2690" s="438"/>
      <c r="F2690" s="385"/>
      <c r="G2690" s="385"/>
      <c r="H2690" s="385"/>
      <c r="I2690" s="385"/>
      <c r="J2690" s="385"/>
      <c r="K2690" s="385"/>
    </row>
    <row r="2691" spans="1:11">
      <c r="A2691" s="483"/>
      <c r="B2691" s="438"/>
      <c r="F2691" s="385"/>
      <c r="G2691" s="385"/>
      <c r="H2691" s="385"/>
      <c r="I2691" s="385"/>
      <c r="J2691" s="385"/>
      <c r="K2691" s="385"/>
    </row>
    <row r="2692" spans="1:11">
      <c r="A2692" s="483"/>
      <c r="B2692" s="438"/>
      <c r="F2692" s="385"/>
      <c r="G2692" s="385"/>
      <c r="H2692" s="385"/>
      <c r="I2692" s="385"/>
      <c r="J2692" s="385"/>
      <c r="K2692" s="385"/>
    </row>
    <row r="2693" spans="1:11">
      <c r="A2693" s="483"/>
      <c r="B2693" s="438"/>
      <c r="F2693" s="385"/>
      <c r="G2693" s="385"/>
      <c r="H2693" s="385"/>
      <c r="I2693" s="385"/>
      <c r="J2693" s="385"/>
      <c r="K2693" s="385"/>
    </row>
    <row r="2694" spans="1:11">
      <c r="A2694" s="483"/>
      <c r="B2694" s="438"/>
      <c r="F2694" s="385"/>
      <c r="G2694" s="385"/>
      <c r="H2694" s="385"/>
      <c r="I2694" s="385"/>
      <c r="J2694" s="385"/>
      <c r="K2694" s="385"/>
    </row>
    <row r="2695" spans="1:11">
      <c r="A2695" s="483"/>
      <c r="B2695" s="438"/>
      <c r="F2695" s="385"/>
      <c r="G2695" s="385"/>
      <c r="H2695" s="385"/>
      <c r="I2695" s="385"/>
      <c r="J2695" s="385"/>
      <c r="K2695" s="385"/>
    </row>
    <row r="2696" spans="1:11">
      <c r="A2696" s="483"/>
      <c r="B2696" s="438"/>
      <c r="F2696" s="385"/>
      <c r="G2696" s="385"/>
      <c r="H2696" s="385"/>
      <c r="I2696" s="385"/>
      <c r="J2696" s="385"/>
      <c r="K2696" s="385"/>
    </row>
    <row r="2697" spans="1:11">
      <c r="A2697" s="483"/>
      <c r="B2697" s="438"/>
      <c r="F2697" s="385"/>
      <c r="G2697" s="385"/>
      <c r="H2697" s="385"/>
      <c r="I2697" s="385"/>
      <c r="J2697" s="385"/>
      <c r="K2697" s="385"/>
    </row>
    <row r="2698" spans="1:11">
      <c r="A2698" s="483"/>
      <c r="B2698" s="438"/>
      <c r="F2698" s="385"/>
      <c r="G2698" s="385"/>
      <c r="H2698" s="385"/>
      <c r="I2698" s="385"/>
      <c r="J2698" s="385"/>
      <c r="K2698" s="385"/>
    </row>
    <row r="2699" spans="1:11">
      <c r="A2699" s="483"/>
      <c r="B2699" s="438"/>
      <c r="F2699" s="385"/>
      <c r="G2699" s="385"/>
      <c r="H2699" s="385"/>
      <c r="I2699" s="385"/>
      <c r="J2699" s="385"/>
      <c r="K2699" s="385"/>
    </row>
    <row r="2700" spans="1:11">
      <c r="A2700" s="483"/>
      <c r="B2700" s="438"/>
      <c r="F2700" s="385"/>
      <c r="G2700" s="385"/>
      <c r="H2700" s="385"/>
      <c r="I2700" s="385"/>
      <c r="J2700" s="385"/>
      <c r="K2700" s="385"/>
    </row>
    <row r="2701" spans="1:11">
      <c r="A2701" s="483"/>
      <c r="B2701" s="438"/>
      <c r="F2701" s="385"/>
      <c r="G2701" s="385"/>
      <c r="H2701" s="385"/>
      <c r="I2701" s="385"/>
      <c r="J2701" s="385"/>
      <c r="K2701" s="385"/>
    </row>
    <row r="2702" spans="1:11">
      <c r="A2702" s="483"/>
      <c r="B2702" s="438"/>
      <c r="F2702" s="385"/>
      <c r="G2702" s="385"/>
      <c r="H2702" s="385"/>
      <c r="I2702" s="385"/>
      <c r="J2702" s="385"/>
      <c r="K2702" s="385"/>
    </row>
    <row r="2703" spans="1:11">
      <c r="A2703" s="483"/>
      <c r="B2703" s="438"/>
      <c r="F2703" s="385"/>
      <c r="G2703" s="385"/>
      <c r="H2703" s="385"/>
      <c r="I2703" s="385"/>
      <c r="J2703" s="385"/>
      <c r="K2703" s="385"/>
    </row>
    <row r="2704" spans="1:11">
      <c r="A2704" s="483"/>
      <c r="B2704" s="438"/>
      <c r="F2704" s="385"/>
      <c r="G2704" s="385"/>
      <c r="H2704" s="385"/>
      <c r="I2704" s="385"/>
      <c r="J2704" s="385"/>
      <c r="K2704" s="385"/>
    </row>
    <row r="2705" spans="1:11">
      <c r="A2705" s="483"/>
      <c r="B2705" s="438"/>
      <c r="F2705" s="385"/>
      <c r="G2705" s="385"/>
      <c r="H2705" s="385"/>
      <c r="I2705" s="385"/>
      <c r="J2705" s="385"/>
      <c r="K2705" s="385"/>
    </row>
    <row r="2706" spans="1:11">
      <c r="A2706" s="483"/>
      <c r="B2706" s="438"/>
      <c r="F2706" s="385"/>
      <c r="G2706" s="385"/>
      <c r="H2706" s="385"/>
      <c r="I2706" s="385"/>
      <c r="J2706" s="385"/>
      <c r="K2706" s="385"/>
    </row>
    <row r="2707" spans="1:11">
      <c r="A2707" s="483"/>
      <c r="B2707" s="438"/>
      <c r="F2707" s="385"/>
      <c r="G2707" s="385"/>
      <c r="H2707" s="385"/>
      <c r="I2707" s="385"/>
      <c r="J2707" s="385"/>
      <c r="K2707" s="385"/>
    </row>
    <row r="2708" spans="1:11">
      <c r="A2708" s="483"/>
      <c r="B2708" s="438"/>
      <c r="F2708" s="385"/>
      <c r="G2708" s="385"/>
      <c r="H2708" s="385"/>
      <c r="I2708" s="385"/>
      <c r="J2708" s="385"/>
      <c r="K2708" s="385"/>
    </row>
    <row r="2709" spans="1:11">
      <c r="A2709" s="483"/>
      <c r="B2709" s="438"/>
      <c r="F2709" s="385"/>
      <c r="G2709" s="385"/>
      <c r="H2709" s="385"/>
      <c r="I2709" s="385"/>
      <c r="J2709" s="385"/>
      <c r="K2709" s="385"/>
    </row>
    <row r="2710" spans="1:11">
      <c r="A2710" s="483"/>
      <c r="B2710" s="438"/>
      <c r="F2710" s="385"/>
      <c r="G2710" s="385"/>
      <c r="H2710" s="385"/>
      <c r="I2710" s="385"/>
      <c r="J2710" s="385"/>
      <c r="K2710" s="385"/>
    </row>
    <row r="2711" spans="1:11">
      <c r="A2711" s="483"/>
      <c r="B2711" s="438"/>
      <c r="F2711" s="385"/>
      <c r="G2711" s="385"/>
      <c r="H2711" s="385"/>
      <c r="I2711" s="385"/>
      <c r="J2711" s="385"/>
      <c r="K2711" s="385"/>
    </row>
    <row r="2712" spans="1:11">
      <c r="A2712" s="483"/>
      <c r="B2712" s="438"/>
      <c r="F2712" s="385"/>
      <c r="G2712" s="385"/>
      <c r="H2712" s="385"/>
      <c r="I2712" s="385"/>
      <c r="J2712" s="385"/>
      <c r="K2712" s="385"/>
    </row>
    <row r="2713" spans="1:11">
      <c r="A2713" s="483"/>
      <c r="B2713" s="438"/>
      <c r="F2713" s="385"/>
      <c r="G2713" s="385"/>
      <c r="H2713" s="385"/>
      <c r="I2713" s="385"/>
      <c r="J2713" s="385"/>
      <c r="K2713" s="385"/>
    </row>
    <row r="2714" spans="1:11">
      <c r="A2714" s="483"/>
      <c r="B2714" s="438"/>
      <c r="F2714" s="385"/>
      <c r="G2714" s="385"/>
      <c r="H2714" s="385"/>
      <c r="I2714" s="385"/>
      <c r="J2714" s="385"/>
      <c r="K2714" s="385"/>
    </row>
    <row r="2715" spans="1:11">
      <c r="A2715" s="483"/>
      <c r="B2715" s="438"/>
      <c r="F2715" s="385"/>
      <c r="G2715" s="385"/>
      <c r="H2715" s="385"/>
      <c r="I2715" s="385"/>
      <c r="J2715" s="385"/>
      <c r="K2715" s="385"/>
    </row>
    <row r="2716" spans="1:11">
      <c r="A2716" s="483"/>
      <c r="B2716" s="438"/>
      <c r="F2716" s="385"/>
      <c r="G2716" s="385"/>
      <c r="H2716" s="385"/>
      <c r="I2716" s="385"/>
      <c r="J2716" s="385"/>
      <c r="K2716" s="385"/>
    </row>
    <row r="2717" spans="1:11">
      <c r="A2717" s="483"/>
      <c r="B2717" s="438"/>
      <c r="F2717" s="385"/>
      <c r="G2717" s="385"/>
      <c r="H2717" s="385"/>
      <c r="I2717" s="385"/>
      <c r="J2717" s="385"/>
      <c r="K2717" s="385"/>
    </row>
    <row r="2718" spans="1:11">
      <c r="A2718" s="483"/>
      <c r="B2718" s="438"/>
      <c r="F2718" s="385"/>
      <c r="G2718" s="385"/>
      <c r="H2718" s="385"/>
      <c r="I2718" s="385"/>
      <c r="J2718" s="385"/>
      <c r="K2718" s="385"/>
    </row>
    <row r="2719" spans="1:11">
      <c r="A2719" s="483"/>
      <c r="B2719" s="438"/>
      <c r="F2719" s="385"/>
      <c r="G2719" s="385"/>
      <c r="H2719" s="385"/>
      <c r="I2719" s="385"/>
      <c r="J2719" s="385"/>
      <c r="K2719" s="385"/>
    </row>
    <row r="2720" spans="1:11">
      <c r="A2720" s="483"/>
      <c r="B2720" s="438"/>
      <c r="F2720" s="385"/>
      <c r="G2720" s="385"/>
      <c r="H2720" s="385"/>
      <c r="I2720" s="385"/>
      <c r="J2720" s="385"/>
      <c r="K2720" s="385"/>
    </row>
    <row r="2721" spans="1:11">
      <c r="A2721" s="483"/>
      <c r="B2721" s="438"/>
      <c r="F2721" s="385"/>
      <c r="G2721" s="385"/>
      <c r="H2721" s="385"/>
      <c r="I2721" s="385"/>
      <c r="J2721" s="385"/>
      <c r="K2721" s="385"/>
    </row>
    <row r="2722" spans="1:11">
      <c r="A2722" s="483"/>
      <c r="B2722" s="438"/>
      <c r="F2722" s="385"/>
      <c r="G2722" s="385"/>
      <c r="H2722" s="385"/>
      <c r="I2722" s="385"/>
      <c r="J2722" s="385"/>
      <c r="K2722" s="385"/>
    </row>
    <row r="2723" spans="1:11">
      <c r="A2723" s="483"/>
      <c r="B2723" s="438"/>
      <c r="F2723" s="385"/>
      <c r="G2723" s="385"/>
      <c r="H2723" s="385"/>
      <c r="I2723" s="385"/>
      <c r="J2723" s="385"/>
      <c r="K2723" s="385"/>
    </row>
    <row r="2724" spans="1:11">
      <c r="A2724" s="483"/>
      <c r="B2724" s="438"/>
      <c r="F2724" s="385"/>
      <c r="G2724" s="385"/>
      <c r="H2724" s="385"/>
      <c r="I2724" s="385"/>
      <c r="J2724" s="385"/>
      <c r="K2724" s="385"/>
    </row>
    <row r="2725" spans="1:11">
      <c r="A2725" s="483"/>
      <c r="B2725" s="438"/>
      <c r="F2725" s="385"/>
      <c r="G2725" s="385"/>
      <c r="H2725" s="385"/>
      <c r="I2725" s="385"/>
      <c r="J2725" s="385"/>
      <c r="K2725" s="385"/>
    </row>
    <row r="2726" spans="1:11">
      <c r="A2726" s="483"/>
      <c r="B2726" s="438"/>
      <c r="F2726" s="385"/>
      <c r="G2726" s="385"/>
      <c r="H2726" s="385"/>
      <c r="I2726" s="385"/>
      <c r="J2726" s="385"/>
      <c r="K2726" s="385"/>
    </row>
    <row r="2727" spans="1:11">
      <c r="A2727" s="483"/>
      <c r="B2727" s="438"/>
      <c r="F2727" s="385"/>
      <c r="G2727" s="385"/>
      <c r="H2727" s="385"/>
      <c r="I2727" s="385"/>
      <c r="J2727" s="385"/>
      <c r="K2727" s="385"/>
    </row>
    <row r="2728" spans="1:11">
      <c r="A2728" s="483"/>
      <c r="B2728" s="438"/>
      <c r="F2728" s="385"/>
      <c r="G2728" s="385"/>
      <c r="H2728" s="385"/>
      <c r="I2728" s="385"/>
      <c r="J2728" s="385"/>
      <c r="K2728" s="385"/>
    </row>
    <row r="2729" spans="1:11">
      <c r="A2729" s="483"/>
      <c r="B2729" s="438"/>
      <c r="F2729" s="385"/>
      <c r="G2729" s="385"/>
      <c r="H2729" s="385"/>
      <c r="I2729" s="385"/>
      <c r="J2729" s="385"/>
      <c r="K2729" s="385"/>
    </row>
    <row r="2730" spans="1:11">
      <c r="A2730" s="483"/>
      <c r="B2730" s="438"/>
      <c r="F2730" s="385"/>
      <c r="G2730" s="385"/>
      <c r="H2730" s="385"/>
      <c r="I2730" s="385"/>
      <c r="J2730" s="385"/>
      <c r="K2730" s="385"/>
    </row>
    <row r="2731" spans="1:11">
      <c r="A2731" s="483"/>
      <c r="B2731" s="438"/>
      <c r="F2731" s="385"/>
      <c r="G2731" s="385"/>
      <c r="H2731" s="385"/>
      <c r="I2731" s="385"/>
      <c r="J2731" s="385"/>
      <c r="K2731" s="385"/>
    </row>
    <row r="2732" spans="1:11">
      <c r="A2732" s="483"/>
      <c r="B2732" s="438"/>
      <c r="F2732" s="385"/>
      <c r="G2732" s="385"/>
      <c r="H2732" s="385"/>
      <c r="I2732" s="385"/>
      <c r="J2732" s="385"/>
      <c r="K2732" s="385"/>
    </row>
    <row r="2733" spans="1:11">
      <c r="A2733" s="483"/>
      <c r="B2733" s="438"/>
      <c r="F2733" s="385"/>
      <c r="G2733" s="385"/>
      <c r="H2733" s="385"/>
      <c r="I2733" s="385"/>
      <c r="J2733" s="385"/>
      <c r="K2733" s="385"/>
    </row>
    <row r="2734" spans="1:11">
      <c r="A2734" s="483"/>
      <c r="B2734" s="438"/>
      <c r="F2734" s="385"/>
      <c r="G2734" s="385"/>
      <c r="H2734" s="385"/>
      <c r="I2734" s="385"/>
      <c r="J2734" s="385"/>
      <c r="K2734" s="385"/>
    </row>
    <row r="2735" spans="1:11">
      <c r="A2735" s="483"/>
      <c r="B2735" s="438"/>
      <c r="F2735" s="385"/>
      <c r="G2735" s="385"/>
      <c r="H2735" s="385"/>
      <c r="I2735" s="385"/>
      <c r="J2735" s="385"/>
      <c r="K2735" s="385"/>
    </row>
    <row r="2736" spans="1:11">
      <c r="A2736" s="483"/>
      <c r="B2736" s="438"/>
      <c r="F2736" s="385"/>
      <c r="G2736" s="385"/>
      <c r="H2736" s="385"/>
      <c r="I2736" s="385"/>
      <c r="J2736" s="385"/>
      <c r="K2736" s="385"/>
    </row>
    <row r="2737" spans="1:11">
      <c r="A2737" s="483"/>
      <c r="B2737" s="438"/>
      <c r="F2737" s="385"/>
      <c r="G2737" s="385"/>
      <c r="H2737" s="385"/>
      <c r="I2737" s="385"/>
      <c r="J2737" s="385"/>
      <c r="K2737" s="385"/>
    </row>
    <row r="2738" spans="1:11">
      <c r="A2738" s="483"/>
      <c r="B2738" s="438"/>
      <c r="F2738" s="385"/>
      <c r="G2738" s="385"/>
      <c r="H2738" s="385"/>
      <c r="I2738" s="385"/>
      <c r="J2738" s="385"/>
      <c r="K2738" s="385"/>
    </row>
    <row r="2739" spans="1:11">
      <c r="A2739" s="483"/>
      <c r="B2739" s="438"/>
      <c r="F2739" s="385"/>
      <c r="G2739" s="385"/>
      <c r="H2739" s="385"/>
      <c r="I2739" s="385"/>
      <c r="J2739" s="385"/>
      <c r="K2739" s="385"/>
    </row>
    <row r="2740" spans="1:11">
      <c r="A2740" s="483"/>
      <c r="B2740" s="438"/>
      <c r="F2740" s="385"/>
      <c r="G2740" s="385"/>
      <c r="H2740" s="385"/>
      <c r="I2740" s="385"/>
      <c r="J2740" s="385"/>
      <c r="K2740" s="385"/>
    </row>
    <row r="2741" spans="1:11">
      <c r="A2741" s="483"/>
      <c r="B2741" s="438"/>
      <c r="F2741" s="385"/>
      <c r="G2741" s="385"/>
      <c r="H2741" s="385"/>
      <c r="I2741" s="385"/>
      <c r="J2741" s="385"/>
      <c r="K2741" s="385"/>
    </row>
    <row r="2742" spans="1:11">
      <c r="A2742" s="483"/>
      <c r="B2742" s="438"/>
      <c r="F2742" s="385"/>
      <c r="G2742" s="385"/>
      <c r="H2742" s="385"/>
      <c r="I2742" s="385"/>
      <c r="J2742" s="385"/>
      <c r="K2742" s="385"/>
    </row>
    <row r="2743" spans="1:11">
      <c r="A2743" s="483"/>
      <c r="B2743" s="438"/>
      <c r="F2743" s="385"/>
      <c r="G2743" s="385"/>
      <c r="H2743" s="385"/>
      <c r="I2743" s="385"/>
      <c r="J2743" s="385"/>
      <c r="K2743" s="385"/>
    </row>
    <row r="2744" spans="1:11">
      <c r="A2744" s="483"/>
      <c r="B2744" s="438"/>
      <c r="F2744" s="385"/>
      <c r="G2744" s="385"/>
      <c r="H2744" s="385"/>
      <c r="I2744" s="385"/>
      <c r="J2744" s="385"/>
      <c r="K2744" s="385"/>
    </row>
    <row r="2745" spans="1:11">
      <c r="A2745" s="483"/>
      <c r="B2745" s="438"/>
      <c r="F2745" s="385"/>
      <c r="G2745" s="385"/>
      <c r="H2745" s="385"/>
      <c r="I2745" s="385"/>
      <c r="J2745" s="385"/>
      <c r="K2745" s="385"/>
    </row>
    <row r="2746" spans="1:11">
      <c r="A2746" s="483"/>
      <c r="B2746" s="438"/>
      <c r="F2746" s="385"/>
      <c r="G2746" s="385"/>
      <c r="H2746" s="385"/>
      <c r="I2746" s="385"/>
      <c r="J2746" s="385"/>
      <c r="K2746" s="385"/>
    </row>
    <row r="2747" spans="1:11">
      <c r="A2747" s="483"/>
      <c r="B2747" s="438"/>
      <c r="F2747" s="385"/>
      <c r="G2747" s="385"/>
      <c r="H2747" s="385"/>
      <c r="I2747" s="385"/>
      <c r="J2747" s="385"/>
      <c r="K2747" s="385"/>
    </row>
    <row r="2748" spans="1:11">
      <c r="A2748" s="483"/>
      <c r="B2748" s="438"/>
      <c r="F2748" s="385"/>
      <c r="G2748" s="385"/>
      <c r="H2748" s="385"/>
      <c r="I2748" s="385"/>
      <c r="J2748" s="385"/>
      <c r="K2748" s="385"/>
    </row>
    <row r="2749" spans="1:11">
      <c r="A2749" s="483"/>
      <c r="B2749" s="438"/>
      <c r="F2749" s="385"/>
      <c r="G2749" s="385"/>
      <c r="H2749" s="385"/>
      <c r="I2749" s="385"/>
      <c r="J2749" s="385"/>
      <c r="K2749" s="385"/>
    </row>
    <row r="2750" spans="1:11">
      <c r="A2750" s="483"/>
      <c r="B2750" s="438"/>
      <c r="F2750" s="385"/>
      <c r="G2750" s="385"/>
      <c r="H2750" s="385"/>
      <c r="I2750" s="385"/>
      <c r="J2750" s="385"/>
      <c r="K2750" s="385"/>
    </row>
    <row r="2751" spans="1:11">
      <c r="A2751" s="483"/>
      <c r="B2751" s="438"/>
      <c r="F2751" s="385"/>
      <c r="G2751" s="385"/>
      <c r="H2751" s="385"/>
      <c r="I2751" s="385"/>
      <c r="J2751" s="385"/>
      <c r="K2751" s="385"/>
    </row>
    <row r="2752" spans="1:11">
      <c r="A2752" s="483"/>
      <c r="B2752" s="438"/>
      <c r="F2752" s="385"/>
      <c r="G2752" s="385"/>
      <c r="H2752" s="385"/>
      <c r="I2752" s="385"/>
      <c r="J2752" s="385"/>
      <c r="K2752" s="385"/>
    </row>
    <row r="2753" spans="1:11">
      <c r="A2753" s="483"/>
      <c r="B2753" s="438"/>
      <c r="F2753" s="385"/>
      <c r="G2753" s="385"/>
      <c r="H2753" s="385"/>
      <c r="I2753" s="385"/>
      <c r="J2753" s="385"/>
      <c r="K2753" s="385"/>
    </row>
    <row r="2754" spans="1:11">
      <c r="A2754" s="483"/>
      <c r="B2754" s="438"/>
      <c r="F2754" s="385"/>
      <c r="G2754" s="385"/>
      <c r="H2754" s="385"/>
      <c r="I2754" s="385"/>
      <c r="J2754" s="385"/>
      <c r="K2754" s="385"/>
    </row>
    <row r="2755" spans="1:11">
      <c r="A2755" s="483"/>
      <c r="B2755" s="438"/>
      <c r="F2755" s="385"/>
      <c r="G2755" s="385"/>
      <c r="H2755" s="385"/>
      <c r="I2755" s="385"/>
      <c r="J2755" s="385"/>
      <c r="K2755" s="385"/>
    </row>
    <row r="2756" spans="1:11">
      <c r="A2756" s="483"/>
      <c r="B2756" s="438"/>
      <c r="F2756" s="385"/>
      <c r="G2756" s="385"/>
      <c r="H2756" s="385"/>
      <c r="I2756" s="385"/>
      <c r="J2756" s="385"/>
      <c r="K2756" s="385"/>
    </row>
    <row r="2757" spans="1:11">
      <c r="A2757" s="483"/>
      <c r="B2757" s="438"/>
      <c r="F2757" s="385"/>
      <c r="G2757" s="385"/>
      <c r="H2757" s="385"/>
      <c r="I2757" s="385"/>
      <c r="J2757" s="385"/>
      <c r="K2757" s="385"/>
    </row>
    <row r="2758" spans="1:11">
      <c r="A2758" s="483"/>
      <c r="B2758" s="438"/>
      <c r="F2758" s="385"/>
      <c r="G2758" s="385"/>
      <c r="H2758" s="385"/>
      <c r="I2758" s="385"/>
      <c r="J2758" s="385"/>
      <c r="K2758" s="385"/>
    </row>
    <row r="2759" spans="1:11">
      <c r="A2759" s="483"/>
      <c r="B2759" s="438"/>
      <c r="F2759" s="385"/>
      <c r="G2759" s="385"/>
      <c r="H2759" s="385"/>
      <c r="I2759" s="385"/>
      <c r="J2759" s="385"/>
      <c r="K2759" s="385"/>
    </row>
    <row r="2760" spans="1:11">
      <c r="A2760" s="483"/>
      <c r="B2760" s="438"/>
      <c r="F2760" s="385"/>
      <c r="G2760" s="385"/>
      <c r="H2760" s="385"/>
      <c r="I2760" s="385"/>
      <c r="J2760" s="385"/>
      <c r="K2760" s="385"/>
    </row>
    <row r="2761" spans="1:11">
      <c r="A2761" s="483"/>
      <c r="B2761" s="438"/>
      <c r="F2761" s="385"/>
      <c r="G2761" s="385"/>
      <c r="H2761" s="385"/>
      <c r="I2761" s="385"/>
      <c r="J2761" s="385"/>
      <c r="K2761" s="385"/>
    </row>
    <row r="2762" spans="1:11">
      <c r="A2762" s="483"/>
      <c r="B2762" s="438"/>
      <c r="F2762" s="385"/>
      <c r="G2762" s="385"/>
      <c r="H2762" s="385"/>
      <c r="I2762" s="385"/>
      <c r="J2762" s="385"/>
      <c r="K2762" s="385"/>
    </row>
    <row r="2763" spans="1:11">
      <c r="A2763" s="483"/>
      <c r="B2763" s="438"/>
      <c r="F2763" s="385"/>
      <c r="G2763" s="385"/>
      <c r="H2763" s="385"/>
      <c r="I2763" s="385"/>
      <c r="J2763" s="385"/>
      <c r="K2763" s="385"/>
    </row>
    <row r="2764" spans="1:11">
      <c r="A2764" s="483"/>
      <c r="B2764" s="438"/>
      <c r="F2764" s="385"/>
      <c r="G2764" s="385"/>
      <c r="H2764" s="385"/>
      <c r="I2764" s="385"/>
      <c r="J2764" s="385"/>
      <c r="K2764" s="385"/>
    </row>
    <row r="2765" spans="1:11">
      <c r="A2765" s="483"/>
      <c r="B2765" s="438"/>
      <c r="F2765" s="385"/>
      <c r="G2765" s="385"/>
      <c r="H2765" s="385"/>
      <c r="I2765" s="385"/>
      <c r="J2765" s="385"/>
      <c r="K2765" s="385"/>
    </row>
    <row r="2766" spans="1:11">
      <c r="A2766" s="483"/>
      <c r="B2766" s="438"/>
      <c r="F2766" s="385"/>
      <c r="G2766" s="385"/>
      <c r="H2766" s="385"/>
      <c r="I2766" s="385"/>
      <c r="J2766" s="385"/>
      <c r="K2766" s="385"/>
    </row>
    <row r="2767" spans="1:11">
      <c r="A2767" s="483"/>
      <c r="B2767" s="438"/>
      <c r="F2767" s="385"/>
      <c r="G2767" s="385"/>
      <c r="H2767" s="385"/>
      <c r="I2767" s="385"/>
      <c r="J2767" s="385"/>
      <c r="K2767" s="385"/>
    </row>
    <row r="2768" spans="1:11">
      <c r="A2768" s="483"/>
      <c r="B2768" s="438"/>
      <c r="F2768" s="385"/>
      <c r="G2768" s="385"/>
      <c r="H2768" s="385"/>
      <c r="I2768" s="385"/>
      <c r="J2768" s="385"/>
      <c r="K2768" s="385"/>
    </row>
    <row r="2769" spans="1:11">
      <c r="A2769" s="483"/>
      <c r="B2769" s="438"/>
      <c r="F2769" s="385"/>
      <c r="G2769" s="385"/>
      <c r="H2769" s="385"/>
      <c r="I2769" s="385"/>
      <c r="J2769" s="385"/>
      <c r="K2769" s="385"/>
    </row>
    <row r="2770" spans="1:11">
      <c r="A2770" s="483"/>
      <c r="B2770" s="438"/>
      <c r="F2770" s="385"/>
      <c r="G2770" s="385"/>
      <c r="H2770" s="385"/>
      <c r="I2770" s="385"/>
      <c r="J2770" s="385"/>
      <c r="K2770" s="385"/>
    </row>
    <row r="2771" spans="1:11">
      <c r="A2771" s="483"/>
      <c r="B2771" s="438"/>
      <c r="F2771" s="385"/>
      <c r="G2771" s="385"/>
      <c r="H2771" s="385"/>
      <c r="I2771" s="385"/>
      <c r="J2771" s="385"/>
      <c r="K2771" s="385"/>
    </row>
    <row r="2772" spans="1:11">
      <c r="A2772" s="483"/>
      <c r="B2772" s="438"/>
      <c r="F2772" s="385"/>
      <c r="G2772" s="385"/>
      <c r="H2772" s="385"/>
      <c r="I2772" s="385"/>
      <c r="J2772" s="385"/>
      <c r="K2772" s="385"/>
    </row>
    <row r="2773" spans="1:11">
      <c r="A2773" s="483"/>
      <c r="B2773" s="438"/>
      <c r="F2773" s="385"/>
      <c r="G2773" s="385"/>
      <c r="H2773" s="385"/>
      <c r="I2773" s="385"/>
      <c r="J2773" s="385"/>
      <c r="K2773" s="385"/>
    </row>
    <row r="2774" spans="1:11">
      <c r="A2774" s="483"/>
      <c r="B2774" s="438"/>
      <c r="F2774" s="385"/>
      <c r="G2774" s="385"/>
      <c r="H2774" s="385"/>
      <c r="I2774" s="385"/>
      <c r="J2774" s="385"/>
      <c r="K2774" s="385"/>
    </row>
    <row r="2775" spans="1:11">
      <c r="A2775" s="483"/>
      <c r="B2775" s="438"/>
      <c r="F2775" s="385"/>
      <c r="G2775" s="385"/>
      <c r="H2775" s="385"/>
      <c r="I2775" s="385"/>
      <c r="J2775" s="385"/>
      <c r="K2775" s="385"/>
    </row>
    <row r="2776" spans="1:11">
      <c r="A2776" s="483"/>
      <c r="B2776" s="438"/>
      <c r="F2776" s="385"/>
      <c r="G2776" s="385"/>
      <c r="H2776" s="385"/>
      <c r="I2776" s="385"/>
      <c r="J2776" s="385"/>
      <c r="K2776" s="385"/>
    </row>
    <row r="2777" spans="1:11">
      <c r="A2777" s="483"/>
      <c r="B2777" s="438"/>
      <c r="F2777" s="385"/>
      <c r="G2777" s="385"/>
      <c r="H2777" s="385"/>
      <c r="I2777" s="385"/>
      <c r="J2777" s="385"/>
      <c r="K2777" s="385"/>
    </row>
    <row r="2778" spans="1:11">
      <c r="A2778" s="483"/>
      <c r="B2778" s="438"/>
      <c r="F2778" s="385"/>
      <c r="G2778" s="385"/>
      <c r="H2778" s="385"/>
      <c r="I2778" s="385"/>
      <c r="J2778" s="385"/>
      <c r="K2778" s="385"/>
    </row>
    <row r="2779" spans="1:11">
      <c r="A2779" s="483"/>
      <c r="B2779" s="438"/>
      <c r="F2779" s="385"/>
      <c r="G2779" s="385"/>
      <c r="H2779" s="385"/>
      <c r="I2779" s="385"/>
      <c r="J2779" s="385"/>
      <c r="K2779" s="385"/>
    </row>
    <row r="2780" spans="1:11">
      <c r="A2780" s="483"/>
      <c r="B2780" s="438"/>
      <c r="F2780" s="385"/>
      <c r="G2780" s="385"/>
      <c r="H2780" s="385"/>
      <c r="I2780" s="385"/>
      <c r="J2780" s="385"/>
      <c r="K2780" s="385"/>
    </row>
    <row r="2781" spans="1:11">
      <c r="A2781" s="483"/>
      <c r="B2781" s="438"/>
      <c r="F2781" s="385"/>
      <c r="G2781" s="385"/>
      <c r="H2781" s="385"/>
      <c r="I2781" s="385"/>
      <c r="J2781" s="385"/>
      <c r="K2781" s="385"/>
    </row>
    <row r="2782" spans="1:11">
      <c r="A2782" s="483"/>
      <c r="B2782" s="438"/>
      <c r="F2782" s="385"/>
      <c r="G2782" s="385"/>
      <c r="H2782" s="385"/>
      <c r="I2782" s="385"/>
      <c r="J2782" s="385"/>
      <c r="K2782" s="385"/>
    </row>
    <row r="2783" spans="1:11">
      <c r="A2783" s="483"/>
      <c r="B2783" s="438"/>
      <c r="F2783" s="385"/>
      <c r="G2783" s="385"/>
      <c r="H2783" s="385"/>
      <c r="I2783" s="385"/>
      <c r="J2783" s="385"/>
      <c r="K2783" s="385"/>
    </row>
    <row r="2784" spans="1:11">
      <c r="A2784" s="483"/>
      <c r="B2784" s="438"/>
      <c r="F2784" s="385"/>
      <c r="G2784" s="385"/>
      <c r="H2784" s="385"/>
      <c r="I2784" s="385"/>
      <c r="J2784" s="385"/>
      <c r="K2784" s="385"/>
    </row>
    <row r="2785" spans="1:11">
      <c r="A2785" s="483"/>
      <c r="B2785" s="438"/>
      <c r="F2785" s="385"/>
      <c r="G2785" s="385"/>
      <c r="H2785" s="385"/>
      <c r="I2785" s="385"/>
      <c r="J2785" s="385"/>
      <c r="K2785" s="385"/>
    </row>
    <row r="2786" spans="1:11">
      <c r="A2786" s="483"/>
      <c r="B2786" s="438"/>
      <c r="F2786" s="385"/>
      <c r="G2786" s="385"/>
      <c r="H2786" s="385"/>
      <c r="I2786" s="385"/>
      <c r="J2786" s="385"/>
      <c r="K2786" s="385"/>
    </row>
    <row r="2787" spans="1:11">
      <c r="A2787" s="483"/>
      <c r="B2787" s="438"/>
      <c r="F2787" s="385"/>
      <c r="G2787" s="385"/>
      <c r="H2787" s="385"/>
      <c r="I2787" s="385"/>
      <c r="J2787" s="385"/>
      <c r="K2787" s="385"/>
    </row>
    <row r="2788" spans="1:11">
      <c r="A2788" s="483"/>
      <c r="B2788" s="438"/>
      <c r="F2788" s="385"/>
      <c r="G2788" s="385"/>
      <c r="H2788" s="385"/>
      <c r="I2788" s="385"/>
      <c r="J2788" s="385"/>
      <c r="K2788" s="385"/>
    </row>
    <row r="2789" spans="1:11">
      <c r="A2789" s="483"/>
      <c r="B2789" s="438"/>
      <c r="F2789" s="385"/>
      <c r="G2789" s="385"/>
      <c r="H2789" s="385"/>
      <c r="I2789" s="385"/>
      <c r="J2789" s="385"/>
      <c r="K2789" s="385"/>
    </row>
    <row r="2790" spans="1:11">
      <c r="A2790" s="483"/>
      <c r="B2790" s="438"/>
      <c r="F2790" s="385"/>
      <c r="G2790" s="385"/>
      <c r="H2790" s="385"/>
      <c r="I2790" s="385"/>
      <c r="J2790" s="385"/>
      <c r="K2790" s="385"/>
    </row>
    <row r="2791" spans="1:11">
      <c r="A2791" s="483"/>
      <c r="B2791" s="438"/>
      <c r="F2791" s="385"/>
      <c r="G2791" s="385"/>
      <c r="H2791" s="385"/>
      <c r="I2791" s="385"/>
      <c r="J2791" s="385"/>
      <c r="K2791" s="385"/>
    </row>
    <row r="2792" spans="1:11">
      <c r="A2792" s="483"/>
      <c r="B2792" s="438"/>
      <c r="F2792" s="385"/>
      <c r="G2792" s="385"/>
      <c r="H2792" s="385"/>
      <c r="I2792" s="385"/>
      <c r="J2792" s="385"/>
      <c r="K2792" s="385"/>
    </row>
    <row r="2793" spans="1:11">
      <c r="A2793" s="483"/>
      <c r="B2793" s="438"/>
      <c r="F2793" s="385"/>
      <c r="G2793" s="385"/>
      <c r="H2793" s="385"/>
      <c r="I2793" s="385"/>
      <c r="J2793" s="385"/>
      <c r="K2793" s="385"/>
    </row>
    <row r="2794" spans="1:11">
      <c r="A2794" s="483"/>
      <c r="B2794" s="438"/>
      <c r="F2794" s="385"/>
      <c r="G2794" s="385"/>
      <c r="H2794" s="385"/>
      <c r="I2794" s="385"/>
      <c r="J2794" s="385"/>
      <c r="K2794" s="385"/>
    </row>
    <row r="2795" spans="1:11">
      <c r="A2795" s="483"/>
      <c r="B2795" s="438"/>
      <c r="F2795" s="385"/>
      <c r="G2795" s="385"/>
      <c r="H2795" s="385"/>
      <c r="I2795" s="385"/>
      <c r="J2795" s="385"/>
      <c r="K2795" s="385"/>
    </row>
    <row r="2796" spans="1:11">
      <c r="A2796" s="483"/>
      <c r="B2796" s="438"/>
      <c r="F2796" s="385"/>
      <c r="G2796" s="385"/>
      <c r="H2796" s="385"/>
      <c r="I2796" s="385"/>
      <c r="J2796" s="385"/>
      <c r="K2796" s="385"/>
    </row>
    <row r="2797" spans="1:11">
      <c r="A2797" s="483"/>
      <c r="B2797" s="438"/>
      <c r="F2797" s="385"/>
      <c r="G2797" s="385"/>
      <c r="H2797" s="385"/>
      <c r="I2797" s="385"/>
      <c r="J2797" s="385"/>
      <c r="K2797" s="385"/>
    </row>
    <row r="2798" spans="1:11">
      <c r="A2798" s="483"/>
      <c r="B2798" s="438"/>
      <c r="F2798" s="385"/>
      <c r="G2798" s="385"/>
      <c r="H2798" s="385"/>
      <c r="I2798" s="385"/>
      <c r="J2798" s="385"/>
      <c r="K2798" s="385"/>
    </row>
    <row r="2799" spans="1:11">
      <c r="A2799" s="483"/>
      <c r="B2799" s="438"/>
      <c r="F2799" s="385"/>
      <c r="G2799" s="385"/>
      <c r="H2799" s="385"/>
      <c r="I2799" s="385"/>
      <c r="J2799" s="385"/>
      <c r="K2799" s="385"/>
    </row>
    <row r="2800" spans="1:11">
      <c r="A2800" s="483"/>
      <c r="B2800" s="438"/>
      <c r="F2800" s="385"/>
      <c r="G2800" s="385"/>
      <c r="H2800" s="385"/>
      <c r="I2800" s="385"/>
      <c r="J2800" s="385"/>
      <c r="K2800" s="385"/>
    </row>
    <row r="2801" spans="1:11">
      <c r="A2801" s="483"/>
      <c r="B2801" s="438"/>
      <c r="F2801" s="385"/>
      <c r="G2801" s="385"/>
      <c r="H2801" s="385"/>
      <c r="I2801" s="385"/>
      <c r="J2801" s="385"/>
      <c r="K2801" s="385"/>
    </row>
    <row r="2802" spans="1:11">
      <c r="A2802" s="483"/>
      <c r="B2802" s="438"/>
      <c r="F2802" s="385"/>
      <c r="G2802" s="385"/>
      <c r="H2802" s="385"/>
      <c r="I2802" s="385"/>
      <c r="J2802" s="385"/>
      <c r="K2802" s="385"/>
    </row>
    <row r="2803" spans="1:11">
      <c r="A2803" s="483"/>
      <c r="B2803" s="438"/>
      <c r="F2803" s="385"/>
      <c r="G2803" s="385"/>
      <c r="H2803" s="385"/>
      <c r="I2803" s="385"/>
      <c r="J2803" s="385"/>
      <c r="K2803" s="385"/>
    </row>
    <row r="2804" spans="1:11">
      <c r="A2804" s="483"/>
      <c r="B2804" s="438"/>
      <c r="F2804" s="385"/>
      <c r="G2804" s="385"/>
      <c r="H2804" s="385"/>
      <c r="I2804" s="385"/>
      <c r="J2804" s="385"/>
      <c r="K2804" s="385"/>
    </row>
    <row r="2805" spans="1:11">
      <c r="A2805" s="483"/>
      <c r="B2805" s="438"/>
      <c r="F2805" s="385"/>
      <c r="G2805" s="385"/>
      <c r="H2805" s="385"/>
      <c r="I2805" s="385"/>
      <c r="J2805" s="385"/>
      <c r="K2805" s="385"/>
    </row>
    <row r="2806" spans="1:11">
      <c r="A2806" s="483"/>
      <c r="B2806" s="438"/>
      <c r="F2806" s="385"/>
      <c r="G2806" s="385"/>
      <c r="H2806" s="385"/>
      <c r="I2806" s="385"/>
      <c r="J2806" s="385"/>
      <c r="K2806" s="385"/>
    </row>
    <row r="2807" spans="1:11">
      <c r="A2807" s="483"/>
      <c r="B2807" s="438"/>
      <c r="F2807" s="385"/>
      <c r="G2807" s="385"/>
      <c r="H2807" s="385"/>
      <c r="I2807" s="385"/>
      <c r="J2807" s="385"/>
      <c r="K2807" s="385"/>
    </row>
    <row r="2808" spans="1:11">
      <c r="A2808" s="483"/>
      <c r="B2808" s="438"/>
      <c r="F2808" s="385"/>
      <c r="G2808" s="385"/>
      <c r="H2808" s="385"/>
      <c r="I2808" s="385"/>
      <c r="J2808" s="385"/>
      <c r="K2808" s="385"/>
    </row>
    <row r="2809" spans="1:11">
      <c r="A2809" s="483"/>
      <c r="B2809" s="438"/>
      <c r="F2809" s="385"/>
      <c r="G2809" s="385"/>
      <c r="H2809" s="385"/>
      <c r="I2809" s="385"/>
      <c r="J2809" s="385"/>
      <c r="K2809" s="385"/>
    </row>
    <row r="2810" spans="1:11">
      <c r="A2810" s="483"/>
      <c r="B2810" s="438"/>
      <c r="F2810" s="385"/>
      <c r="G2810" s="385"/>
      <c r="H2810" s="385"/>
      <c r="I2810" s="385"/>
      <c r="J2810" s="385"/>
      <c r="K2810" s="385"/>
    </row>
    <row r="2811" spans="1:11">
      <c r="A2811" s="483"/>
      <c r="B2811" s="438"/>
      <c r="F2811" s="385"/>
      <c r="G2811" s="385"/>
      <c r="H2811" s="385"/>
      <c r="I2811" s="385"/>
      <c r="J2811" s="385"/>
      <c r="K2811" s="385"/>
    </row>
    <row r="2812" spans="1:11">
      <c r="A2812" s="483"/>
      <c r="B2812" s="438"/>
      <c r="F2812" s="385"/>
      <c r="G2812" s="385"/>
      <c r="H2812" s="385"/>
      <c r="I2812" s="385"/>
      <c r="J2812" s="385"/>
      <c r="K2812" s="385"/>
    </row>
    <row r="2813" spans="1:11">
      <c r="A2813" s="483"/>
      <c r="B2813" s="438"/>
      <c r="F2813" s="385"/>
      <c r="G2813" s="385"/>
      <c r="H2813" s="385"/>
      <c r="I2813" s="385"/>
      <c r="J2813" s="385"/>
      <c r="K2813" s="385"/>
    </row>
    <row r="2814" spans="1:11">
      <c r="A2814" s="483"/>
      <c r="B2814" s="438"/>
      <c r="F2814" s="385"/>
      <c r="G2814" s="385"/>
      <c r="H2814" s="385"/>
      <c r="I2814" s="385"/>
      <c r="J2814" s="385"/>
      <c r="K2814" s="385"/>
    </row>
    <row r="2815" spans="1:11">
      <c r="A2815" s="483"/>
      <c r="B2815" s="438"/>
      <c r="F2815" s="385"/>
      <c r="G2815" s="385"/>
      <c r="H2815" s="385"/>
      <c r="I2815" s="385"/>
      <c r="J2815" s="385"/>
      <c r="K2815" s="385"/>
    </row>
    <row r="2816" spans="1:11">
      <c r="A2816" s="483"/>
      <c r="B2816" s="438"/>
      <c r="F2816" s="385"/>
      <c r="G2816" s="385"/>
      <c r="H2816" s="385"/>
      <c r="I2816" s="385"/>
      <c r="J2816" s="385"/>
      <c r="K2816" s="385"/>
    </row>
    <row r="2817" spans="1:11">
      <c r="A2817" s="483"/>
      <c r="B2817" s="438"/>
      <c r="F2817" s="385"/>
      <c r="G2817" s="385"/>
      <c r="H2817" s="385"/>
      <c r="I2817" s="385"/>
      <c r="J2817" s="385"/>
      <c r="K2817" s="385"/>
    </row>
    <row r="2818" spans="1:11">
      <c r="A2818" s="483"/>
      <c r="B2818" s="438"/>
      <c r="F2818" s="385"/>
      <c r="G2818" s="385"/>
      <c r="H2818" s="385"/>
      <c r="I2818" s="385"/>
      <c r="J2818" s="385"/>
      <c r="K2818" s="385"/>
    </row>
    <row r="2819" spans="1:11">
      <c r="A2819" s="483"/>
      <c r="B2819" s="438"/>
      <c r="F2819" s="385"/>
      <c r="G2819" s="385"/>
      <c r="H2819" s="385"/>
      <c r="I2819" s="385"/>
      <c r="J2819" s="385"/>
      <c r="K2819" s="385"/>
    </row>
    <row r="2820" spans="1:11">
      <c r="A2820" s="483"/>
      <c r="B2820" s="438"/>
      <c r="F2820" s="385"/>
      <c r="G2820" s="385"/>
      <c r="H2820" s="385"/>
      <c r="I2820" s="385"/>
      <c r="J2820" s="385"/>
      <c r="K2820" s="385"/>
    </row>
    <row r="2821" spans="1:11">
      <c r="A2821" s="483"/>
      <c r="B2821" s="438"/>
      <c r="F2821" s="385"/>
      <c r="G2821" s="385"/>
      <c r="H2821" s="385"/>
      <c r="I2821" s="385"/>
      <c r="J2821" s="385"/>
      <c r="K2821" s="385"/>
    </row>
    <row r="2822" spans="1:11">
      <c r="A2822" s="483"/>
      <c r="B2822" s="438"/>
      <c r="F2822" s="385"/>
      <c r="G2822" s="385"/>
      <c r="H2822" s="385"/>
      <c r="I2822" s="385"/>
      <c r="J2822" s="385"/>
      <c r="K2822" s="385"/>
    </row>
    <row r="2823" spans="1:11">
      <c r="A2823" s="483"/>
      <c r="B2823" s="438"/>
      <c r="F2823" s="385"/>
      <c r="G2823" s="385"/>
      <c r="H2823" s="385"/>
      <c r="I2823" s="385"/>
      <c r="J2823" s="385"/>
      <c r="K2823" s="385"/>
    </row>
    <row r="2824" spans="1:11">
      <c r="A2824" s="483"/>
      <c r="B2824" s="438"/>
      <c r="F2824" s="385"/>
      <c r="G2824" s="385"/>
      <c r="H2824" s="385"/>
      <c r="I2824" s="385"/>
      <c r="J2824" s="385"/>
      <c r="K2824" s="385"/>
    </row>
    <row r="2825" spans="1:11">
      <c r="A2825" s="483"/>
      <c r="B2825" s="438"/>
      <c r="F2825" s="385"/>
      <c r="G2825" s="385"/>
      <c r="H2825" s="385"/>
      <c r="I2825" s="385"/>
      <c r="J2825" s="385"/>
      <c r="K2825" s="385"/>
    </row>
    <row r="2826" spans="1:11">
      <c r="A2826" s="483"/>
      <c r="B2826" s="438"/>
      <c r="F2826" s="385"/>
      <c r="G2826" s="385"/>
      <c r="H2826" s="385"/>
      <c r="I2826" s="385"/>
      <c r="J2826" s="385"/>
      <c r="K2826" s="385"/>
    </row>
    <row r="2827" spans="1:11">
      <c r="A2827" s="483"/>
      <c r="B2827" s="438"/>
      <c r="F2827" s="385"/>
      <c r="G2827" s="385"/>
      <c r="H2827" s="385"/>
      <c r="I2827" s="385"/>
      <c r="J2827" s="385"/>
      <c r="K2827" s="385"/>
    </row>
    <row r="2828" spans="1:11">
      <c r="A2828" s="483"/>
      <c r="B2828" s="438"/>
      <c r="F2828" s="385"/>
      <c r="G2828" s="385"/>
      <c r="H2828" s="385"/>
      <c r="I2828" s="385"/>
      <c r="J2828" s="385"/>
      <c r="K2828" s="385"/>
    </row>
    <row r="2829" spans="1:11">
      <c r="A2829" s="483"/>
      <c r="B2829" s="438"/>
      <c r="F2829" s="385"/>
      <c r="G2829" s="385"/>
      <c r="H2829" s="385"/>
      <c r="I2829" s="385"/>
      <c r="J2829" s="385"/>
      <c r="K2829" s="385"/>
    </row>
    <row r="2830" spans="1:11">
      <c r="A2830" s="483"/>
      <c r="B2830" s="438"/>
      <c r="F2830" s="385"/>
      <c r="G2830" s="385"/>
      <c r="H2830" s="385"/>
      <c r="I2830" s="385"/>
      <c r="J2830" s="385"/>
      <c r="K2830" s="385"/>
    </row>
    <row r="2831" spans="1:11">
      <c r="A2831" s="483"/>
      <c r="B2831" s="438"/>
      <c r="F2831" s="385"/>
      <c r="G2831" s="385"/>
      <c r="H2831" s="385"/>
      <c r="I2831" s="385"/>
      <c r="J2831" s="385"/>
      <c r="K2831" s="385"/>
    </row>
    <row r="2832" spans="1:11">
      <c r="A2832" s="483"/>
      <c r="B2832" s="438"/>
      <c r="F2832" s="385"/>
      <c r="G2832" s="385"/>
      <c r="H2832" s="385"/>
      <c r="I2832" s="385"/>
      <c r="J2832" s="385"/>
      <c r="K2832" s="385"/>
    </row>
    <row r="2833" spans="1:11">
      <c r="A2833" s="483"/>
      <c r="B2833" s="438"/>
      <c r="F2833" s="385"/>
      <c r="G2833" s="385"/>
      <c r="H2833" s="385"/>
      <c r="I2833" s="385"/>
      <c r="J2833" s="385"/>
      <c r="K2833" s="385"/>
    </row>
    <row r="2834" spans="1:11">
      <c r="A2834" s="483"/>
      <c r="B2834" s="438"/>
      <c r="F2834" s="385"/>
      <c r="G2834" s="385"/>
      <c r="H2834" s="385"/>
      <c r="I2834" s="385"/>
      <c r="J2834" s="385"/>
      <c r="K2834" s="385"/>
    </row>
    <row r="2835" spans="1:11">
      <c r="A2835" s="483"/>
      <c r="B2835" s="438"/>
      <c r="F2835" s="385"/>
      <c r="G2835" s="385"/>
      <c r="H2835" s="385"/>
      <c r="I2835" s="385"/>
      <c r="J2835" s="385"/>
      <c r="K2835" s="385"/>
    </row>
    <row r="2836" spans="1:11">
      <c r="A2836" s="483"/>
      <c r="B2836" s="438"/>
      <c r="F2836" s="385"/>
      <c r="G2836" s="385"/>
      <c r="H2836" s="385"/>
      <c r="I2836" s="385"/>
      <c r="J2836" s="385"/>
      <c r="K2836" s="385"/>
    </row>
    <row r="2837" spans="1:11">
      <c r="A2837" s="483"/>
      <c r="B2837" s="438"/>
      <c r="F2837" s="385"/>
      <c r="G2837" s="385"/>
      <c r="H2837" s="385"/>
      <c r="I2837" s="385"/>
      <c r="J2837" s="385"/>
      <c r="K2837" s="385"/>
    </row>
    <row r="2838" spans="1:11">
      <c r="A2838" s="483"/>
      <c r="B2838" s="438"/>
      <c r="F2838" s="385"/>
      <c r="G2838" s="385"/>
      <c r="H2838" s="385"/>
      <c r="I2838" s="385"/>
      <c r="J2838" s="385"/>
      <c r="K2838" s="385"/>
    </row>
    <row r="2839" spans="1:11">
      <c r="A2839" s="483"/>
      <c r="B2839" s="438"/>
      <c r="F2839" s="385"/>
      <c r="G2839" s="385"/>
      <c r="H2839" s="385"/>
      <c r="I2839" s="385"/>
      <c r="J2839" s="385"/>
      <c r="K2839" s="385"/>
    </row>
    <row r="2840" spans="1:11">
      <c r="A2840" s="483"/>
      <c r="B2840" s="438"/>
      <c r="F2840" s="385"/>
      <c r="G2840" s="385"/>
      <c r="H2840" s="385"/>
      <c r="I2840" s="385"/>
      <c r="J2840" s="385"/>
      <c r="K2840" s="385"/>
    </row>
    <row r="2841" spans="1:11">
      <c r="A2841" s="483"/>
      <c r="B2841" s="438"/>
      <c r="F2841" s="385"/>
      <c r="G2841" s="385"/>
      <c r="H2841" s="385"/>
      <c r="I2841" s="385"/>
      <c r="J2841" s="385"/>
      <c r="K2841" s="385"/>
    </row>
    <row r="2842" spans="1:11">
      <c r="A2842" s="483"/>
      <c r="B2842" s="438"/>
      <c r="F2842" s="385"/>
      <c r="G2842" s="385"/>
      <c r="H2842" s="385"/>
      <c r="I2842" s="385"/>
      <c r="J2842" s="385"/>
      <c r="K2842" s="385"/>
    </row>
    <row r="2843" spans="1:11">
      <c r="A2843" s="483"/>
      <c r="B2843" s="438"/>
      <c r="F2843" s="385"/>
      <c r="G2843" s="385"/>
      <c r="H2843" s="385"/>
      <c r="I2843" s="385"/>
      <c r="J2843" s="385"/>
      <c r="K2843" s="385"/>
    </row>
    <row r="2844" spans="1:11">
      <c r="A2844" s="483"/>
      <c r="B2844" s="438"/>
      <c r="F2844" s="385"/>
      <c r="G2844" s="385"/>
      <c r="H2844" s="385"/>
      <c r="I2844" s="385"/>
      <c r="J2844" s="385"/>
      <c r="K2844" s="385"/>
    </row>
    <row r="2845" spans="1:11">
      <c r="A2845" s="483"/>
      <c r="B2845" s="438"/>
      <c r="F2845" s="385"/>
      <c r="G2845" s="385"/>
      <c r="H2845" s="385"/>
      <c r="I2845" s="385"/>
      <c r="J2845" s="385"/>
      <c r="K2845" s="385"/>
    </row>
    <row r="2846" spans="1:11">
      <c r="A2846" s="483"/>
      <c r="B2846" s="438"/>
      <c r="F2846" s="385"/>
      <c r="G2846" s="385"/>
      <c r="H2846" s="385"/>
      <c r="I2846" s="385"/>
      <c r="J2846" s="385"/>
      <c r="K2846" s="385"/>
    </row>
    <row r="2847" spans="1:11">
      <c r="A2847" s="483"/>
      <c r="B2847" s="438"/>
      <c r="F2847" s="385"/>
      <c r="G2847" s="385"/>
      <c r="H2847" s="385"/>
      <c r="I2847" s="385"/>
      <c r="J2847" s="385"/>
      <c r="K2847" s="385"/>
    </row>
    <row r="2848" spans="1:11">
      <c r="A2848" s="483"/>
      <c r="B2848" s="438"/>
      <c r="F2848" s="385"/>
      <c r="G2848" s="385"/>
      <c r="H2848" s="385"/>
      <c r="I2848" s="385"/>
      <c r="J2848" s="385"/>
      <c r="K2848" s="385"/>
    </row>
    <row r="2849" spans="1:11">
      <c r="A2849" s="483"/>
      <c r="B2849" s="438"/>
      <c r="F2849" s="385"/>
      <c r="G2849" s="385"/>
      <c r="H2849" s="385"/>
      <c r="I2849" s="385"/>
      <c r="J2849" s="385"/>
      <c r="K2849" s="385"/>
    </row>
    <row r="2850" spans="1:11">
      <c r="A2850" s="483"/>
      <c r="B2850" s="438"/>
      <c r="F2850" s="385"/>
      <c r="G2850" s="385"/>
      <c r="H2850" s="385"/>
      <c r="I2850" s="385"/>
      <c r="J2850" s="385"/>
      <c r="K2850" s="385"/>
    </row>
    <row r="2851" spans="1:11">
      <c r="A2851" s="483"/>
      <c r="B2851" s="438"/>
      <c r="F2851" s="385"/>
      <c r="G2851" s="385"/>
      <c r="H2851" s="385"/>
      <c r="I2851" s="385"/>
      <c r="J2851" s="385"/>
      <c r="K2851" s="385"/>
    </row>
    <row r="2852" spans="1:11">
      <c r="A2852" s="483"/>
      <c r="B2852" s="438"/>
      <c r="F2852" s="385"/>
      <c r="G2852" s="385"/>
      <c r="H2852" s="385"/>
      <c r="I2852" s="385"/>
      <c r="J2852" s="385"/>
      <c r="K2852" s="385"/>
    </row>
    <row r="2853" spans="1:11">
      <c r="A2853" s="483"/>
      <c r="B2853" s="438"/>
      <c r="F2853" s="385"/>
      <c r="G2853" s="385"/>
      <c r="H2853" s="385"/>
      <c r="I2853" s="385"/>
      <c r="J2853" s="385"/>
      <c r="K2853" s="385"/>
    </row>
    <row r="2854" spans="1:11">
      <c r="A2854" s="483"/>
      <c r="B2854" s="438"/>
      <c r="F2854" s="385"/>
      <c r="G2854" s="385"/>
      <c r="H2854" s="385"/>
      <c r="I2854" s="385"/>
      <c r="J2854" s="385"/>
      <c r="K2854" s="385"/>
    </row>
    <row r="2855" spans="1:11">
      <c r="A2855" s="483"/>
      <c r="B2855" s="438"/>
      <c r="F2855" s="385"/>
      <c r="G2855" s="385"/>
      <c r="H2855" s="385"/>
      <c r="I2855" s="385"/>
      <c r="J2855" s="385"/>
      <c r="K2855" s="385"/>
    </row>
    <row r="2856" spans="1:11">
      <c r="A2856" s="483"/>
      <c r="B2856" s="438"/>
      <c r="F2856" s="385"/>
      <c r="G2856" s="385"/>
      <c r="H2856" s="385"/>
      <c r="I2856" s="385"/>
      <c r="J2856" s="385"/>
      <c r="K2856" s="385"/>
    </row>
    <row r="2857" spans="1:11">
      <c r="A2857" s="483"/>
      <c r="B2857" s="438"/>
      <c r="F2857" s="385"/>
      <c r="G2857" s="385"/>
      <c r="H2857" s="385"/>
      <c r="I2857" s="385"/>
      <c r="J2857" s="385"/>
      <c r="K2857" s="385"/>
    </row>
    <row r="2858" spans="1:11">
      <c r="A2858" s="483"/>
      <c r="B2858" s="438"/>
      <c r="F2858" s="385"/>
      <c r="G2858" s="385"/>
      <c r="H2858" s="385"/>
      <c r="I2858" s="385"/>
      <c r="J2858" s="385"/>
      <c r="K2858" s="385"/>
    </row>
    <row r="2859" spans="1:11">
      <c r="A2859" s="483"/>
      <c r="B2859" s="438"/>
      <c r="F2859" s="385"/>
      <c r="G2859" s="385"/>
      <c r="H2859" s="385"/>
      <c r="I2859" s="385"/>
      <c r="J2859" s="385"/>
      <c r="K2859" s="385"/>
    </row>
    <row r="2860" spans="1:11">
      <c r="A2860" s="483"/>
      <c r="B2860" s="438"/>
      <c r="F2860" s="385"/>
      <c r="G2860" s="385"/>
      <c r="H2860" s="385"/>
      <c r="I2860" s="385"/>
      <c r="J2860" s="385"/>
      <c r="K2860" s="385"/>
    </row>
    <row r="2861" spans="1:11">
      <c r="A2861" s="483"/>
      <c r="B2861" s="438"/>
      <c r="F2861" s="385"/>
      <c r="G2861" s="385"/>
      <c r="H2861" s="385"/>
      <c r="I2861" s="385"/>
      <c r="J2861" s="385"/>
      <c r="K2861" s="385"/>
    </row>
    <row r="2862" spans="1:11">
      <c r="A2862" s="483"/>
      <c r="B2862" s="438"/>
      <c r="F2862" s="385"/>
      <c r="G2862" s="385"/>
      <c r="H2862" s="385"/>
      <c r="I2862" s="385"/>
      <c r="J2862" s="385"/>
      <c r="K2862" s="385"/>
    </row>
    <row r="2863" spans="1:11">
      <c r="A2863" s="483"/>
      <c r="B2863" s="438"/>
      <c r="F2863" s="385"/>
      <c r="G2863" s="385"/>
      <c r="H2863" s="385"/>
      <c r="I2863" s="385"/>
      <c r="J2863" s="385"/>
      <c r="K2863" s="385"/>
    </row>
    <row r="2864" spans="1:11">
      <c r="A2864" s="483"/>
      <c r="B2864" s="438"/>
      <c r="F2864" s="385"/>
      <c r="G2864" s="385"/>
      <c r="H2864" s="385"/>
      <c r="I2864" s="385"/>
      <c r="J2864" s="385"/>
      <c r="K2864" s="385"/>
    </row>
    <row r="2865" spans="1:11">
      <c r="A2865" s="483"/>
      <c r="B2865" s="438"/>
      <c r="F2865" s="385"/>
      <c r="G2865" s="385"/>
      <c r="H2865" s="385"/>
      <c r="I2865" s="385"/>
      <c r="J2865" s="385"/>
      <c r="K2865" s="385"/>
    </row>
    <row r="2866" spans="1:11">
      <c r="A2866" s="483"/>
      <c r="B2866" s="438"/>
      <c r="F2866" s="385"/>
      <c r="G2866" s="385"/>
      <c r="H2866" s="385"/>
      <c r="I2866" s="385"/>
      <c r="J2866" s="385"/>
      <c r="K2866" s="385"/>
    </row>
    <row r="2867" spans="1:11">
      <c r="A2867" s="483"/>
      <c r="B2867" s="438"/>
      <c r="F2867" s="385"/>
      <c r="G2867" s="385"/>
      <c r="H2867" s="385"/>
      <c r="I2867" s="385"/>
      <c r="J2867" s="385"/>
      <c r="K2867" s="385"/>
    </row>
    <row r="2868" spans="1:11">
      <c r="A2868" s="483"/>
      <c r="B2868" s="438"/>
      <c r="F2868" s="385"/>
      <c r="G2868" s="385"/>
      <c r="H2868" s="385"/>
      <c r="I2868" s="385"/>
      <c r="J2868" s="385"/>
      <c r="K2868" s="385"/>
    </row>
    <row r="2869" spans="1:11">
      <c r="A2869" s="483"/>
      <c r="B2869" s="438"/>
      <c r="F2869" s="385"/>
      <c r="G2869" s="385"/>
      <c r="H2869" s="385"/>
      <c r="I2869" s="385"/>
      <c r="J2869" s="385"/>
      <c r="K2869" s="385"/>
    </row>
    <row r="2870" spans="1:11">
      <c r="A2870" s="483"/>
      <c r="B2870" s="438"/>
      <c r="F2870" s="385"/>
      <c r="G2870" s="385"/>
      <c r="H2870" s="385"/>
      <c r="I2870" s="385"/>
      <c r="J2870" s="385"/>
      <c r="K2870" s="385"/>
    </row>
    <row r="2871" spans="1:11">
      <c r="A2871" s="483"/>
      <c r="B2871" s="438"/>
      <c r="F2871" s="385"/>
      <c r="G2871" s="385"/>
      <c r="H2871" s="385"/>
      <c r="I2871" s="385"/>
      <c r="J2871" s="385"/>
      <c r="K2871" s="385"/>
    </row>
    <row r="2872" spans="1:11">
      <c r="A2872" s="483"/>
      <c r="B2872" s="438"/>
      <c r="F2872" s="385"/>
      <c r="G2872" s="385"/>
      <c r="H2872" s="385"/>
      <c r="I2872" s="385"/>
      <c r="J2872" s="385"/>
      <c r="K2872" s="385"/>
    </row>
    <row r="2873" spans="1:11">
      <c r="A2873" s="483"/>
      <c r="B2873" s="438"/>
      <c r="F2873" s="385"/>
      <c r="G2873" s="385"/>
      <c r="H2873" s="385"/>
      <c r="I2873" s="385"/>
      <c r="J2873" s="385"/>
      <c r="K2873" s="385"/>
    </row>
    <row r="2874" spans="1:11">
      <c r="A2874" s="483"/>
      <c r="B2874" s="438"/>
      <c r="F2874" s="385"/>
      <c r="G2874" s="385"/>
      <c r="H2874" s="385"/>
      <c r="I2874" s="385"/>
      <c r="J2874" s="385"/>
      <c r="K2874" s="385"/>
    </row>
    <row r="2875" spans="1:11">
      <c r="A2875" s="483"/>
      <c r="B2875" s="438"/>
      <c r="F2875" s="385"/>
      <c r="G2875" s="385"/>
      <c r="H2875" s="385"/>
      <c r="I2875" s="385"/>
      <c r="J2875" s="385"/>
      <c r="K2875" s="385"/>
    </row>
    <row r="2876" spans="1:11">
      <c r="A2876" s="483"/>
      <c r="B2876" s="438"/>
      <c r="F2876" s="385"/>
      <c r="G2876" s="385"/>
      <c r="H2876" s="385"/>
      <c r="I2876" s="385"/>
      <c r="J2876" s="385"/>
      <c r="K2876" s="385"/>
    </row>
    <row r="2877" spans="1:11">
      <c r="A2877" s="483"/>
      <c r="B2877" s="438"/>
      <c r="F2877" s="385"/>
      <c r="G2877" s="385"/>
      <c r="H2877" s="385"/>
      <c r="I2877" s="385"/>
      <c r="J2877" s="385"/>
      <c r="K2877" s="385"/>
    </row>
    <row r="2878" spans="1:11">
      <c r="A2878" s="483"/>
      <c r="B2878" s="438"/>
      <c r="F2878" s="385"/>
      <c r="G2878" s="385"/>
      <c r="H2878" s="385"/>
      <c r="I2878" s="385"/>
      <c r="J2878" s="385"/>
      <c r="K2878" s="385"/>
    </row>
    <row r="2879" spans="1:11">
      <c r="A2879" s="483"/>
      <c r="B2879" s="438"/>
      <c r="F2879" s="385"/>
      <c r="G2879" s="385"/>
      <c r="H2879" s="385"/>
      <c r="I2879" s="385"/>
      <c r="J2879" s="385"/>
      <c r="K2879" s="385"/>
    </row>
    <row r="2880" spans="1:11">
      <c r="A2880" s="483"/>
      <c r="B2880" s="438"/>
      <c r="F2880" s="385"/>
      <c r="G2880" s="385"/>
      <c r="H2880" s="385"/>
      <c r="I2880" s="385"/>
      <c r="J2880" s="385"/>
      <c r="K2880" s="385"/>
    </row>
    <row r="2881" spans="1:11">
      <c r="A2881" s="483"/>
      <c r="B2881" s="438"/>
      <c r="F2881" s="385"/>
      <c r="G2881" s="385"/>
      <c r="H2881" s="385"/>
      <c r="I2881" s="385"/>
      <c r="J2881" s="385"/>
      <c r="K2881" s="385"/>
    </row>
    <row r="2882" spans="1:11">
      <c r="A2882" s="483"/>
      <c r="B2882" s="438"/>
      <c r="F2882" s="385"/>
      <c r="G2882" s="385"/>
      <c r="H2882" s="385"/>
      <c r="I2882" s="385"/>
      <c r="J2882" s="385"/>
      <c r="K2882" s="385"/>
    </row>
    <row r="2883" spans="1:11">
      <c r="A2883" s="483"/>
      <c r="B2883" s="438"/>
      <c r="F2883" s="385"/>
      <c r="G2883" s="385"/>
      <c r="H2883" s="385"/>
      <c r="I2883" s="385"/>
      <c r="J2883" s="385"/>
      <c r="K2883" s="385"/>
    </row>
    <row r="2884" spans="1:11">
      <c r="A2884" s="483"/>
      <c r="B2884" s="438"/>
      <c r="F2884" s="385"/>
      <c r="G2884" s="385"/>
      <c r="H2884" s="385"/>
      <c r="I2884" s="385"/>
      <c r="J2884" s="385"/>
      <c r="K2884" s="385"/>
    </row>
    <row r="2885" spans="1:11">
      <c r="A2885" s="483"/>
      <c r="B2885" s="438"/>
      <c r="F2885" s="385"/>
      <c r="G2885" s="385"/>
      <c r="H2885" s="385"/>
      <c r="I2885" s="385"/>
      <c r="J2885" s="385"/>
      <c r="K2885" s="385"/>
    </row>
    <row r="2886" spans="1:11">
      <c r="A2886" s="483"/>
      <c r="B2886" s="438"/>
      <c r="F2886" s="385"/>
      <c r="G2886" s="385"/>
      <c r="H2886" s="385"/>
      <c r="I2886" s="385"/>
      <c r="J2886" s="385"/>
      <c r="K2886" s="385"/>
    </row>
    <row r="2887" spans="1:11">
      <c r="A2887" s="483"/>
      <c r="B2887" s="438"/>
      <c r="F2887" s="385"/>
      <c r="G2887" s="385"/>
      <c r="H2887" s="385"/>
      <c r="I2887" s="385"/>
      <c r="J2887" s="385"/>
      <c r="K2887" s="385"/>
    </row>
    <row r="2888" spans="1:11">
      <c r="A2888" s="483"/>
      <c r="B2888" s="438"/>
      <c r="F2888" s="385"/>
      <c r="G2888" s="385"/>
      <c r="H2888" s="385"/>
      <c r="I2888" s="385"/>
      <c r="J2888" s="385"/>
      <c r="K2888" s="385"/>
    </row>
    <row r="2889" spans="1:11">
      <c r="A2889" s="483"/>
      <c r="B2889" s="438"/>
      <c r="F2889" s="385"/>
      <c r="G2889" s="385"/>
      <c r="H2889" s="385"/>
      <c r="I2889" s="385"/>
      <c r="J2889" s="385"/>
      <c r="K2889" s="385"/>
    </row>
    <row r="2890" spans="1:11">
      <c r="A2890" s="483"/>
      <c r="B2890" s="438"/>
      <c r="F2890" s="385"/>
      <c r="G2890" s="385"/>
      <c r="H2890" s="385"/>
      <c r="I2890" s="385"/>
      <c r="J2890" s="385"/>
      <c r="K2890" s="385"/>
    </row>
    <row r="2891" spans="1:11">
      <c r="A2891" s="483"/>
      <c r="B2891" s="438"/>
      <c r="F2891" s="385"/>
      <c r="G2891" s="385"/>
      <c r="H2891" s="385"/>
      <c r="I2891" s="385"/>
      <c r="J2891" s="385"/>
      <c r="K2891" s="385"/>
    </row>
    <row r="2892" spans="1:11">
      <c r="A2892" s="483"/>
      <c r="B2892" s="438"/>
      <c r="F2892" s="385"/>
      <c r="G2892" s="385"/>
      <c r="H2892" s="385"/>
      <c r="I2892" s="385"/>
      <c r="J2892" s="385"/>
      <c r="K2892" s="385"/>
    </row>
    <row r="2893" spans="1:11">
      <c r="A2893" s="483"/>
      <c r="B2893" s="438"/>
      <c r="F2893" s="385"/>
      <c r="G2893" s="385"/>
      <c r="H2893" s="385"/>
      <c r="I2893" s="385"/>
      <c r="J2893" s="385"/>
      <c r="K2893" s="385"/>
    </row>
    <row r="2894" spans="1:11">
      <c r="A2894" s="483"/>
      <c r="B2894" s="438"/>
      <c r="F2894" s="385"/>
      <c r="G2894" s="385"/>
      <c r="H2894" s="385"/>
      <c r="I2894" s="385"/>
      <c r="J2894" s="385"/>
      <c r="K2894" s="385"/>
    </row>
    <row r="2895" spans="1:11">
      <c r="A2895" s="483"/>
      <c r="B2895" s="438"/>
      <c r="F2895" s="385"/>
      <c r="G2895" s="385"/>
      <c r="H2895" s="385"/>
      <c r="I2895" s="385"/>
      <c r="J2895" s="385"/>
      <c r="K2895" s="385"/>
    </row>
    <row r="2896" spans="1:11">
      <c r="A2896" s="483"/>
      <c r="B2896" s="438"/>
      <c r="F2896" s="385"/>
      <c r="G2896" s="385"/>
      <c r="H2896" s="385"/>
      <c r="I2896" s="385"/>
      <c r="J2896" s="385"/>
      <c r="K2896" s="385"/>
    </row>
    <row r="2897" spans="1:11">
      <c r="A2897" s="483"/>
      <c r="B2897" s="438"/>
      <c r="F2897" s="385"/>
      <c r="G2897" s="385"/>
      <c r="H2897" s="385"/>
      <c r="I2897" s="385"/>
      <c r="J2897" s="385"/>
      <c r="K2897" s="385"/>
    </row>
    <row r="2898" spans="1:11">
      <c r="A2898" s="483"/>
      <c r="B2898" s="438"/>
      <c r="F2898" s="385"/>
      <c r="G2898" s="385"/>
      <c r="H2898" s="385"/>
      <c r="I2898" s="385"/>
      <c r="J2898" s="385"/>
      <c r="K2898" s="385"/>
    </row>
    <row r="2899" spans="1:11">
      <c r="A2899" s="483"/>
      <c r="B2899" s="438"/>
      <c r="F2899" s="385"/>
      <c r="G2899" s="385"/>
      <c r="H2899" s="385"/>
      <c r="I2899" s="385"/>
      <c r="J2899" s="385"/>
      <c r="K2899" s="385"/>
    </row>
    <row r="2900" spans="1:11">
      <c r="A2900" s="483"/>
      <c r="B2900" s="438"/>
      <c r="F2900" s="385"/>
      <c r="G2900" s="385"/>
      <c r="H2900" s="385"/>
      <c r="I2900" s="385"/>
      <c r="J2900" s="385"/>
      <c r="K2900" s="385"/>
    </row>
    <row r="2901" spans="1:11">
      <c r="A2901" s="483"/>
      <c r="B2901" s="438"/>
      <c r="F2901" s="385"/>
      <c r="G2901" s="385"/>
      <c r="H2901" s="385"/>
      <c r="I2901" s="385"/>
      <c r="J2901" s="385"/>
      <c r="K2901" s="385"/>
    </row>
    <row r="2902" spans="1:11">
      <c r="A2902" s="483"/>
      <c r="B2902" s="438"/>
      <c r="F2902" s="385"/>
      <c r="G2902" s="385"/>
      <c r="H2902" s="385"/>
      <c r="I2902" s="385"/>
      <c r="J2902" s="385"/>
      <c r="K2902" s="385"/>
    </row>
    <row r="2903" spans="1:11">
      <c r="A2903" s="483"/>
      <c r="B2903" s="438"/>
      <c r="F2903" s="385"/>
      <c r="G2903" s="385"/>
      <c r="H2903" s="385"/>
      <c r="I2903" s="385"/>
      <c r="J2903" s="385"/>
      <c r="K2903" s="385"/>
    </row>
    <row r="2904" spans="1:11">
      <c r="A2904" s="483"/>
      <c r="B2904" s="438"/>
      <c r="F2904" s="385"/>
      <c r="G2904" s="385"/>
      <c r="H2904" s="385"/>
      <c r="I2904" s="385"/>
      <c r="J2904" s="385"/>
      <c r="K2904" s="385"/>
    </row>
    <row r="2905" spans="1:11">
      <c r="A2905" s="483"/>
      <c r="B2905" s="438"/>
      <c r="F2905" s="385"/>
      <c r="G2905" s="385"/>
      <c r="H2905" s="385"/>
      <c r="I2905" s="385"/>
      <c r="J2905" s="385"/>
      <c r="K2905" s="385"/>
    </row>
    <row r="2906" spans="1:11">
      <c r="A2906" s="483"/>
      <c r="B2906" s="438"/>
      <c r="F2906" s="385"/>
      <c r="G2906" s="385"/>
      <c r="H2906" s="385"/>
      <c r="I2906" s="385"/>
      <c r="J2906" s="385"/>
      <c r="K2906" s="385"/>
    </row>
    <row r="2907" spans="1:11">
      <c r="A2907" s="483"/>
      <c r="B2907" s="438"/>
      <c r="F2907" s="385"/>
      <c r="G2907" s="385"/>
      <c r="H2907" s="385"/>
      <c r="I2907" s="385"/>
      <c r="J2907" s="385"/>
      <c r="K2907" s="385"/>
    </row>
    <row r="2908" spans="1:11">
      <c r="A2908" s="483"/>
      <c r="B2908" s="438"/>
      <c r="F2908" s="385"/>
      <c r="G2908" s="385"/>
      <c r="H2908" s="385"/>
      <c r="I2908" s="385"/>
      <c r="J2908" s="385"/>
      <c r="K2908" s="385"/>
    </row>
    <row r="2909" spans="1:11">
      <c r="A2909" s="483"/>
      <c r="B2909" s="438"/>
      <c r="F2909" s="385"/>
      <c r="G2909" s="385"/>
      <c r="H2909" s="385"/>
      <c r="I2909" s="385"/>
      <c r="J2909" s="385"/>
      <c r="K2909" s="385"/>
    </row>
    <row r="2910" spans="1:11">
      <c r="A2910" s="483"/>
      <c r="B2910" s="438"/>
      <c r="F2910" s="385"/>
      <c r="G2910" s="385"/>
      <c r="H2910" s="385"/>
      <c r="I2910" s="385"/>
      <c r="J2910" s="385"/>
      <c r="K2910" s="385"/>
    </row>
    <row r="2911" spans="1:11">
      <c r="A2911" s="483"/>
      <c r="B2911" s="438"/>
      <c r="F2911" s="385"/>
      <c r="G2911" s="385"/>
      <c r="H2911" s="385"/>
      <c r="I2911" s="385"/>
      <c r="J2911" s="385"/>
      <c r="K2911" s="385"/>
    </row>
    <row r="2912" spans="1:11">
      <c r="A2912" s="483"/>
      <c r="B2912" s="438"/>
      <c r="F2912" s="385"/>
      <c r="G2912" s="385"/>
      <c r="H2912" s="385"/>
      <c r="I2912" s="385"/>
      <c r="J2912" s="385"/>
      <c r="K2912" s="385"/>
    </row>
    <row r="2913" spans="1:11">
      <c r="A2913" s="483"/>
      <c r="B2913" s="438"/>
      <c r="F2913" s="385"/>
      <c r="G2913" s="385"/>
      <c r="H2913" s="385"/>
      <c r="I2913" s="385"/>
      <c r="J2913" s="385"/>
      <c r="K2913" s="385"/>
    </row>
    <row r="2914" spans="1:11">
      <c r="A2914" s="483"/>
      <c r="B2914" s="438"/>
      <c r="F2914" s="385"/>
      <c r="G2914" s="385"/>
      <c r="H2914" s="385"/>
      <c r="I2914" s="385"/>
      <c r="J2914" s="385"/>
      <c r="K2914" s="385"/>
    </row>
    <row r="2915" spans="1:11">
      <c r="A2915" s="483"/>
      <c r="B2915" s="438"/>
      <c r="F2915" s="385"/>
      <c r="G2915" s="385"/>
      <c r="H2915" s="385"/>
      <c r="I2915" s="385"/>
      <c r="J2915" s="385"/>
      <c r="K2915" s="385"/>
    </row>
    <row r="2916" spans="1:11">
      <c r="A2916" s="483"/>
      <c r="B2916" s="438"/>
      <c r="F2916" s="385"/>
      <c r="G2916" s="385"/>
      <c r="H2916" s="385"/>
      <c r="I2916" s="385"/>
      <c r="J2916" s="385"/>
      <c r="K2916" s="385"/>
    </row>
    <row r="2917" spans="1:11">
      <c r="A2917" s="483"/>
      <c r="B2917" s="438"/>
      <c r="F2917" s="385"/>
      <c r="G2917" s="385"/>
      <c r="H2917" s="385"/>
      <c r="I2917" s="385"/>
      <c r="J2917" s="385"/>
      <c r="K2917" s="385"/>
    </row>
    <row r="2918" spans="1:11">
      <c r="A2918" s="483"/>
      <c r="B2918" s="438"/>
      <c r="F2918" s="385"/>
      <c r="G2918" s="385"/>
      <c r="H2918" s="385"/>
      <c r="I2918" s="385"/>
      <c r="J2918" s="385"/>
      <c r="K2918" s="385"/>
    </row>
    <row r="2919" spans="1:11">
      <c r="A2919" s="483"/>
      <c r="B2919" s="438"/>
      <c r="F2919" s="385"/>
      <c r="G2919" s="385"/>
      <c r="H2919" s="385"/>
      <c r="I2919" s="385"/>
      <c r="J2919" s="385"/>
      <c r="K2919" s="385"/>
    </row>
    <row r="2920" spans="1:11">
      <c r="A2920" s="483"/>
      <c r="B2920" s="438"/>
      <c r="F2920" s="385"/>
      <c r="G2920" s="385"/>
      <c r="H2920" s="385"/>
      <c r="I2920" s="385"/>
      <c r="J2920" s="385"/>
      <c r="K2920" s="385"/>
    </row>
    <row r="2921" spans="1:11">
      <c r="A2921" s="483"/>
      <c r="B2921" s="438"/>
      <c r="F2921" s="385"/>
      <c r="G2921" s="385"/>
      <c r="H2921" s="385"/>
      <c r="I2921" s="385"/>
      <c r="J2921" s="385"/>
      <c r="K2921" s="385"/>
    </row>
    <row r="2922" spans="1:11">
      <c r="A2922" s="483"/>
      <c r="B2922" s="438"/>
      <c r="F2922" s="385"/>
      <c r="G2922" s="385"/>
      <c r="H2922" s="385"/>
      <c r="I2922" s="385"/>
      <c r="J2922" s="385"/>
      <c r="K2922" s="385"/>
    </row>
    <row r="2923" spans="1:11">
      <c r="A2923" s="483"/>
      <c r="B2923" s="438"/>
      <c r="F2923" s="385"/>
      <c r="G2923" s="385"/>
      <c r="H2923" s="385"/>
      <c r="I2923" s="385"/>
      <c r="J2923" s="385"/>
      <c r="K2923" s="385"/>
    </row>
    <row r="2924" spans="1:11">
      <c r="A2924" s="483"/>
      <c r="B2924" s="438"/>
      <c r="F2924" s="385"/>
      <c r="G2924" s="385"/>
      <c r="H2924" s="385"/>
      <c r="I2924" s="385"/>
      <c r="J2924" s="385"/>
      <c r="K2924" s="385"/>
    </row>
    <row r="2925" spans="1:11">
      <c r="A2925" s="483"/>
      <c r="B2925" s="438"/>
      <c r="F2925" s="385"/>
      <c r="G2925" s="385"/>
      <c r="H2925" s="385"/>
      <c r="I2925" s="385"/>
      <c r="J2925" s="385"/>
      <c r="K2925" s="385"/>
    </row>
    <row r="2926" spans="1:11">
      <c r="A2926" s="483"/>
      <c r="B2926" s="438"/>
      <c r="F2926" s="385"/>
      <c r="G2926" s="385"/>
      <c r="H2926" s="385"/>
      <c r="I2926" s="385"/>
      <c r="J2926" s="385"/>
      <c r="K2926" s="385"/>
    </row>
    <row r="2927" spans="1:11">
      <c r="A2927" s="483"/>
      <c r="B2927" s="438"/>
      <c r="F2927" s="385"/>
      <c r="G2927" s="385"/>
      <c r="H2927" s="385"/>
      <c r="I2927" s="385"/>
      <c r="J2927" s="385"/>
      <c r="K2927" s="385"/>
    </row>
    <row r="2928" spans="1:11">
      <c r="A2928" s="483"/>
      <c r="B2928" s="438"/>
      <c r="F2928" s="385"/>
      <c r="G2928" s="385"/>
      <c r="H2928" s="385"/>
      <c r="I2928" s="385"/>
      <c r="J2928" s="385"/>
      <c r="K2928" s="385"/>
    </row>
    <row r="2929" spans="1:11">
      <c r="A2929" s="483"/>
      <c r="B2929" s="438"/>
      <c r="F2929" s="385"/>
      <c r="G2929" s="385"/>
      <c r="H2929" s="385"/>
      <c r="I2929" s="385"/>
      <c r="J2929" s="385"/>
      <c r="K2929" s="385"/>
    </row>
    <row r="2930" spans="1:11">
      <c r="A2930" s="483"/>
      <c r="B2930" s="438"/>
      <c r="F2930" s="385"/>
      <c r="G2930" s="385"/>
      <c r="H2930" s="385"/>
      <c r="I2930" s="385"/>
      <c r="J2930" s="385"/>
      <c r="K2930" s="385"/>
    </row>
    <row r="2931" spans="1:11">
      <c r="A2931" s="483"/>
      <c r="B2931" s="438"/>
      <c r="F2931" s="385"/>
      <c r="G2931" s="385"/>
      <c r="H2931" s="385"/>
      <c r="I2931" s="385"/>
      <c r="J2931" s="385"/>
      <c r="K2931" s="385"/>
    </row>
    <row r="2932" spans="1:11">
      <c r="A2932" s="483"/>
      <c r="B2932" s="438"/>
      <c r="F2932" s="385"/>
      <c r="G2932" s="385"/>
      <c r="H2932" s="385"/>
      <c r="I2932" s="385"/>
      <c r="J2932" s="385"/>
      <c r="K2932" s="385"/>
    </row>
    <row r="2933" spans="1:11">
      <c r="A2933" s="483"/>
      <c r="B2933" s="438"/>
      <c r="F2933" s="385"/>
      <c r="G2933" s="385"/>
      <c r="H2933" s="385"/>
      <c r="I2933" s="385"/>
      <c r="J2933" s="385"/>
      <c r="K2933" s="385"/>
    </row>
    <row r="2934" spans="1:11">
      <c r="A2934" s="483"/>
      <c r="B2934" s="438"/>
      <c r="F2934" s="385"/>
      <c r="G2934" s="385"/>
      <c r="H2934" s="385"/>
      <c r="I2934" s="385"/>
      <c r="J2934" s="385"/>
      <c r="K2934" s="385"/>
    </row>
    <row r="2935" spans="1:11">
      <c r="A2935" s="483"/>
      <c r="B2935" s="438"/>
      <c r="F2935" s="385"/>
      <c r="G2935" s="385"/>
      <c r="H2935" s="385"/>
      <c r="I2935" s="385"/>
      <c r="J2935" s="385"/>
      <c r="K2935" s="385"/>
    </row>
    <row r="2936" spans="1:11">
      <c r="A2936" s="483"/>
      <c r="B2936" s="438"/>
      <c r="F2936" s="385"/>
      <c r="G2936" s="385"/>
      <c r="H2936" s="385"/>
      <c r="I2936" s="385"/>
      <c r="J2936" s="385"/>
      <c r="K2936" s="385"/>
    </row>
    <row r="2937" spans="1:11">
      <c r="A2937" s="483"/>
      <c r="B2937" s="438"/>
      <c r="F2937" s="385"/>
      <c r="G2937" s="385"/>
      <c r="H2937" s="385"/>
      <c r="I2937" s="385"/>
      <c r="J2937" s="385"/>
      <c r="K2937" s="385"/>
    </row>
    <row r="2938" spans="1:11">
      <c r="A2938" s="483"/>
      <c r="B2938" s="438"/>
      <c r="F2938" s="385"/>
      <c r="G2938" s="385"/>
      <c r="H2938" s="385"/>
      <c r="I2938" s="385"/>
      <c r="J2938" s="385"/>
      <c r="K2938" s="385"/>
    </row>
    <row r="2939" spans="1:11">
      <c r="A2939" s="483"/>
      <c r="B2939" s="438"/>
      <c r="F2939" s="385"/>
      <c r="G2939" s="385"/>
      <c r="H2939" s="385"/>
      <c r="I2939" s="385"/>
      <c r="J2939" s="385"/>
      <c r="K2939" s="385"/>
    </row>
    <row r="2940" spans="1:11">
      <c r="A2940" s="483"/>
      <c r="B2940" s="438"/>
      <c r="F2940" s="385"/>
      <c r="G2940" s="385"/>
      <c r="H2940" s="385"/>
      <c r="I2940" s="385"/>
      <c r="J2940" s="385"/>
      <c r="K2940" s="385"/>
    </row>
    <row r="2941" spans="1:11">
      <c r="A2941" s="483"/>
      <c r="B2941" s="438"/>
      <c r="F2941" s="385"/>
      <c r="G2941" s="385"/>
      <c r="H2941" s="385"/>
      <c r="I2941" s="385"/>
      <c r="J2941" s="385"/>
      <c r="K2941" s="385"/>
    </row>
    <row r="2942" spans="1:11">
      <c r="A2942" s="483"/>
      <c r="B2942" s="438"/>
      <c r="F2942" s="385"/>
      <c r="G2942" s="385"/>
      <c r="H2942" s="385"/>
      <c r="I2942" s="385"/>
      <c r="J2942" s="385"/>
      <c r="K2942" s="385"/>
    </row>
    <row r="2943" spans="1:11">
      <c r="A2943" s="483"/>
      <c r="B2943" s="438"/>
      <c r="F2943" s="385"/>
      <c r="G2943" s="385"/>
      <c r="H2943" s="385"/>
      <c r="I2943" s="385"/>
      <c r="J2943" s="385"/>
      <c r="K2943" s="385"/>
    </row>
    <row r="2944" spans="1:11">
      <c r="A2944" s="483"/>
      <c r="B2944" s="438"/>
      <c r="F2944" s="385"/>
      <c r="G2944" s="385"/>
      <c r="H2944" s="385"/>
      <c r="I2944" s="385"/>
      <c r="J2944" s="385"/>
      <c r="K2944" s="385"/>
    </row>
    <row r="2945" spans="1:11">
      <c r="A2945" s="483"/>
      <c r="B2945" s="438"/>
      <c r="F2945" s="385"/>
      <c r="G2945" s="385"/>
      <c r="H2945" s="385"/>
      <c r="I2945" s="385"/>
      <c r="J2945" s="385"/>
      <c r="K2945" s="385"/>
    </row>
    <row r="2946" spans="1:11">
      <c r="A2946" s="483"/>
      <c r="B2946" s="438"/>
      <c r="F2946" s="385"/>
      <c r="G2946" s="385"/>
      <c r="H2946" s="385"/>
      <c r="I2946" s="385"/>
      <c r="J2946" s="385"/>
      <c r="K2946" s="385"/>
    </row>
    <row r="2947" spans="1:11">
      <c r="A2947" s="483"/>
      <c r="B2947" s="438"/>
      <c r="F2947" s="385"/>
      <c r="G2947" s="385"/>
      <c r="H2947" s="385"/>
      <c r="I2947" s="385"/>
      <c r="J2947" s="385"/>
      <c r="K2947" s="385"/>
    </row>
    <row r="2948" spans="1:11">
      <c r="A2948" s="483"/>
      <c r="B2948" s="438"/>
      <c r="F2948" s="385"/>
      <c r="G2948" s="385"/>
      <c r="H2948" s="385"/>
      <c r="I2948" s="385"/>
      <c r="J2948" s="385"/>
      <c r="K2948" s="385"/>
    </row>
    <row r="2949" spans="1:11">
      <c r="A2949" s="483"/>
      <c r="B2949" s="438"/>
      <c r="F2949" s="385"/>
      <c r="G2949" s="385"/>
      <c r="H2949" s="385"/>
      <c r="I2949" s="385"/>
      <c r="J2949" s="385"/>
      <c r="K2949" s="385"/>
    </row>
    <row r="2950" spans="1:11">
      <c r="A2950" s="483"/>
      <c r="B2950" s="438"/>
      <c r="F2950" s="385"/>
      <c r="G2950" s="385"/>
      <c r="H2950" s="385"/>
      <c r="I2950" s="385"/>
      <c r="J2950" s="385"/>
      <c r="K2950" s="385"/>
    </row>
    <row r="2951" spans="1:11">
      <c r="A2951" s="483"/>
      <c r="B2951" s="438"/>
      <c r="F2951" s="385"/>
      <c r="G2951" s="385"/>
      <c r="H2951" s="385"/>
      <c r="I2951" s="385"/>
      <c r="J2951" s="385"/>
      <c r="K2951" s="385"/>
    </row>
    <row r="2952" spans="1:11">
      <c r="A2952" s="483"/>
      <c r="B2952" s="438"/>
      <c r="F2952" s="385"/>
      <c r="G2952" s="385"/>
      <c r="H2952" s="385"/>
      <c r="I2952" s="385"/>
      <c r="J2952" s="385"/>
      <c r="K2952" s="385"/>
    </row>
    <row r="2953" spans="1:11">
      <c r="A2953" s="483"/>
      <c r="B2953" s="438"/>
      <c r="F2953" s="385"/>
      <c r="G2953" s="385"/>
      <c r="H2953" s="385"/>
      <c r="I2953" s="385"/>
      <c r="J2953" s="385"/>
      <c r="K2953" s="385"/>
    </row>
    <row r="2954" spans="1:11">
      <c r="A2954" s="483"/>
      <c r="B2954" s="438"/>
      <c r="F2954" s="385"/>
      <c r="G2954" s="385"/>
      <c r="H2954" s="385"/>
      <c r="I2954" s="385"/>
      <c r="J2954" s="385"/>
      <c r="K2954" s="385"/>
    </row>
    <row r="2955" spans="1:11">
      <c r="A2955" s="483"/>
      <c r="B2955" s="438"/>
      <c r="F2955" s="385"/>
      <c r="G2955" s="385"/>
      <c r="H2955" s="385"/>
      <c r="I2955" s="385"/>
      <c r="J2955" s="385"/>
      <c r="K2955" s="385"/>
    </row>
    <row r="2956" spans="1:11">
      <c r="A2956" s="483"/>
      <c r="B2956" s="438"/>
      <c r="F2956" s="385"/>
      <c r="G2956" s="385"/>
      <c r="H2956" s="385"/>
      <c r="I2956" s="385"/>
      <c r="J2956" s="385"/>
      <c r="K2956" s="385"/>
    </row>
    <row r="2957" spans="1:11">
      <c r="A2957" s="483"/>
      <c r="B2957" s="438"/>
      <c r="F2957" s="385"/>
      <c r="G2957" s="385"/>
      <c r="H2957" s="385"/>
      <c r="I2957" s="385"/>
      <c r="J2957" s="385"/>
      <c r="K2957" s="385"/>
    </row>
    <row r="2958" spans="1:11">
      <c r="A2958" s="483"/>
      <c r="B2958" s="438"/>
      <c r="F2958" s="385"/>
      <c r="G2958" s="385"/>
      <c r="H2958" s="385"/>
      <c r="I2958" s="385"/>
      <c r="J2958" s="385"/>
      <c r="K2958" s="385"/>
    </row>
    <row r="2959" spans="1:11">
      <c r="A2959" s="483"/>
      <c r="B2959" s="438"/>
      <c r="F2959" s="385"/>
      <c r="G2959" s="385"/>
      <c r="H2959" s="385"/>
      <c r="I2959" s="385"/>
      <c r="J2959" s="385"/>
      <c r="K2959" s="385"/>
    </row>
    <row r="2960" spans="1:11">
      <c r="A2960" s="483"/>
      <c r="B2960" s="438"/>
      <c r="F2960" s="385"/>
      <c r="G2960" s="385"/>
      <c r="H2960" s="385"/>
      <c r="I2960" s="385"/>
      <c r="J2960" s="385"/>
      <c r="K2960" s="385"/>
    </row>
    <row r="2961" spans="1:11">
      <c r="A2961" s="483"/>
      <c r="B2961" s="438"/>
      <c r="F2961" s="385"/>
      <c r="G2961" s="385"/>
      <c r="H2961" s="385"/>
      <c r="I2961" s="385"/>
      <c r="J2961" s="385"/>
      <c r="K2961" s="385"/>
    </row>
    <row r="2962" spans="1:11">
      <c r="A2962" s="483"/>
      <c r="B2962" s="438"/>
      <c r="F2962" s="385"/>
      <c r="G2962" s="385"/>
      <c r="H2962" s="385"/>
      <c r="I2962" s="385"/>
      <c r="J2962" s="385"/>
      <c r="K2962" s="385"/>
    </row>
    <row r="2963" spans="1:11">
      <c r="A2963" s="483"/>
      <c r="B2963" s="438"/>
      <c r="F2963" s="385"/>
      <c r="G2963" s="385"/>
      <c r="H2963" s="385"/>
      <c r="I2963" s="385"/>
      <c r="J2963" s="385"/>
      <c r="K2963" s="385"/>
    </row>
    <row r="2964" spans="1:11">
      <c r="A2964" s="483"/>
      <c r="B2964" s="438"/>
      <c r="F2964" s="385"/>
      <c r="G2964" s="385"/>
      <c r="H2964" s="385"/>
      <c r="I2964" s="385"/>
      <c r="J2964" s="385"/>
      <c r="K2964" s="385"/>
    </row>
    <row r="2965" spans="1:11">
      <c r="A2965" s="483"/>
      <c r="B2965" s="438"/>
      <c r="F2965" s="385"/>
      <c r="G2965" s="385"/>
      <c r="H2965" s="385"/>
      <c r="I2965" s="385"/>
      <c r="J2965" s="385"/>
      <c r="K2965" s="385"/>
    </row>
    <row r="2966" spans="1:11">
      <c r="A2966" s="483"/>
      <c r="B2966" s="438"/>
      <c r="F2966" s="385"/>
      <c r="G2966" s="385"/>
      <c r="H2966" s="385"/>
      <c r="I2966" s="385"/>
      <c r="J2966" s="385"/>
      <c r="K2966" s="385"/>
    </row>
    <row r="2967" spans="1:11">
      <c r="A2967" s="483"/>
      <c r="B2967" s="438"/>
      <c r="F2967" s="385"/>
      <c r="G2967" s="385"/>
      <c r="H2967" s="385"/>
      <c r="I2967" s="385"/>
      <c r="J2967" s="385"/>
      <c r="K2967" s="385"/>
    </row>
    <row r="2968" spans="1:11">
      <c r="A2968" s="483"/>
      <c r="B2968" s="438"/>
      <c r="F2968" s="385"/>
      <c r="G2968" s="385"/>
      <c r="H2968" s="385"/>
      <c r="I2968" s="385"/>
      <c r="J2968" s="385"/>
      <c r="K2968" s="385"/>
    </row>
    <row r="2969" spans="1:11">
      <c r="A2969" s="483"/>
      <c r="B2969" s="438"/>
      <c r="F2969" s="385"/>
      <c r="G2969" s="385"/>
      <c r="H2969" s="385"/>
      <c r="I2969" s="385"/>
      <c r="J2969" s="385"/>
      <c r="K2969" s="385"/>
    </row>
    <row r="2970" spans="1:11">
      <c r="A2970" s="483"/>
      <c r="B2970" s="438"/>
      <c r="F2970" s="385"/>
      <c r="G2970" s="385"/>
      <c r="H2970" s="385"/>
      <c r="I2970" s="385"/>
      <c r="J2970" s="385"/>
      <c r="K2970" s="385"/>
    </row>
    <row r="2971" spans="1:11">
      <c r="A2971" s="483"/>
      <c r="B2971" s="438"/>
      <c r="F2971" s="385"/>
      <c r="G2971" s="385"/>
      <c r="H2971" s="385"/>
      <c r="I2971" s="385"/>
      <c r="J2971" s="385"/>
      <c r="K2971" s="385"/>
    </row>
    <row r="2972" spans="1:11">
      <c r="A2972" s="483"/>
      <c r="B2972" s="438"/>
      <c r="F2972" s="385"/>
      <c r="G2972" s="385"/>
      <c r="H2972" s="385"/>
      <c r="I2972" s="385"/>
      <c r="J2972" s="385"/>
      <c r="K2972" s="385"/>
    </row>
    <row r="2973" spans="1:11">
      <c r="A2973" s="483"/>
      <c r="B2973" s="438"/>
      <c r="F2973" s="385"/>
      <c r="G2973" s="385"/>
      <c r="H2973" s="385"/>
      <c r="I2973" s="385"/>
      <c r="J2973" s="385"/>
      <c r="K2973" s="385"/>
    </row>
    <row r="2974" spans="1:11">
      <c r="A2974" s="483"/>
      <c r="B2974" s="438"/>
      <c r="F2974" s="385"/>
      <c r="G2974" s="385"/>
      <c r="H2974" s="385"/>
      <c r="I2974" s="385"/>
      <c r="J2974" s="385"/>
      <c r="K2974" s="385"/>
    </row>
    <row r="2975" spans="1:11">
      <c r="A2975" s="483"/>
      <c r="B2975" s="438"/>
      <c r="F2975" s="385"/>
      <c r="G2975" s="385"/>
      <c r="H2975" s="385"/>
      <c r="I2975" s="385"/>
      <c r="J2975" s="385"/>
      <c r="K2975" s="385"/>
    </row>
    <row r="2976" spans="1:11">
      <c r="A2976" s="483"/>
      <c r="B2976" s="438"/>
      <c r="F2976" s="385"/>
      <c r="G2976" s="385"/>
      <c r="H2976" s="385"/>
      <c r="I2976" s="385"/>
      <c r="J2976" s="385"/>
      <c r="K2976" s="385"/>
    </row>
    <row r="2977" spans="1:11">
      <c r="A2977" s="483"/>
      <c r="B2977" s="438"/>
      <c r="F2977" s="385"/>
      <c r="G2977" s="385"/>
      <c r="H2977" s="385"/>
      <c r="I2977" s="385"/>
      <c r="J2977" s="385"/>
      <c r="K2977" s="385"/>
    </row>
    <row r="2978" spans="1:11">
      <c r="A2978" s="483"/>
      <c r="B2978" s="438"/>
      <c r="F2978" s="385"/>
      <c r="G2978" s="385"/>
      <c r="H2978" s="385"/>
      <c r="I2978" s="385"/>
      <c r="J2978" s="385"/>
      <c r="K2978" s="385"/>
    </row>
    <row r="2979" spans="1:11">
      <c r="A2979" s="483"/>
      <c r="B2979" s="438"/>
      <c r="F2979" s="385"/>
      <c r="G2979" s="385"/>
      <c r="H2979" s="385"/>
      <c r="I2979" s="385"/>
      <c r="J2979" s="385"/>
      <c r="K2979" s="385"/>
    </row>
    <row r="2980" spans="1:11">
      <c r="A2980" s="483"/>
      <c r="B2980" s="438"/>
      <c r="F2980" s="385"/>
      <c r="G2980" s="385"/>
      <c r="H2980" s="385"/>
      <c r="I2980" s="385"/>
      <c r="J2980" s="385"/>
      <c r="K2980" s="385"/>
    </row>
    <row r="2981" spans="1:11">
      <c r="A2981" s="483"/>
      <c r="B2981" s="438"/>
      <c r="F2981" s="385"/>
      <c r="G2981" s="385"/>
      <c r="H2981" s="385"/>
      <c r="I2981" s="385"/>
      <c r="J2981" s="385"/>
      <c r="K2981" s="385"/>
    </row>
    <row r="2982" spans="1:11">
      <c r="A2982" s="483"/>
      <c r="B2982" s="438"/>
      <c r="F2982" s="385"/>
      <c r="G2982" s="385"/>
      <c r="H2982" s="385"/>
      <c r="I2982" s="385"/>
      <c r="J2982" s="385"/>
      <c r="K2982" s="385"/>
    </row>
    <row r="2983" spans="1:11">
      <c r="A2983" s="483"/>
      <c r="B2983" s="438"/>
      <c r="F2983" s="385"/>
      <c r="G2983" s="385"/>
      <c r="H2983" s="385"/>
      <c r="I2983" s="385"/>
      <c r="J2983" s="385"/>
      <c r="K2983" s="385"/>
    </row>
    <row r="2984" spans="1:11">
      <c r="A2984" s="483"/>
      <c r="B2984" s="438"/>
      <c r="F2984" s="385"/>
      <c r="G2984" s="385"/>
      <c r="H2984" s="385"/>
      <c r="I2984" s="385"/>
      <c r="J2984" s="385"/>
      <c r="K2984" s="385"/>
    </row>
    <row r="2985" spans="1:11">
      <c r="A2985" s="483"/>
      <c r="B2985" s="438"/>
      <c r="F2985" s="385"/>
      <c r="G2985" s="385"/>
      <c r="H2985" s="385"/>
      <c r="I2985" s="385"/>
      <c r="J2985" s="385"/>
      <c r="K2985" s="385"/>
    </row>
    <row r="2986" spans="1:11">
      <c r="A2986" s="483"/>
      <c r="B2986" s="438"/>
      <c r="F2986" s="385"/>
      <c r="G2986" s="385"/>
      <c r="H2986" s="385"/>
      <c r="I2986" s="385"/>
      <c r="J2986" s="385"/>
      <c r="K2986" s="385"/>
    </row>
    <row r="2987" spans="1:11">
      <c r="A2987" s="483"/>
      <c r="B2987" s="438"/>
      <c r="F2987" s="385"/>
      <c r="G2987" s="385"/>
      <c r="H2987" s="385"/>
      <c r="I2987" s="385"/>
      <c r="J2987" s="385"/>
      <c r="K2987" s="385"/>
    </row>
    <row r="2988" spans="1:11">
      <c r="A2988" s="483"/>
      <c r="B2988" s="438"/>
      <c r="F2988" s="385"/>
      <c r="G2988" s="385"/>
      <c r="H2988" s="385"/>
      <c r="I2988" s="385"/>
      <c r="J2988" s="385"/>
      <c r="K2988" s="385"/>
    </row>
    <row r="2989" spans="1:11">
      <c r="A2989" s="483"/>
      <c r="B2989" s="438"/>
      <c r="F2989" s="385"/>
      <c r="G2989" s="385"/>
      <c r="H2989" s="385"/>
      <c r="I2989" s="385"/>
      <c r="J2989" s="385"/>
      <c r="K2989" s="385"/>
    </row>
    <row r="2990" spans="1:11">
      <c r="A2990" s="483"/>
      <c r="B2990" s="438"/>
      <c r="F2990" s="385"/>
      <c r="G2990" s="385"/>
      <c r="H2990" s="385"/>
      <c r="I2990" s="385"/>
      <c r="J2990" s="385"/>
      <c r="K2990" s="385"/>
    </row>
    <row r="2991" spans="1:11">
      <c r="A2991" s="483"/>
      <c r="B2991" s="438"/>
      <c r="F2991" s="385"/>
      <c r="G2991" s="385"/>
      <c r="H2991" s="385"/>
      <c r="I2991" s="385"/>
      <c r="J2991" s="385"/>
      <c r="K2991" s="385"/>
    </row>
    <row r="2992" spans="1:11">
      <c r="A2992" s="483"/>
      <c r="B2992" s="438"/>
      <c r="F2992" s="385"/>
      <c r="G2992" s="385"/>
      <c r="H2992" s="385"/>
      <c r="I2992" s="385"/>
      <c r="J2992" s="385"/>
      <c r="K2992" s="385"/>
    </row>
    <row r="2993" spans="1:11">
      <c r="A2993" s="483"/>
      <c r="B2993" s="438"/>
      <c r="F2993" s="385"/>
      <c r="G2993" s="385"/>
      <c r="H2993" s="385"/>
      <c r="I2993" s="385"/>
      <c r="J2993" s="385"/>
      <c r="K2993" s="385"/>
    </row>
    <row r="2994" spans="1:11">
      <c r="A2994" s="483"/>
      <c r="B2994" s="438"/>
      <c r="F2994" s="385"/>
      <c r="G2994" s="385"/>
      <c r="H2994" s="385"/>
      <c r="I2994" s="385"/>
      <c r="J2994" s="385"/>
      <c r="K2994" s="385"/>
    </row>
    <row r="2995" spans="1:11">
      <c r="A2995" s="483"/>
      <c r="B2995" s="438"/>
      <c r="F2995" s="385"/>
      <c r="G2995" s="385"/>
      <c r="H2995" s="385"/>
      <c r="I2995" s="385"/>
      <c r="J2995" s="385"/>
      <c r="K2995" s="385"/>
    </row>
    <row r="2996" spans="1:11">
      <c r="A2996" s="483"/>
      <c r="B2996" s="438"/>
      <c r="F2996" s="385"/>
      <c r="G2996" s="385"/>
      <c r="H2996" s="385"/>
      <c r="I2996" s="385"/>
      <c r="J2996" s="385"/>
      <c r="K2996" s="385"/>
    </row>
    <row r="2997" spans="1:11">
      <c r="A2997" s="483"/>
      <c r="B2997" s="438"/>
      <c r="F2997" s="385"/>
      <c r="G2997" s="385"/>
      <c r="H2997" s="385"/>
      <c r="I2997" s="385"/>
      <c r="J2997" s="385"/>
      <c r="K2997" s="385"/>
    </row>
    <row r="2998" spans="1:11">
      <c r="A2998" s="483"/>
      <c r="B2998" s="438"/>
      <c r="F2998" s="385"/>
      <c r="G2998" s="385"/>
      <c r="H2998" s="385"/>
      <c r="I2998" s="385"/>
      <c r="J2998" s="385"/>
      <c r="K2998" s="385"/>
    </row>
    <row r="2999" spans="1:11">
      <c r="A2999" s="483"/>
      <c r="B2999" s="438"/>
      <c r="F2999" s="385"/>
      <c r="G2999" s="385"/>
      <c r="H2999" s="385"/>
      <c r="I2999" s="385"/>
      <c r="J2999" s="385"/>
      <c r="K2999" s="385"/>
    </row>
    <row r="3000" spans="1:11">
      <c r="A3000" s="483"/>
      <c r="B3000" s="438"/>
      <c r="F3000" s="385"/>
      <c r="G3000" s="385"/>
      <c r="H3000" s="385"/>
      <c r="I3000" s="385"/>
      <c r="J3000" s="385"/>
      <c r="K3000" s="385"/>
    </row>
    <row r="3001" spans="1:11">
      <c r="A3001" s="483"/>
      <c r="B3001" s="438"/>
      <c r="F3001" s="385"/>
      <c r="G3001" s="385"/>
      <c r="H3001" s="385"/>
      <c r="I3001" s="385"/>
      <c r="J3001" s="385"/>
      <c r="K3001" s="385"/>
    </row>
    <row r="3002" spans="1:11">
      <c r="A3002" s="483"/>
      <c r="B3002" s="438"/>
      <c r="F3002" s="385"/>
      <c r="G3002" s="385"/>
      <c r="H3002" s="385"/>
      <c r="I3002" s="385"/>
      <c r="J3002" s="385"/>
      <c r="K3002" s="385"/>
    </row>
    <row r="3003" spans="1:11">
      <c r="A3003" s="483"/>
      <c r="B3003" s="438"/>
      <c r="F3003" s="385"/>
      <c r="G3003" s="385"/>
      <c r="H3003" s="385"/>
      <c r="I3003" s="385"/>
      <c r="J3003" s="385"/>
      <c r="K3003" s="385"/>
    </row>
    <row r="3004" spans="1:11">
      <c r="A3004" s="483"/>
      <c r="B3004" s="438"/>
      <c r="F3004" s="385"/>
      <c r="G3004" s="385"/>
      <c r="H3004" s="385"/>
      <c r="I3004" s="385"/>
      <c r="J3004" s="385"/>
      <c r="K3004" s="385"/>
    </row>
    <row r="3005" spans="1:11">
      <c r="A3005" s="483"/>
      <c r="B3005" s="438"/>
      <c r="F3005" s="385"/>
      <c r="G3005" s="385"/>
      <c r="H3005" s="385"/>
      <c r="I3005" s="385"/>
      <c r="J3005" s="385"/>
      <c r="K3005" s="385"/>
    </row>
    <row r="3006" spans="1:11">
      <c r="A3006" s="483"/>
      <c r="B3006" s="438"/>
      <c r="F3006" s="385"/>
      <c r="G3006" s="385"/>
      <c r="H3006" s="385"/>
      <c r="I3006" s="385"/>
      <c r="J3006" s="385"/>
      <c r="K3006" s="385"/>
    </row>
    <row r="3007" spans="1:11">
      <c r="A3007" s="483"/>
      <c r="B3007" s="438"/>
      <c r="F3007" s="385"/>
      <c r="G3007" s="385"/>
      <c r="H3007" s="385"/>
      <c r="I3007" s="385"/>
      <c r="J3007" s="385"/>
      <c r="K3007" s="385"/>
    </row>
    <row r="3008" spans="1:11">
      <c r="A3008" s="483"/>
      <c r="B3008" s="438"/>
      <c r="F3008" s="385"/>
      <c r="G3008" s="385"/>
      <c r="H3008" s="385"/>
      <c r="I3008" s="385"/>
      <c r="J3008" s="385"/>
      <c r="K3008" s="385"/>
    </row>
    <row r="3009" spans="1:11">
      <c r="A3009" s="483"/>
      <c r="B3009" s="438"/>
      <c r="F3009" s="385"/>
      <c r="G3009" s="385"/>
      <c r="H3009" s="385"/>
      <c r="I3009" s="385"/>
      <c r="J3009" s="385"/>
      <c r="K3009" s="385"/>
    </row>
    <row r="3010" spans="1:11">
      <c r="A3010" s="483"/>
      <c r="B3010" s="438"/>
      <c r="F3010" s="385"/>
      <c r="G3010" s="385"/>
      <c r="H3010" s="385"/>
      <c r="I3010" s="385"/>
      <c r="J3010" s="385"/>
      <c r="K3010" s="385"/>
    </row>
    <row r="3011" spans="1:11">
      <c r="A3011" s="483"/>
      <c r="B3011" s="438"/>
      <c r="F3011" s="385"/>
      <c r="G3011" s="385"/>
      <c r="H3011" s="385"/>
      <c r="I3011" s="385"/>
      <c r="J3011" s="385"/>
      <c r="K3011" s="385"/>
    </row>
    <row r="3012" spans="1:11">
      <c r="A3012" s="483"/>
      <c r="B3012" s="438"/>
      <c r="F3012" s="385"/>
      <c r="G3012" s="385"/>
      <c r="H3012" s="385"/>
      <c r="I3012" s="385"/>
      <c r="J3012" s="385"/>
      <c r="K3012" s="385"/>
    </row>
    <row r="3013" spans="1:11">
      <c r="A3013" s="483"/>
      <c r="B3013" s="438"/>
      <c r="F3013" s="385"/>
      <c r="G3013" s="385"/>
      <c r="H3013" s="385"/>
      <c r="I3013" s="385"/>
      <c r="J3013" s="385"/>
      <c r="K3013" s="385"/>
    </row>
    <row r="3014" spans="1:11">
      <c r="A3014" s="483"/>
      <c r="B3014" s="438"/>
      <c r="F3014" s="385"/>
      <c r="G3014" s="385"/>
      <c r="H3014" s="385"/>
      <c r="I3014" s="385"/>
      <c r="J3014" s="385"/>
      <c r="K3014" s="385"/>
    </row>
    <row r="3015" spans="1:11">
      <c r="A3015" s="483"/>
      <c r="B3015" s="438"/>
      <c r="F3015" s="385"/>
      <c r="G3015" s="385"/>
      <c r="H3015" s="385"/>
      <c r="I3015" s="385"/>
      <c r="J3015" s="385"/>
      <c r="K3015" s="385"/>
    </row>
    <row r="3016" spans="1:11">
      <c r="A3016" s="483"/>
      <c r="B3016" s="438"/>
      <c r="F3016" s="385"/>
      <c r="G3016" s="385"/>
      <c r="H3016" s="385"/>
      <c r="I3016" s="385"/>
      <c r="J3016" s="385"/>
      <c r="K3016" s="385"/>
    </row>
    <row r="3017" spans="1:11">
      <c r="A3017" s="483"/>
      <c r="B3017" s="438"/>
      <c r="F3017" s="385"/>
      <c r="G3017" s="385"/>
      <c r="H3017" s="385"/>
      <c r="I3017" s="385"/>
      <c r="J3017" s="385"/>
      <c r="K3017" s="385"/>
    </row>
    <row r="3018" spans="1:11">
      <c r="A3018" s="483"/>
      <c r="B3018" s="438"/>
      <c r="F3018" s="385"/>
      <c r="G3018" s="385"/>
      <c r="H3018" s="385"/>
      <c r="I3018" s="385"/>
      <c r="J3018" s="385"/>
      <c r="K3018" s="385"/>
    </row>
    <row r="3019" spans="1:11">
      <c r="A3019" s="483"/>
      <c r="B3019" s="438"/>
      <c r="F3019" s="385"/>
      <c r="G3019" s="385"/>
      <c r="H3019" s="385"/>
      <c r="I3019" s="385"/>
      <c r="J3019" s="385"/>
      <c r="K3019" s="385"/>
    </row>
    <row r="3020" spans="1:11">
      <c r="A3020" s="483"/>
      <c r="B3020" s="438"/>
      <c r="F3020" s="385"/>
      <c r="G3020" s="385"/>
      <c r="H3020" s="385"/>
      <c r="I3020" s="385"/>
      <c r="J3020" s="385"/>
      <c r="K3020" s="385"/>
    </row>
    <row r="3021" spans="1:11">
      <c r="A3021" s="483"/>
      <c r="B3021" s="438"/>
      <c r="F3021" s="385"/>
      <c r="G3021" s="385"/>
      <c r="H3021" s="385"/>
      <c r="I3021" s="385"/>
      <c r="J3021" s="385"/>
      <c r="K3021" s="385"/>
    </row>
    <row r="3022" spans="1:11">
      <c r="A3022" s="483"/>
      <c r="B3022" s="438"/>
      <c r="F3022" s="385"/>
      <c r="G3022" s="385"/>
      <c r="H3022" s="385"/>
      <c r="I3022" s="385"/>
      <c r="J3022" s="385"/>
      <c r="K3022" s="385"/>
    </row>
    <row r="3023" spans="1:11">
      <c r="A3023" s="483"/>
      <c r="B3023" s="438"/>
      <c r="F3023" s="385"/>
      <c r="G3023" s="385"/>
      <c r="H3023" s="385"/>
      <c r="I3023" s="385"/>
      <c r="J3023" s="385"/>
      <c r="K3023" s="385"/>
    </row>
    <row r="3024" spans="1:11">
      <c r="A3024" s="483"/>
      <c r="B3024" s="438"/>
      <c r="F3024" s="385"/>
      <c r="G3024" s="385"/>
      <c r="H3024" s="385"/>
      <c r="I3024" s="385"/>
      <c r="J3024" s="385"/>
      <c r="K3024" s="385"/>
    </row>
    <row r="3025" spans="1:11">
      <c r="A3025" s="483"/>
      <c r="B3025" s="438"/>
      <c r="F3025" s="385"/>
      <c r="G3025" s="385"/>
      <c r="H3025" s="385"/>
      <c r="I3025" s="385"/>
      <c r="J3025" s="385"/>
      <c r="K3025" s="385"/>
    </row>
    <row r="3026" spans="1:11">
      <c r="A3026" s="483"/>
      <c r="B3026" s="438"/>
      <c r="F3026" s="385"/>
      <c r="G3026" s="385"/>
      <c r="H3026" s="385"/>
      <c r="I3026" s="385"/>
      <c r="J3026" s="385"/>
      <c r="K3026" s="385"/>
    </row>
    <row r="3027" spans="1:11">
      <c r="A3027" s="483"/>
      <c r="B3027" s="438"/>
      <c r="F3027" s="385"/>
      <c r="G3027" s="385"/>
      <c r="H3027" s="385"/>
      <c r="I3027" s="385"/>
      <c r="J3027" s="385"/>
      <c r="K3027" s="385"/>
    </row>
    <row r="3028" spans="1:11">
      <c r="A3028" s="483"/>
      <c r="B3028" s="438"/>
      <c r="F3028" s="385"/>
      <c r="G3028" s="385"/>
      <c r="H3028" s="385"/>
      <c r="I3028" s="385"/>
      <c r="J3028" s="385"/>
      <c r="K3028" s="385"/>
    </row>
    <row r="3029" spans="1:11">
      <c r="A3029" s="483"/>
      <c r="B3029" s="438"/>
      <c r="F3029" s="385"/>
      <c r="G3029" s="385"/>
      <c r="H3029" s="385"/>
      <c r="I3029" s="385"/>
      <c r="J3029" s="385"/>
      <c r="K3029" s="385"/>
    </row>
    <row r="3030" spans="1:11">
      <c r="A3030" s="483"/>
      <c r="B3030" s="438"/>
      <c r="F3030" s="385"/>
      <c r="G3030" s="385"/>
      <c r="H3030" s="385"/>
      <c r="I3030" s="385"/>
      <c r="J3030" s="385"/>
      <c r="K3030" s="385"/>
    </row>
    <row r="3031" spans="1:11">
      <c r="A3031" s="483"/>
      <c r="B3031" s="438"/>
      <c r="F3031" s="385"/>
      <c r="G3031" s="385"/>
      <c r="H3031" s="385"/>
      <c r="I3031" s="385"/>
      <c r="J3031" s="385"/>
      <c r="K3031" s="385"/>
    </row>
    <row r="3032" spans="1:11">
      <c r="A3032" s="483"/>
      <c r="B3032" s="438"/>
      <c r="F3032" s="385"/>
      <c r="G3032" s="385"/>
      <c r="H3032" s="385"/>
      <c r="I3032" s="385"/>
      <c r="J3032" s="385"/>
      <c r="K3032" s="385"/>
    </row>
    <row r="3033" spans="1:11">
      <c r="A3033" s="483"/>
      <c r="B3033" s="438"/>
      <c r="F3033" s="385"/>
      <c r="G3033" s="385"/>
      <c r="H3033" s="385"/>
      <c r="I3033" s="385"/>
      <c r="J3033" s="385"/>
      <c r="K3033" s="385"/>
    </row>
    <row r="3034" spans="1:11">
      <c r="A3034" s="483"/>
      <c r="B3034" s="438"/>
      <c r="F3034" s="385"/>
      <c r="G3034" s="385"/>
      <c r="H3034" s="385"/>
      <c r="I3034" s="385"/>
      <c r="J3034" s="385"/>
      <c r="K3034" s="385"/>
    </row>
    <row r="3035" spans="1:11">
      <c r="A3035" s="483"/>
      <c r="B3035" s="438"/>
      <c r="F3035" s="385"/>
      <c r="G3035" s="385"/>
      <c r="H3035" s="385"/>
      <c r="I3035" s="385"/>
      <c r="J3035" s="385"/>
      <c r="K3035" s="385"/>
    </row>
    <row r="3036" spans="1:11">
      <c r="A3036" s="483"/>
      <c r="B3036" s="438"/>
      <c r="F3036" s="385"/>
      <c r="G3036" s="385"/>
      <c r="H3036" s="385"/>
      <c r="I3036" s="385"/>
      <c r="J3036" s="385"/>
      <c r="K3036" s="385"/>
    </row>
    <row r="3037" spans="1:11">
      <c r="A3037" s="483"/>
      <c r="B3037" s="438"/>
      <c r="F3037" s="385"/>
      <c r="G3037" s="385"/>
      <c r="H3037" s="385"/>
      <c r="I3037" s="385"/>
      <c r="J3037" s="385"/>
      <c r="K3037" s="385"/>
    </row>
    <row r="3038" spans="1:11">
      <c r="A3038" s="483"/>
      <c r="B3038" s="438"/>
      <c r="F3038" s="385"/>
      <c r="G3038" s="385"/>
      <c r="H3038" s="385"/>
      <c r="I3038" s="385"/>
      <c r="J3038" s="385"/>
      <c r="K3038" s="385"/>
    </row>
    <row r="3039" spans="1:11">
      <c r="A3039" s="483"/>
      <c r="B3039" s="438"/>
      <c r="F3039" s="385"/>
      <c r="G3039" s="385"/>
      <c r="H3039" s="385"/>
      <c r="I3039" s="385"/>
      <c r="J3039" s="385"/>
      <c r="K3039" s="385"/>
    </row>
    <row r="3040" spans="1:11">
      <c r="A3040" s="483"/>
      <c r="B3040" s="438"/>
      <c r="F3040" s="385"/>
      <c r="G3040" s="385"/>
      <c r="H3040" s="385"/>
      <c r="I3040" s="385"/>
      <c r="J3040" s="385"/>
      <c r="K3040" s="385"/>
    </row>
    <row r="3041" spans="1:11">
      <c r="A3041" s="483"/>
      <c r="B3041" s="438"/>
      <c r="F3041" s="385"/>
      <c r="G3041" s="385"/>
      <c r="H3041" s="385"/>
      <c r="I3041" s="385"/>
      <c r="J3041" s="385"/>
      <c r="K3041" s="385"/>
    </row>
    <row r="3042" spans="1:11">
      <c r="A3042" s="483"/>
      <c r="B3042" s="438"/>
      <c r="F3042" s="385"/>
      <c r="G3042" s="385"/>
      <c r="H3042" s="385"/>
      <c r="I3042" s="385"/>
      <c r="J3042" s="385"/>
      <c r="K3042" s="385"/>
    </row>
    <row r="3043" spans="1:11">
      <c r="A3043" s="483"/>
      <c r="B3043" s="438"/>
      <c r="F3043" s="385"/>
      <c r="G3043" s="385"/>
      <c r="H3043" s="385"/>
      <c r="I3043" s="385"/>
      <c r="J3043" s="385"/>
      <c r="K3043" s="385"/>
    </row>
    <row r="3044" spans="1:11">
      <c r="A3044" s="483"/>
      <c r="B3044" s="438"/>
      <c r="F3044" s="385"/>
      <c r="G3044" s="385"/>
      <c r="H3044" s="385"/>
      <c r="I3044" s="385"/>
      <c r="J3044" s="385"/>
      <c r="K3044" s="385"/>
    </row>
    <row r="3045" spans="1:11">
      <c r="A3045" s="483"/>
      <c r="B3045" s="438"/>
      <c r="F3045" s="385"/>
      <c r="G3045" s="385"/>
      <c r="H3045" s="385"/>
      <c r="I3045" s="385"/>
      <c r="J3045" s="385"/>
      <c r="K3045" s="385"/>
    </row>
    <row r="3046" spans="1:11">
      <c r="A3046" s="483"/>
      <c r="B3046" s="438"/>
      <c r="F3046" s="385"/>
      <c r="G3046" s="385"/>
      <c r="H3046" s="385"/>
      <c r="I3046" s="385"/>
      <c r="J3046" s="385"/>
      <c r="K3046" s="385"/>
    </row>
    <row r="3047" spans="1:11">
      <c r="A3047" s="483"/>
      <c r="B3047" s="438"/>
      <c r="F3047" s="385"/>
      <c r="G3047" s="385"/>
      <c r="H3047" s="385"/>
      <c r="I3047" s="385"/>
      <c r="J3047" s="385"/>
      <c r="K3047" s="385"/>
    </row>
    <row r="3048" spans="1:11">
      <c r="A3048" s="483"/>
      <c r="B3048" s="438"/>
      <c r="F3048" s="385"/>
      <c r="G3048" s="385"/>
      <c r="H3048" s="385"/>
      <c r="I3048" s="385"/>
      <c r="J3048" s="385"/>
      <c r="K3048" s="385"/>
    </row>
    <row r="3049" spans="1:11">
      <c r="A3049" s="483"/>
      <c r="B3049" s="438"/>
      <c r="F3049" s="385"/>
      <c r="G3049" s="385"/>
      <c r="H3049" s="385"/>
      <c r="I3049" s="385"/>
      <c r="J3049" s="385"/>
      <c r="K3049" s="385"/>
    </row>
    <row r="3050" spans="1:11">
      <c r="A3050" s="483"/>
      <c r="B3050" s="438"/>
      <c r="F3050" s="385"/>
      <c r="G3050" s="385"/>
      <c r="H3050" s="385"/>
      <c r="I3050" s="385"/>
      <c r="J3050" s="385"/>
      <c r="K3050" s="385"/>
    </row>
    <row r="3051" spans="1:11">
      <c r="A3051" s="483"/>
      <c r="B3051" s="438"/>
      <c r="F3051" s="385"/>
      <c r="G3051" s="385"/>
      <c r="H3051" s="385"/>
      <c r="I3051" s="385"/>
      <c r="J3051" s="385"/>
      <c r="K3051" s="385"/>
    </row>
    <row r="3052" spans="1:11">
      <c r="A3052" s="483"/>
      <c r="B3052" s="438"/>
      <c r="F3052" s="385"/>
      <c r="G3052" s="385"/>
      <c r="H3052" s="385"/>
      <c r="I3052" s="385"/>
      <c r="J3052" s="385"/>
      <c r="K3052" s="385"/>
    </row>
    <row r="3053" spans="1:11">
      <c r="A3053" s="483"/>
      <c r="B3053" s="438"/>
      <c r="F3053" s="385"/>
      <c r="G3053" s="385"/>
      <c r="H3053" s="385"/>
      <c r="I3053" s="385"/>
      <c r="J3053" s="385"/>
      <c r="K3053" s="385"/>
    </row>
    <row r="3054" spans="1:11">
      <c r="A3054" s="483"/>
      <c r="B3054" s="438"/>
      <c r="F3054" s="385"/>
      <c r="G3054" s="385"/>
      <c r="H3054" s="385"/>
      <c r="I3054" s="385"/>
      <c r="J3054" s="385"/>
      <c r="K3054" s="385"/>
    </row>
    <row r="3055" spans="1:11">
      <c r="A3055" s="483"/>
      <c r="B3055" s="438"/>
      <c r="F3055" s="385"/>
      <c r="G3055" s="385"/>
      <c r="H3055" s="385"/>
      <c r="I3055" s="385"/>
      <c r="J3055" s="385"/>
      <c r="K3055" s="385"/>
    </row>
    <row r="3056" spans="1:11">
      <c r="A3056" s="483"/>
      <c r="B3056" s="438"/>
      <c r="F3056" s="385"/>
      <c r="G3056" s="385"/>
      <c r="H3056" s="385"/>
      <c r="I3056" s="385"/>
      <c r="J3056" s="385"/>
      <c r="K3056" s="385"/>
    </row>
    <row r="3057" spans="1:11">
      <c r="A3057" s="483"/>
      <c r="B3057" s="438"/>
      <c r="F3057" s="385"/>
      <c r="G3057" s="385"/>
      <c r="H3057" s="385"/>
      <c r="I3057" s="385"/>
      <c r="J3057" s="385"/>
      <c r="K3057" s="385"/>
    </row>
    <row r="3058" spans="1:11">
      <c r="A3058" s="483"/>
      <c r="B3058" s="438"/>
      <c r="F3058" s="385"/>
      <c r="G3058" s="385"/>
      <c r="H3058" s="385"/>
      <c r="I3058" s="385"/>
      <c r="J3058" s="385"/>
      <c r="K3058" s="385"/>
    </row>
    <row r="3059" spans="1:11">
      <c r="A3059" s="483"/>
      <c r="B3059" s="438"/>
      <c r="F3059" s="385"/>
      <c r="G3059" s="385"/>
      <c r="H3059" s="385"/>
      <c r="I3059" s="385"/>
      <c r="J3059" s="385"/>
      <c r="K3059" s="385"/>
    </row>
    <row r="3060" spans="1:11">
      <c r="A3060" s="483"/>
      <c r="B3060" s="438"/>
      <c r="F3060" s="385"/>
      <c r="G3060" s="385"/>
      <c r="H3060" s="385"/>
      <c r="I3060" s="385"/>
      <c r="J3060" s="385"/>
      <c r="K3060" s="385"/>
    </row>
    <row r="3061" spans="1:11">
      <c r="A3061" s="483"/>
      <c r="B3061" s="438"/>
      <c r="F3061" s="385"/>
      <c r="G3061" s="385"/>
      <c r="H3061" s="385"/>
      <c r="I3061" s="385"/>
      <c r="J3061" s="385"/>
      <c r="K3061" s="385"/>
    </row>
    <row r="3062" spans="1:11">
      <c r="A3062" s="483"/>
      <c r="B3062" s="438"/>
      <c r="F3062" s="385"/>
      <c r="G3062" s="385"/>
      <c r="H3062" s="385"/>
      <c r="I3062" s="385"/>
      <c r="J3062" s="385"/>
      <c r="K3062" s="385"/>
    </row>
    <row r="3063" spans="1:11">
      <c r="A3063" s="483"/>
      <c r="B3063" s="438"/>
      <c r="F3063" s="385"/>
      <c r="G3063" s="385"/>
      <c r="H3063" s="385"/>
      <c r="I3063" s="385"/>
      <c r="J3063" s="385"/>
      <c r="K3063" s="385"/>
    </row>
    <row r="3064" spans="1:11">
      <c r="A3064" s="483"/>
      <c r="B3064" s="438"/>
      <c r="F3064" s="385"/>
      <c r="G3064" s="385"/>
      <c r="H3064" s="385"/>
      <c r="I3064" s="385"/>
      <c r="J3064" s="385"/>
      <c r="K3064" s="385"/>
    </row>
    <row r="3065" spans="1:11">
      <c r="A3065" s="483"/>
      <c r="B3065" s="438"/>
      <c r="F3065" s="385"/>
      <c r="G3065" s="385"/>
      <c r="H3065" s="385"/>
      <c r="I3065" s="385"/>
      <c r="J3065" s="385"/>
      <c r="K3065" s="385"/>
    </row>
    <row r="3066" spans="1:11">
      <c r="A3066" s="483"/>
      <c r="B3066" s="438"/>
      <c r="F3066" s="385"/>
      <c r="G3066" s="385"/>
      <c r="H3066" s="385"/>
      <c r="I3066" s="385"/>
      <c r="J3066" s="385"/>
      <c r="K3066" s="385"/>
    </row>
    <row r="3067" spans="1:11">
      <c r="A3067" s="483"/>
      <c r="B3067" s="438"/>
      <c r="F3067" s="385"/>
      <c r="G3067" s="385"/>
      <c r="H3067" s="385"/>
      <c r="I3067" s="385"/>
      <c r="J3067" s="385"/>
      <c r="K3067" s="385"/>
    </row>
    <row r="3068" spans="1:11">
      <c r="A3068" s="483"/>
      <c r="B3068" s="438"/>
      <c r="F3068" s="385"/>
      <c r="G3068" s="385"/>
      <c r="H3068" s="385"/>
      <c r="I3068" s="385"/>
      <c r="J3068" s="385"/>
      <c r="K3068" s="385"/>
    </row>
    <row r="3069" spans="1:11">
      <c r="A3069" s="483"/>
      <c r="B3069" s="438"/>
      <c r="F3069" s="385"/>
      <c r="G3069" s="385"/>
      <c r="H3069" s="385"/>
      <c r="I3069" s="385"/>
      <c r="J3069" s="385"/>
      <c r="K3069" s="385"/>
    </row>
    <row r="3070" spans="1:11">
      <c r="A3070" s="483"/>
      <c r="B3070" s="438"/>
      <c r="F3070" s="385"/>
      <c r="G3070" s="385"/>
      <c r="H3070" s="385"/>
      <c r="I3070" s="385"/>
      <c r="J3070" s="385"/>
      <c r="K3070" s="385"/>
    </row>
    <row r="3071" spans="1:11">
      <c r="A3071" s="483"/>
      <c r="B3071" s="438"/>
      <c r="F3071" s="385"/>
      <c r="G3071" s="385"/>
      <c r="H3071" s="385"/>
      <c r="I3071" s="385"/>
      <c r="J3071" s="385"/>
      <c r="K3071" s="385"/>
    </row>
    <row r="3072" spans="1:11">
      <c r="A3072" s="483"/>
      <c r="B3072" s="438"/>
      <c r="F3072" s="385"/>
      <c r="G3072" s="385"/>
      <c r="H3072" s="385"/>
      <c r="I3072" s="385"/>
      <c r="J3072" s="385"/>
      <c r="K3072" s="385"/>
    </row>
    <row r="3073" spans="1:11">
      <c r="A3073" s="483"/>
      <c r="B3073" s="438"/>
      <c r="F3073" s="385"/>
      <c r="G3073" s="385"/>
      <c r="H3073" s="385"/>
      <c r="I3073" s="385"/>
      <c r="J3073" s="385"/>
      <c r="K3073" s="385"/>
    </row>
    <row r="3074" spans="1:11">
      <c r="A3074" s="483"/>
      <c r="B3074" s="438"/>
      <c r="F3074" s="385"/>
      <c r="G3074" s="385"/>
      <c r="H3074" s="385"/>
      <c r="I3074" s="385"/>
      <c r="J3074" s="385"/>
      <c r="K3074" s="385"/>
    </row>
    <row r="3075" spans="1:11">
      <c r="A3075" s="483"/>
      <c r="B3075" s="438"/>
      <c r="F3075" s="385"/>
      <c r="G3075" s="385"/>
      <c r="H3075" s="385"/>
      <c r="I3075" s="385"/>
      <c r="J3075" s="385"/>
      <c r="K3075" s="385"/>
    </row>
    <row r="3076" spans="1:11">
      <c r="A3076" s="483"/>
      <c r="B3076" s="438"/>
      <c r="F3076" s="385"/>
      <c r="G3076" s="385"/>
      <c r="H3076" s="385"/>
      <c r="I3076" s="385"/>
      <c r="J3076" s="385"/>
      <c r="K3076" s="385"/>
    </row>
    <row r="3077" spans="1:11">
      <c r="A3077" s="483"/>
      <c r="B3077" s="438"/>
      <c r="F3077" s="385"/>
      <c r="G3077" s="385"/>
      <c r="H3077" s="385"/>
      <c r="I3077" s="385"/>
      <c r="J3077" s="385"/>
      <c r="K3077" s="385"/>
    </row>
    <row r="3078" spans="1:11">
      <c r="A3078" s="483"/>
      <c r="B3078" s="438"/>
      <c r="F3078" s="385"/>
      <c r="G3078" s="385"/>
      <c r="H3078" s="385"/>
      <c r="I3078" s="385"/>
      <c r="J3078" s="385"/>
      <c r="K3078" s="385"/>
    </row>
    <row r="3079" spans="1:11">
      <c r="A3079" s="483"/>
      <c r="B3079" s="438"/>
      <c r="F3079" s="385"/>
      <c r="G3079" s="385"/>
      <c r="H3079" s="385"/>
      <c r="I3079" s="385"/>
      <c r="J3079" s="385"/>
      <c r="K3079" s="385"/>
    </row>
    <row r="3080" spans="1:11">
      <c r="A3080" s="483"/>
      <c r="B3080" s="438"/>
      <c r="F3080" s="385"/>
      <c r="G3080" s="385"/>
      <c r="H3080" s="385"/>
      <c r="I3080" s="385"/>
      <c r="J3080" s="385"/>
      <c r="K3080" s="385"/>
    </row>
    <row r="3081" spans="1:11">
      <c r="A3081" s="483"/>
      <c r="B3081" s="438"/>
      <c r="F3081" s="385"/>
      <c r="G3081" s="385"/>
      <c r="H3081" s="385"/>
      <c r="I3081" s="385"/>
      <c r="J3081" s="385"/>
      <c r="K3081" s="385"/>
    </row>
    <row r="3082" spans="1:11">
      <c r="A3082" s="483"/>
      <c r="B3082" s="438"/>
      <c r="F3082" s="385"/>
      <c r="G3082" s="385"/>
      <c r="H3082" s="385"/>
      <c r="I3082" s="385"/>
      <c r="J3082" s="385"/>
      <c r="K3082" s="385"/>
    </row>
    <row r="3083" spans="1:11">
      <c r="A3083" s="483"/>
      <c r="B3083" s="438"/>
      <c r="F3083" s="385"/>
      <c r="G3083" s="385"/>
      <c r="H3083" s="385"/>
      <c r="I3083" s="385"/>
      <c r="J3083" s="385"/>
      <c r="K3083" s="385"/>
    </row>
    <row r="3084" spans="1:11">
      <c r="A3084" s="483"/>
      <c r="B3084" s="438"/>
      <c r="F3084" s="385"/>
      <c r="G3084" s="385"/>
      <c r="H3084" s="385"/>
      <c r="I3084" s="385"/>
      <c r="J3084" s="385"/>
      <c r="K3084" s="385"/>
    </row>
    <row r="3085" spans="1:11">
      <c r="A3085" s="483"/>
      <c r="B3085" s="438"/>
      <c r="F3085" s="385"/>
      <c r="G3085" s="385"/>
      <c r="H3085" s="385"/>
      <c r="I3085" s="385"/>
      <c r="J3085" s="385"/>
      <c r="K3085" s="385"/>
    </row>
    <row r="3086" spans="1:11">
      <c r="A3086" s="483"/>
      <c r="B3086" s="438"/>
      <c r="F3086" s="385"/>
      <c r="G3086" s="385"/>
      <c r="H3086" s="385"/>
      <c r="I3086" s="385"/>
      <c r="J3086" s="385"/>
      <c r="K3086" s="385"/>
    </row>
    <row r="3087" spans="1:11">
      <c r="A3087" s="483"/>
      <c r="B3087" s="438"/>
      <c r="F3087" s="385"/>
      <c r="G3087" s="385"/>
      <c r="H3087" s="385"/>
      <c r="I3087" s="385"/>
      <c r="J3087" s="385"/>
      <c r="K3087" s="385"/>
    </row>
    <row r="3088" spans="1:11">
      <c r="A3088" s="483"/>
      <c r="B3088" s="438"/>
      <c r="F3088" s="385"/>
      <c r="G3088" s="385"/>
      <c r="H3088" s="385"/>
      <c r="I3088" s="385"/>
      <c r="J3088" s="385"/>
      <c r="K3088" s="385"/>
    </row>
    <row r="3089" spans="1:11">
      <c r="A3089" s="483"/>
      <c r="B3089" s="438"/>
      <c r="F3089" s="385"/>
      <c r="G3089" s="385"/>
      <c r="H3089" s="385"/>
      <c r="I3089" s="385"/>
      <c r="J3089" s="385"/>
      <c r="K3089" s="385"/>
    </row>
    <row r="3090" spans="1:11">
      <c r="A3090" s="483"/>
      <c r="B3090" s="438"/>
      <c r="F3090" s="385"/>
      <c r="G3090" s="385"/>
      <c r="H3090" s="385"/>
      <c r="I3090" s="385"/>
      <c r="J3090" s="385"/>
      <c r="K3090" s="385"/>
    </row>
    <row r="3091" spans="1:11">
      <c r="A3091" s="483"/>
      <c r="B3091" s="438"/>
      <c r="F3091" s="385"/>
      <c r="G3091" s="385"/>
      <c r="H3091" s="385"/>
      <c r="I3091" s="385"/>
      <c r="J3091" s="385"/>
      <c r="K3091" s="385"/>
    </row>
    <row r="3092" spans="1:11">
      <c r="A3092" s="483"/>
      <c r="B3092" s="438"/>
      <c r="F3092" s="385"/>
      <c r="G3092" s="385"/>
      <c r="H3092" s="385"/>
      <c r="I3092" s="385"/>
      <c r="J3092" s="385"/>
      <c r="K3092" s="385"/>
    </row>
    <row r="3093" spans="1:11">
      <c r="A3093" s="483"/>
      <c r="B3093" s="438"/>
      <c r="F3093" s="385"/>
      <c r="G3093" s="385"/>
      <c r="H3093" s="385"/>
      <c r="I3093" s="385"/>
      <c r="J3093" s="385"/>
      <c r="K3093" s="385"/>
    </row>
    <row r="3094" spans="1:11">
      <c r="A3094" s="483"/>
      <c r="B3094" s="438"/>
      <c r="F3094" s="385"/>
      <c r="G3094" s="385"/>
      <c r="H3094" s="385"/>
      <c r="I3094" s="385"/>
      <c r="J3094" s="385"/>
      <c r="K3094" s="385"/>
    </row>
    <row r="3095" spans="1:11">
      <c r="A3095" s="483"/>
      <c r="B3095" s="438"/>
      <c r="F3095" s="385"/>
      <c r="G3095" s="385"/>
      <c r="H3095" s="385"/>
      <c r="I3095" s="385"/>
      <c r="J3095" s="385"/>
      <c r="K3095" s="385"/>
    </row>
    <row r="3096" spans="1:11">
      <c r="A3096" s="483"/>
      <c r="B3096" s="438"/>
      <c r="F3096" s="385"/>
      <c r="G3096" s="385"/>
      <c r="H3096" s="385"/>
      <c r="I3096" s="385"/>
      <c r="J3096" s="385"/>
      <c r="K3096" s="385"/>
    </row>
    <row r="3097" spans="1:11">
      <c r="A3097" s="483"/>
      <c r="B3097" s="438"/>
      <c r="F3097" s="385"/>
      <c r="G3097" s="385"/>
      <c r="H3097" s="385"/>
      <c r="I3097" s="385"/>
      <c r="J3097" s="385"/>
      <c r="K3097" s="385"/>
    </row>
    <row r="3098" spans="1:11">
      <c r="A3098" s="483"/>
      <c r="B3098" s="438"/>
      <c r="F3098" s="385"/>
      <c r="G3098" s="385"/>
      <c r="H3098" s="385"/>
      <c r="I3098" s="385"/>
      <c r="J3098" s="385"/>
      <c r="K3098" s="385"/>
    </row>
    <row r="3099" spans="1:11">
      <c r="A3099" s="483"/>
      <c r="B3099" s="438"/>
      <c r="F3099" s="385"/>
      <c r="G3099" s="385"/>
      <c r="H3099" s="385"/>
      <c r="I3099" s="385"/>
      <c r="J3099" s="385"/>
      <c r="K3099" s="385"/>
    </row>
    <row r="3100" spans="1:11">
      <c r="A3100" s="483"/>
      <c r="B3100" s="438"/>
      <c r="F3100" s="385"/>
      <c r="G3100" s="385"/>
      <c r="H3100" s="385"/>
      <c r="I3100" s="385"/>
      <c r="J3100" s="385"/>
      <c r="K3100" s="385"/>
    </row>
    <row r="3101" spans="1:11">
      <c r="A3101" s="483"/>
      <c r="B3101" s="438"/>
      <c r="F3101" s="385"/>
      <c r="G3101" s="385"/>
      <c r="H3101" s="385"/>
      <c r="I3101" s="385"/>
      <c r="J3101" s="385"/>
      <c r="K3101" s="385"/>
    </row>
    <row r="3102" spans="1:11">
      <c r="A3102" s="483"/>
      <c r="B3102" s="438"/>
      <c r="F3102" s="385"/>
      <c r="G3102" s="385"/>
      <c r="H3102" s="385"/>
      <c r="I3102" s="385"/>
      <c r="J3102" s="385"/>
      <c r="K3102" s="385"/>
    </row>
    <row r="3103" spans="1:11">
      <c r="A3103" s="483"/>
      <c r="B3103" s="438"/>
      <c r="F3103" s="385"/>
      <c r="G3103" s="385"/>
      <c r="H3103" s="385"/>
      <c r="I3103" s="385"/>
      <c r="J3103" s="385"/>
      <c r="K3103" s="385"/>
    </row>
    <row r="3104" spans="1:11">
      <c r="A3104" s="483"/>
      <c r="B3104" s="438"/>
      <c r="F3104" s="385"/>
      <c r="G3104" s="385"/>
      <c r="H3104" s="385"/>
      <c r="I3104" s="385"/>
      <c r="J3104" s="385"/>
      <c r="K3104" s="385"/>
    </row>
    <row r="3105" spans="1:11">
      <c r="A3105" s="483"/>
      <c r="B3105" s="438"/>
      <c r="F3105" s="385"/>
      <c r="G3105" s="385"/>
      <c r="H3105" s="385"/>
      <c r="I3105" s="385"/>
      <c r="J3105" s="385"/>
      <c r="K3105" s="385"/>
    </row>
    <row r="3106" spans="1:11">
      <c r="A3106" s="483"/>
      <c r="B3106" s="438"/>
      <c r="F3106" s="385"/>
      <c r="G3106" s="385"/>
      <c r="H3106" s="385"/>
      <c r="I3106" s="385"/>
      <c r="J3106" s="385"/>
      <c r="K3106" s="385"/>
    </row>
    <row r="3107" spans="1:11">
      <c r="A3107" s="483"/>
      <c r="B3107" s="438"/>
      <c r="F3107" s="385"/>
      <c r="G3107" s="385"/>
      <c r="H3107" s="385"/>
      <c r="I3107" s="385"/>
      <c r="J3107" s="385"/>
      <c r="K3107" s="385"/>
    </row>
    <row r="3108" spans="1:11">
      <c r="A3108" s="483"/>
      <c r="B3108" s="438"/>
      <c r="F3108" s="385"/>
      <c r="G3108" s="385"/>
      <c r="H3108" s="385"/>
      <c r="I3108" s="385"/>
      <c r="J3108" s="385"/>
      <c r="K3108" s="385"/>
    </row>
    <row r="3109" spans="1:11">
      <c r="A3109" s="483"/>
      <c r="B3109" s="438"/>
      <c r="F3109" s="385"/>
      <c r="G3109" s="385"/>
      <c r="H3109" s="385"/>
      <c r="I3109" s="385"/>
      <c r="J3109" s="385"/>
      <c r="K3109" s="385"/>
    </row>
    <row r="3110" spans="1:11">
      <c r="A3110" s="483"/>
      <c r="B3110" s="438"/>
      <c r="F3110" s="385"/>
      <c r="G3110" s="385"/>
      <c r="H3110" s="385"/>
      <c r="I3110" s="385"/>
      <c r="J3110" s="385"/>
      <c r="K3110" s="385"/>
    </row>
    <row r="3111" spans="1:11">
      <c r="A3111" s="483"/>
      <c r="B3111" s="438"/>
      <c r="F3111" s="385"/>
      <c r="G3111" s="385"/>
      <c r="H3111" s="385"/>
      <c r="I3111" s="385"/>
      <c r="J3111" s="385"/>
      <c r="K3111" s="385"/>
    </row>
    <row r="3112" spans="1:11">
      <c r="A3112" s="483"/>
      <c r="B3112" s="438"/>
      <c r="F3112" s="385"/>
      <c r="G3112" s="385"/>
      <c r="H3112" s="385"/>
      <c r="I3112" s="385"/>
      <c r="J3112" s="385"/>
      <c r="K3112" s="385"/>
    </row>
    <row r="3113" spans="1:11">
      <c r="A3113" s="483"/>
      <c r="B3113" s="438"/>
      <c r="F3113" s="385"/>
      <c r="G3113" s="385"/>
      <c r="H3113" s="385"/>
      <c r="I3113" s="385"/>
      <c r="J3113" s="385"/>
      <c r="K3113" s="385"/>
    </row>
    <row r="3114" spans="1:11">
      <c r="A3114" s="483"/>
      <c r="B3114" s="438"/>
      <c r="F3114" s="385"/>
      <c r="G3114" s="385"/>
      <c r="H3114" s="385"/>
      <c r="I3114" s="385"/>
      <c r="J3114" s="385"/>
      <c r="K3114" s="385"/>
    </row>
    <row r="3115" spans="1:11">
      <c r="A3115" s="483"/>
      <c r="B3115" s="438"/>
      <c r="F3115" s="385"/>
      <c r="G3115" s="385"/>
      <c r="H3115" s="385"/>
      <c r="I3115" s="385"/>
      <c r="J3115" s="385"/>
      <c r="K3115" s="385"/>
    </row>
    <row r="3116" spans="1:11">
      <c r="A3116" s="483"/>
      <c r="B3116" s="438"/>
      <c r="F3116" s="385"/>
      <c r="G3116" s="385"/>
      <c r="H3116" s="385"/>
      <c r="I3116" s="385"/>
      <c r="J3116" s="385"/>
      <c r="K3116" s="385"/>
    </row>
    <row r="3117" spans="1:11">
      <c r="A3117" s="483"/>
      <c r="B3117" s="438"/>
      <c r="F3117" s="385"/>
      <c r="G3117" s="385"/>
      <c r="H3117" s="385"/>
      <c r="I3117" s="385"/>
      <c r="J3117" s="385"/>
      <c r="K3117" s="385"/>
    </row>
    <row r="3118" spans="1:11">
      <c r="A3118" s="483"/>
      <c r="B3118" s="438"/>
      <c r="F3118" s="385"/>
      <c r="G3118" s="385"/>
      <c r="H3118" s="385"/>
      <c r="I3118" s="385"/>
      <c r="J3118" s="385"/>
      <c r="K3118" s="385"/>
    </row>
    <row r="3119" spans="1:11">
      <c r="A3119" s="483"/>
      <c r="B3119" s="438"/>
      <c r="F3119" s="385"/>
      <c r="G3119" s="385"/>
      <c r="H3119" s="385"/>
      <c r="I3119" s="385"/>
      <c r="J3119" s="385"/>
      <c r="K3119" s="385"/>
    </row>
    <row r="3120" spans="1:11">
      <c r="A3120" s="483"/>
      <c r="B3120" s="438"/>
      <c r="F3120" s="385"/>
      <c r="G3120" s="385"/>
      <c r="H3120" s="385"/>
      <c r="I3120" s="385"/>
      <c r="J3120" s="385"/>
      <c r="K3120" s="385"/>
    </row>
    <row r="3121" spans="1:11">
      <c r="A3121" s="483"/>
      <c r="B3121" s="438"/>
      <c r="F3121" s="385"/>
      <c r="G3121" s="385"/>
      <c r="H3121" s="385"/>
      <c r="I3121" s="385"/>
      <c r="J3121" s="385"/>
      <c r="K3121" s="385"/>
    </row>
    <row r="3122" spans="1:11">
      <c r="A3122" s="483"/>
      <c r="B3122" s="438"/>
      <c r="F3122" s="385"/>
      <c r="G3122" s="385"/>
      <c r="H3122" s="385"/>
      <c r="I3122" s="385"/>
      <c r="J3122" s="385"/>
      <c r="K3122" s="385"/>
    </row>
    <row r="3123" spans="1:11">
      <c r="A3123" s="483"/>
      <c r="B3123" s="438"/>
      <c r="F3123" s="385"/>
      <c r="G3123" s="385"/>
      <c r="H3123" s="385"/>
      <c r="I3123" s="385"/>
      <c r="J3123" s="385"/>
      <c r="K3123" s="385"/>
    </row>
    <row r="3124" spans="1:11">
      <c r="A3124" s="483"/>
      <c r="B3124" s="438"/>
      <c r="F3124" s="385"/>
      <c r="G3124" s="385"/>
      <c r="H3124" s="385"/>
      <c r="I3124" s="385"/>
      <c r="J3124" s="385"/>
      <c r="K3124" s="385"/>
    </row>
    <row r="3125" spans="1:11">
      <c r="A3125" s="483"/>
      <c r="B3125" s="438"/>
      <c r="F3125" s="385"/>
      <c r="G3125" s="385"/>
      <c r="H3125" s="385"/>
      <c r="I3125" s="385"/>
      <c r="J3125" s="385"/>
      <c r="K3125" s="385"/>
    </row>
    <row r="3126" spans="1:11">
      <c r="A3126" s="483"/>
      <c r="B3126" s="438"/>
      <c r="F3126" s="385"/>
      <c r="G3126" s="385"/>
      <c r="H3126" s="385"/>
      <c r="I3126" s="385"/>
      <c r="J3126" s="385"/>
      <c r="K3126" s="385"/>
    </row>
    <row r="3127" spans="1:11">
      <c r="A3127" s="483"/>
      <c r="B3127" s="438"/>
      <c r="F3127" s="385"/>
      <c r="G3127" s="385"/>
      <c r="H3127" s="385"/>
      <c r="I3127" s="385"/>
      <c r="J3127" s="385"/>
      <c r="K3127" s="385"/>
    </row>
    <row r="3128" spans="1:11">
      <c r="A3128" s="483"/>
      <c r="B3128" s="438"/>
      <c r="F3128" s="385"/>
      <c r="G3128" s="385"/>
      <c r="H3128" s="385"/>
      <c r="I3128" s="385"/>
      <c r="J3128" s="385"/>
      <c r="K3128" s="385"/>
    </row>
    <row r="3129" spans="1:11">
      <c r="A3129" s="483"/>
      <c r="B3129" s="438"/>
      <c r="F3129" s="385"/>
      <c r="G3129" s="385"/>
      <c r="H3129" s="385"/>
      <c r="I3129" s="385"/>
      <c r="J3129" s="385"/>
      <c r="K3129" s="385"/>
    </row>
    <row r="3130" spans="1:11">
      <c r="A3130" s="483"/>
      <c r="B3130" s="438"/>
      <c r="F3130" s="385"/>
      <c r="G3130" s="385"/>
      <c r="H3130" s="385"/>
      <c r="I3130" s="385"/>
      <c r="J3130" s="385"/>
      <c r="K3130" s="385"/>
    </row>
    <row r="3131" spans="1:11">
      <c r="A3131" s="483"/>
      <c r="B3131" s="438"/>
      <c r="F3131" s="385"/>
      <c r="G3131" s="385"/>
      <c r="H3131" s="385"/>
      <c r="I3131" s="385"/>
      <c r="J3131" s="385"/>
      <c r="K3131" s="385"/>
    </row>
    <row r="3132" spans="1:11">
      <c r="A3132" s="483"/>
      <c r="B3132" s="438"/>
      <c r="F3132" s="385"/>
      <c r="G3132" s="385"/>
      <c r="H3132" s="385"/>
      <c r="I3132" s="385"/>
      <c r="J3132" s="385"/>
      <c r="K3132" s="385"/>
    </row>
    <row r="3133" spans="1:11">
      <c r="A3133" s="483"/>
      <c r="B3133" s="438"/>
      <c r="F3133" s="385"/>
      <c r="G3133" s="385"/>
      <c r="H3133" s="385"/>
      <c r="I3133" s="385"/>
      <c r="J3133" s="385"/>
      <c r="K3133" s="385"/>
    </row>
    <row r="3134" spans="1:11">
      <c r="A3134" s="483"/>
      <c r="B3134" s="438"/>
      <c r="F3134" s="385"/>
      <c r="G3134" s="385"/>
      <c r="H3134" s="385"/>
      <c r="I3134" s="385"/>
      <c r="J3134" s="385"/>
      <c r="K3134" s="385"/>
    </row>
    <row r="3135" spans="1:11">
      <c r="A3135" s="483"/>
      <c r="B3135" s="438"/>
      <c r="F3135" s="385"/>
      <c r="G3135" s="385"/>
      <c r="H3135" s="385"/>
      <c r="I3135" s="385"/>
      <c r="J3135" s="385"/>
      <c r="K3135" s="385"/>
    </row>
    <row r="3136" spans="1:11">
      <c r="A3136" s="483"/>
      <c r="B3136" s="438"/>
      <c r="F3136" s="385"/>
      <c r="G3136" s="385"/>
      <c r="H3136" s="385"/>
      <c r="I3136" s="385"/>
      <c r="J3136" s="385"/>
      <c r="K3136" s="385"/>
    </row>
    <row r="3137" spans="1:11">
      <c r="A3137" s="483"/>
      <c r="B3137" s="438"/>
      <c r="F3137" s="385"/>
      <c r="G3137" s="385"/>
      <c r="H3137" s="385"/>
      <c r="I3137" s="385"/>
      <c r="J3137" s="385"/>
      <c r="K3137" s="385"/>
    </row>
    <row r="3138" spans="1:11">
      <c r="A3138" s="483"/>
      <c r="B3138" s="438"/>
      <c r="F3138" s="385"/>
      <c r="G3138" s="385"/>
      <c r="H3138" s="385"/>
      <c r="I3138" s="385"/>
      <c r="J3138" s="385"/>
      <c r="K3138" s="385"/>
    </row>
    <row r="3139" spans="1:11">
      <c r="A3139" s="483"/>
      <c r="B3139" s="438"/>
      <c r="F3139" s="385"/>
      <c r="G3139" s="385"/>
      <c r="H3139" s="385"/>
      <c r="I3139" s="385"/>
      <c r="J3139" s="385"/>
      <c r="K3139" s="385"/>
    </row>
    <row r="3140" spans="1:11">
      <c r="A3140" s="483"/>
      <c r="B3140" s="438"/>
      <c r="F3140" s="385"/>
      <c r="G3140" s="385"/>
      <c r="H3140" s="385"/>
      <c r="I3140" s="385"/>
      <c r="J3140" s="385"/>
      <c r="K3140" s="385"/>
    </row>
    <row r="3141" spans="1:11">
      <c r="A3141" s="483"/>
      <c r="B3141" s="438"/>
      <c r="F3141" s="385"/>
      <c r="G3141" s="385"/>
      <c r="H3141" s="385"/>
      <c r="I3141" s="385"/>
      <c r="J3141" s="385"/>
      <c r="K3141" s="385"/>
    </row>
    <row r="3142" spans="1:11">
      <c r="A3142" s="483"/>
      <c r="B3142" s="438"/>
      <c r="F3142" s="385"/>
      <c r="G3142" s="385"/>
      <c r="H3142" s="385"/>
      <c r="I3142" s="385"/>
      <c r="J3142" s="385"/>
      <c r="K3142" s="385"/>
    </row>
    <row r="3143" spans="1:11">
      <c r="A3143" s="483"/>
      <c r="B3143" s="438"/>
      <c r="F3143" s="385"/>
      <c r="G3143" s="385"/>
      <c r="H3143" s="385"/>
      <c r="I3143" s="385"/>
      <c r="J3143" s="385"/>
      <c r="K3143" s="385"/>
    </row>
    <row r="3144" spans="1:11">
      <c r="A3144" s="483"/>
      <c r="B3144" s="438"/>
      <c r="F3144" s="385"/>
      <c r="G3144" s="385"/>
      <c r="H3144" s="385"/>
      <c r="I3144" s="385"/>
      <c r="J3144" s="385"/>
      <c r="K3144" s="385"/>
    </row>
    <row r="3145" spans="1:11">
      <c r="A3145" s="483"/>
      <c r="B3145" s="438"/>
      <c r="F3145" s="385"/>
      <c r="G3145" s="385"/>
      <c r="H3145" s="385"/>
      <c r="I3145" s="385"/>
      <c r="J3145" s="385"/>
      <c r="K3145" s="385"/>
    </row>
    <row r="3146" spans="1:11">
      <c r="A3146" s="483"/>
      <c r="B3146" s="438"/>
      <c r="F3146" s="385"/>
      <c r="G3146" s="385"/>
      <c r="H3146" s="385"/>
      <c r="I3146" s="385"/>
      <c r="J3146" s="385"/>
      <c r="K3146" s="385"/>
    </row>
    <row r="3147" spans="1:11">
      <c r="A3147" s="483"/>
      <c r="B3147" s="438"/>
      <c r="F3147" s="385"/>
      <c r="G3147" s="385"/>
      <c r="H3147" s="385"/>
      <c r="I3147" s="385"/>
      <c r="J3147" s="385"/>
      <c r="K3147" s="385"/>
    </row>
    <row r="3148" spans="1:11">
      <c r="A3148" s="483"/>
      <c r="B3148" s="438"/>
      <c r="F3148" s="385"/>
      <c r="G3148" s="385"/>
      <c r="H3148" s="385"/>
      <c r="I3148" s="385"/>
      <c r="J3148" s="385"/>
      <c r="K3148" s="385"/>
    </row>
    <row r="3149" spans="1:11">
      <c r="A3149" s="483"/>
      <c r="B3149" s="438"/>
      <c r="F3149" s="385"/>
      <c r="G3149" s="385"/>
      <c r="H3149" s="385"/>
      <c r="I3149" s="385"/>
      <c r="J3149" s="385"/>
      <c r="K3149" s="385"/>
    </row>
    <row r="3150" spans="1:11">
      <c r="A3150" s="483"/>
      <c r="B3150" s="438"/>
      <c r="F3150" s="385"/>
      <c r="G3150" s="385"/>
      <c r="H3150" s="385"/>
      <c r="I3150" s="385"/>
      <c r="J3150" s="385"/>
      <c r="K3150" s="385"/>
    </row>
    <row r="3151" spans="1:11">
      <c r="A3151" s="483"/>
      <c r="B3151" s="438"/>
      <c r="F3151" s="385"/>
      <c r="G3151" s="385"/>
      <c r="H3151" s="385"/>
      <c r="I3151" s="385"/>
      <c r="J3151" s="385"/>
      <c r="K3151" s="385"/>
    </row>
    <row r="3152" spans="1:11">
      <c r="A3152" s="483"/>
      <c r="B3152" s="438"/>
      <c r="F3152" s="385"/>
      <c r="G3152" s="385"/>
      <c r="H3152" s="385"/>
      <c r="I3152" s="385"/>
      <c r="J3152" s="385"/>
      <c r="K3152" s="385"/>
    </row>
    <row r="3153" spans="1:11">
      <c r="A3153" s="483"/>
      <c r="B3153" s="438"/>
      <c r="F3153" s="385"/>
      <c r="G3153" s="385"/>
      <c r="H3153" s="385"/>
      <c r="I3153" s="385"/>
      <c r="J3153" s="385"/>
      <c r="K3153" s="385"/>
    </row>
    <row r="3154" spans="1:11">
      <c r="A3154" s="483"/>
      <c r="B3154" s="438"/>
      <c r="F3154" s="385"/>
      <c r="G3154" s="385"/>
      <c r="H3154" s="385"/>
      <c r="I3154" s="385"/>
      <c r="J3154" s="385"/>
      <c r="K3154" s="385"/>
    </row>
    <row r="3155" spans="1:11">
      <c r="A3155" s="483"/>
      <c r="B3155" s="438"/>
      <c r="F3155" s="385"/>
      <c r="G3155" s="385"/>
      <c r="H3155" s="385"/>
      <c r="I3155" s="385"/>
      <c r="J3155" s="385"/>
      <c r="K3155" s="385"/>
    </row>
    <row r="3156" spans="1:11">
      <c r="A3156" s="483"/>
      <c r="B3156" s="438"/>
      <c r="F3156" s="385"/>
      <c r="G3156" s="385"/>
      <c r="H3156" s="385"/>
      <c r="I3156" s="385"/>
      <c r="J3156" s="385"/>
      <c r="K3156" s="385"/>
    </row>
    <row r="3157" spans="1:11">
      <c r="A3157" s="483"/>
      <c r="B3157" s="438"/>
      <c r="F3157" s="385"/>
      <c r="G3157" s="385"/>
      <c r="H3157" s="385"/>
      <c r="I3157" s="385"/>
      <c r="J3157" s="385"/>
      <c r="K3157" s="385"/>
    </row>
    <row r="3158" spans="1:11">
      <c r="A3158" s="483"/>
      <c r="B3158" s="438"/>
      <c r="F3158" s="385"/>
      <c r="G3158" s="385"/>
      <c r="H3158" s="385"/>
      <c r="I3158" s="385"/>
      <c r="J3158" s="385"/>
      <c r="K3158" s="385"/>
    </row>
    <row r="3159" spans="1:11">
      <c r="A3159" s="483"/>
      <c r="B3159" s="438"/>
      <c r="F3159" s="385"/>
      <c r="G3159" s="385"/>
      <c r="H3159" s="385"/>
      <c r="I3159" s="385"/>
      <c r="J3159" s="385"/>
      <c r="K3159" s="385"/>
    </row>
    <row r="3160" spans="1:11">
      <c r="A3160" s="483"/>
      <c r="B3160" s="438"/>
      <c r="F3160" s="385"/>
      <c r="G3160" s="385"/>
      <c r="H3160" s="385"/>
      <c r="I3160" s="385"/>
      <c r="J3160" s="385"/>
      <c r="K3160" s="385"/>
    </row>
    <row r="3161" spans="1:11">
      <c r="A3161" s="483"/>
      <c r="B3161" s="438"/>
      <c r="F3161" s="385"/>
      <c r="G3161" s="385"/>
      <c r="H3161" s="385"/>
      <c r="I3161" s="385"/>
      <c r="J3161" s="385"/>
      <c r="K3161" s="385"/>
    </row>
    <row r="3162" spans="1:11">
      <c r="A3162" s="483"/>
      <c r="B3162" s="438"/>
      <c r="F3162" s="385"/>
      <c r="G3162" s="385"/>
      <c r="H3162" s="385"/>
      <c r="I3162" s="385"/>
      <c r="J3162" s="385"/>
      <c r="K3162" s="385"/>
    </row>
    <row r="3163" spans="1:11">
      <c r="A3163" s="483"/>
      <c r="B3163" s="438"/>
      <c r="F3163" s="385"/>
      <c r="G3163" s="385"/>
      <c r="H3163" s="385"/>
      <c r="I3163" s="385"/>
      <c r="J3163" s="385"/>
      <c r="K3163" s="385"/>
    </row>
    <row r="3164" spans="1:11">
      <c r="A3164" s="483"/>
      <c r="B3164" s="438"/>
      <c r="F3164" s="385"/>
      <c r="G3164" s="385"/>
      <c r="H3164" s="385"/>
      <c r="I3164" s="385"/>
      <c r="J3164" s="385"/>
      <c r="K3164" s="385"/>
    </row>
    <row r="3165" spans="1:11">
      <c r="A3165" s="483"/>
      <c r="B3165" s="438"/>
      <c r="F3165" s="385"/>
      <c r="G3165" s="385"/>
      <c r="H3165" s="385"/>
      <c r="I3165" s="385"/>
      <c r="J3165" s="385"/>
      <c r="K3165" s="385"/>
    </row>
    <row r="3166" spans="1:11">
      <c r="A3166" s="483"/>
      <c r="B3166" s="438"/>
      <c r="F3166" s="385"/>
      <c r="G3166" s="385"/>
      <c r="H3166" s="385"/>
      <c r="I3166" s="385"/>
      <c r="J3166" s="385"/>
      <c r="K3166" s="385"/>
    </row>
    <row r="3167" spans="1:11">
      <c r="A3167" s="483"/>
      <c r="B3167" s="438"/>
      <c r="F3167" s="385"/>
      <c r="G3167" s="385"/>
      <c r="H3167" s="385"/>
      <c r="I3167" s="385"/>
      <c r="J3167" s="385"/>
      <c r="K3167" s="385"/>
    </row>
    <row r="3168" spans="1:11">
      <c r="A3168" s="483"/>
      <c r="B3168" s="438"/>
      <c r="F3168" s="385"/>
      <c r="G3168" s="385"/>
      <c r="H3168" s="385"/>
      <c r="I3168" s="385"/>
      <c r="J3168" s="385"/>
      <c r="K3168" s="385"/>
    </row>
    <row r="3169" spans="1:11">
      <c r="A3169" s="483"/>
      <c r="B3169" s="438"/>
      <c r="F3169" s="385"/>
      <c r="G3169" s="385"/>
      <c r="H3169" s="385"/>
      <c r="I3169" s="385"/>
      <c r="J3169" s="385"/>
      <c r="K3169" s="385"/>
    </row>
    <row r="3170" spans="1:11">
      <c r="A3170" s="483"/>
      <c r="B3170" s="438"/>
      <c r="F3170" s="385"/>
      <c r="G3170" s="385"/>
      <c r="H3170" s="385"/>
      <c r="I3170" s="385"/>
      <c r="J3170" s="385"/>
      <c r="K3170" s="385"/>
    </row>
    <row r="3171" spans="1:11">
      <c r="A3171" s="483"/>
      <c r="B3171" s="438"/>
      <c r="F3171" s="385"/>
      <c r="G3171" s="385"/>
      <c r="H3171" s="385"/>
      <c r="I3171" s="385"/>
      <c r="J3171" s="385"/>
      <c r="K3171" s="385"/>
    </row>
    <row r="3172" spans="1:11">
      <c r="A3172" s="483"/>
      <c r="B3172" s="438"/>
      <c r="F3172" s="385"/>
      <c r="G3172" s="385"/>
      <c r="H3172" s="385"/>
      <c r="I3172" s="385"/>
      <c r="J3172" s="385"/>
      <c r="K3172" s="385"/>
    </row>
    <row r="3173" spans="1:11">
      <c r="A3173" s="483"/>
      <c r="B3173" s="438"/>
      <c r="F3173" s="385"/>
      <c r="G3173" s="385"/>
      <c r="H3173" s="385"/>
      <c r="I3173" s="385"/>
      <c r="J3173" s="385"/>
      <c r="K3173" s="385"/>
    </row>
    <row r="3174" spans="1:11">
      <c r="A3174" s="483"/>
      <c r="B3174" s="438"/>
      <c r="F3174" s="385"/>
      <c r="G3174" s="385"/>
      <c r="H3174" s="385"/>
      <c r="I3174" s="385"/>
      <c r="J3174" s="385"/>
      <c r="K3174" s="385"/>
    </row>
    <row r="3175" spans="1:11">
      <c r="A3175" s="483"/>
      <c r="B3175" s="438"/>
      <c r="F3175" s="385"/>
      <c r="G3175" s="385"/>
      <c r="H3175" s="385"/>
      <c r="I3175" s="385"/>
      <c r="J3175" s="385"/>
      <c r="K3175" s="385"/>
    </row>
    <row r="3176" spans="1:11">
      <c r="A3176" s="483"/>
      <c r="B3176" s="438"/>
      <c r="F3176" s="385"/>
      <c r="G3176" s="385"/>
      <c r="H3176" s="385"/>
      <c r="I3176" s="385"/>
      <c r="J3176" s="385"/>
      <c r="K3176" s="385"/>
    </row>
    <row r="3177" spans="1:11">
      <c r="A3177" s="483"/>
      <c r="B3177" s="438"/>
      <c r="F3177" s="385"/>
      <c r="G3177" s="385"/>
      <c r="H3177" s="385"/>
      <c r="I3177" s="385"/>
      <c r="J3177" s="385"/>
      <c r="K3177" s="385"/>
    </row>
    <row r="3178" spans="1:11">
      <c r="A3178" s="483"/>
      <c r="B3178" s="438"/>
      <c r="F3178" s="385"/>
      <c r="G3178" s="385"/>
      <c r="H3178" s="385"/>
      <c r="I3178" s="385"/>
      <c r="J3178" s="385"/>
      <c r="K3178" s="385"/>
    </row>
    <row r="3179" spans="1:11">
      <c r="A3179" s="483"/>
      <c r="B3179" s="438"/>
      <c r="F3179" s="385"/>
      <c r="G3179" s="385"/>
      <c r="H3179" s="385"/>
      <c r="I3179" s="385"/>
      <c r="J3179" s="385"/>
      <c r="K3179" s="385"/>
    </row>
    <row r="3180" spans="1:11">
      <c r="A3180" s="483"/>
      <c r="B3180" s="438"/>
      <c r="F3180" s="385"/>
      <c r="G3180" s="385"/>
      <c r="H3180" s="385"/>
      <c r="I3180" s="385"/>
      <c r="J3180" s="385"/>
      <c r="K3180" s="385"/>
    </row>
    <row r="3181" spans="1:11">
      <c r="A3181" s="483"/>
      <c r="B3181" s="438"/>
      <c r="F3181" s="385"/>
      <c r="G3181" s="385"/>
      <c r="H3181" s="385"/>
      <c r="I3181" s="385"/>
      <c r="J3181" s="385"/>
      <c r="K3181" s="385"/>
    </row>
    <row r="3182" spans="1:11">
      <c r="A3182" s="483"/>
      <c r="B3182" s="438"/>
      <c r="F3182" s="385"/>
      <c r="G3182" s="385"/>
      <c r="H3182" s="385"/>
      <c r="I3182" s="385"/>
      <c r="J3182" s="385"/>
      <c r="K3182" s="385"/>
    </row>
    <row r="3183" spans="1:11">
      <c r="A3183" s="483"/>
      <c r="B3183" s="438"/>
      <c r="F3183" s="385"/>
      <c r="G3183" s="385"/>
      <c r="H3183" s="385"/>
      <c r="I3183" s="385"/>
      <c r="J3183" s="385"/>
      <c r="K3183" s="385"/>
    </row>
    <row r="3184" spans="1:11">
      <c r="A3184" s="483"/>
      <c r="B3184" s="438"/>
      <c r="F3184" s="385"/>
      <c r="G3184" s="385"/>
      <c r="H3184" s="385"/>
      <c r="I3184" s="385"/>
      <c r="J3184" s="385"/>
      <c r="K3184" s="385"/>
    </row>
    <row r="3185" spans="1:11">
      <c r="A3185" s="483"/>
      <c r="B3185" s="438"/>
      <c r="F3185" s="385"/>
      <c r="G3185" s="385"/>
      <c r="H3185" s="385"/>
      <c r="I3185" s="385"/>
      <c r="J3185" s="385"/>
      <c r="K3185" s="385"/>
    </row>
    <row r="3186" spans="1:11">
      <c r="A3186" s="483"/>
      <c r="B3186" s="438"/>
      <c r="F3186" s="385"/>
      <c r="G3186" s="385"/>
      <c r="H3186" s="385"/>
      <c r="I3186" s="385"/>
      <c r="J3186" s="385"/>
      <c r="K3186" s="385"/>
    </row>
    <row r="3187" spans="1:11">
      <c r="A3187" s="483"/>
      <c r="B3187" s="438"/>
      <c r="F3187" s="385"/>
      <c r="G3187" s="385"/>
      <c r="H3187" s="385"/>
      <c r="I3187" s="385"/>
      <c r="J3187" s="385"/>
      <c r="K3187" s="385"/>
    </row>
    <row r="3188" spans="1:11">
      <c r="A3188" s="483"/>
      <c r="B3188" s="438"/>
      <c r="F3188" s="385"/>
      <c r="G3188" s="385"/>
      <c r="H3188" s="385"/>
      <c r="I3188" s="385"/>
      <c r="J3188" s="385"/>
      <c r="K3188" s="385"/>
    </row>
    <row r="3189" spans="1:11">
      <c r="A3189" s="483"/>
      <c r="B3189" s="438"/>
      <c r="F3189" s="385"/>
      <c r="G3189" s="385"/>
      <c r="H3189" s="385"/>
      <c r="I3189" s="385"/>
      <c r="J3189" s="385"/>
      <c r="K3189" s="385"/>
    </row>
    <row r="3190" spans="1:11">
      <c r="A3190" s="483"/>
      <c r="B3190" s="438"/>
      <c r="F3190" s="385"/>
      <c r="G3190" s="385"/>
      <c r="H3190" s="385"/>
      <c r="I3190" s="385"/>
      <c r="J3190" s="385"/>
      <c r="K3190" s="385"/>
    </row>
    <row r="3191" spans="1:11">
      <c r="A3191" s="483"/>
      <c r="B3191" s="438"/>
      <c r="F3191" s="385"/>
      <c r="G3191" s="385"/>
      <c r="H3191" s="385"/>
      <c r="I3191" s="385"/>
      <c r="J3191" s="385"/>
      <c r="K3191" s="385"/>
    </row>
    <row r="3192" spans="1:11">
      <c r="A3192" s="483"/>
      <c r="B3192" s="438"/>
      <c r="F3192" s="385"/>
      <c r="G3192" s="385"/>
      <c r="H3192" s="385"/>
      <c r="I3192" s="385"/>
      <c r="J3192" s="385"/>
      <c r="K3192" s="385"/>
    </row>
    <row r="3193" spans="1:11">
      <c r="A3193" s="483"/>
      <c r="B3193" s="438"/>
      <c r="F3193" s="385"/>
      <c r="G3193" s="385"/>
      <c r="H3193" s="385"/>
      <c r="I3193" s="385"/>
      <c r="J3193" s="385"/>
      <c r="K3193" s="385"/>
    </row>
    <row r="3194" spans="1:11">
      <c r="A3194" s="483"/>
      <c r="B3194" s="438"/>
      <c r="F3194" s="385"/>
      <c r="G3194" s="385"/>
      <c r="H3194" s="385"/>
      <c r="I3194" s="385"/>
      <c r="J3194" s="385"/>
      <c r="K3194" s="385"/>
    </row>
    <row r="3195" spans="1:11">
      <c r="A3195" s="483"/>
      <c r="B3195" s="438"/>
      <c r="F3195" s="385"/>
      <c r="G3195" s="385"/>
      <c r="H3195" s="385"/>
      <c r="I3195" s="385"/>
      <c r="J3195" s="385"/>
      <c r="K3195" s="385"/>
    </row>
    <row r="3196" spans="1:11">
      <c r="A3196" s="483"/>
      <c r="B3196" s="438"/>
      <c r="F3196" s="385"/>
      <c r="G3196" s="385"/>
      <c r="H3196" s="385"/>
      <c r="I3196" s="385"/>
      <c r="J3196" s="385"/>
      <c r="K3196" s="385"/>
    </row>
    <row r="3197" spans="1:11">
      <c r="A3197" s="483"/>
      <c r="B3197" s="438"/>
      <c r="F3197" s="385"/>
      <c r="G3197" s="385"/>
      <c r="H3197" s="385"/>
      <c r="I3197" s="385"/>
      <c r="J3197" s="385"/>
      <c r="K3197" s="385"/>
    </row>
    <row r="3198" spans="1:11">
      <c r="A3198" s="483"/>
      <c r="B3198" s="438"/>
      <c r="F3198" s="385"/>
      <c r="G3198" s="385"/>
      <c r="H3198" s="385"/>
      <c r="I3198" s="385"/>
      <c r="J3198" s="385"/>
      <c r="K3198" s="385"/>
    </row>
    <row r="3199" spans="1:11">
      <c r="A3199" s="483"/>
      <c r="B3199" s="438"/>
      <c r="F3199" s="385"/>
      <c r="G3199" s="385"/>
      <c r="H3199" s="385"/>
      <c r="I3199" s="385"/>
      <c r="J3199" s="385"/>
      <c r="K3199" s="385"/>
    </row>
    <row r="3200" spans="1:11">
      <c r="A3200" s="483"/>
      <c r="B3200" s="438"/>
      <c r="F3200" s="385"/>
      <c r="G3200" s="385"/>
      <c r="H3200" s="385"/>
      <c r="I3200" s="385"/>
      <c r="J3200" s="385"/>
      <c r="K3200" s="385"/>
    </row>
    <row r="3201" spans="1:11">
      <c r="A3201" s="483"/>
      <c r="B3201" s="438"/>
      <c r="F3201" s="385"/>
      <c r="G3201" s="385"/>
      <c r="H3201" s="385"/>
      <c r="I3201" s="385"/>
      <c r="J3201" s="385"/>
      <c r="K3201" s="385"/>
    </row>
    <row r="3202" spans="1:11">
      <c r="A3202" s="483"/>
      <c r="B3202" s="438"/>
      <c r="F3202" s="385"/>
      <c r="G3202" s="385"/>
      <c r="H3202" s="385"/>
      <c r="I3202" s="385"/>
      <c r="J3202" s="385"/>
      <c r="K3202" s="385"/>
    </row>
    <row r="3203" spans="1:11">
      <c r="A3203" s="483"/>
      <c r="B3203" s="438"/>
      <c r="F3203" s="385"/>
      <c r="G3203" s="385"/>
      <c r="H3203" s="385"/>
      <c r="I3203" s="385"/>
      <c r="J3203" s="385"/>
      <c r="K3203" s="385"/>
    </row>
    <row r="3204" spans="1:11">
      <c r="A3204" s="483"/>
      <c r="B3204" s="438"/>
      <c r="F3204" s="385"/>
      <c r="G3204" s="385"/>
      <c r="H3204" s="385"/>
      <c r="I3204" s="385"/>
      <c r="J3204" s="385"/>
      <c r="K3204" s="385"/>
    </row>
    <row r="3205" spans="1:11">
      <c r="A3205" s="483"/>
      <c r="B3205" s="438"/>
      <c r="F3205" s="385"/>
      <c r="G3205" s="385"/>
      <c r="H3205" s="385"/>
      <c r="I3205" s="385"/>
      <c r="J3205" s="385"/>
      <c r="K3205" s="385"/>
    </row>
    <row r="3206" spans="1:11">
      <c r="A3206" s="483"/>
      <c r="B3206" s="438"/>
      <c r="F3206" s="385"/>
      <c r="G3206" s="385"/>
      <c r="H3206" s="385"/>
      <c r="I3206" s="385"/>
      <c r="J3206" s="385"/>
      <c r="K3206" s="385"/>
    </row>
    <row r="3207" spans="1:11">
      <c r="A3207" s="483"/>
      <c r="B3207" s="438"/>
      <c r="F3207" s="385"/>
      <c r="G3207" s="385"/>
      <c r="H3207" s="385"/>
      <c r="I3207" s="385"/>
      <c r="J3207" s="385"/>
      <c r="K3207" s="385"/>
    </row>
    <row r="3208" spans="1:11">
      <c r="A3208" s="483"/>
      <c r="B3208" s="438"/>
      <c r="F3208" s="385"/>
      <c r="G3208" s="385"/>
      <c r="H3208" s="385"/>
      <c r="I3208" s="385"/>
      <c r="J3208" s="385"/>
      <c r="K3208" s="385"/>
    </row>
    <row r="3209" spans="1:11">
      <c r="A3209" s="483"/>
      <c r="B3209" s="438"/>
      <c r="F3209" s="385"/>
      <c r="G3209" s="385"/>
      <c r="H3209" s="385"/>
      <c r="I3209" s="385"/>
      <c r="J3209" s="385"/>
      <c r="K3209" s="385"/>
    </row>
    <row r="3210" spans="1:11">
      <c r="A3210" s="483"/>
      <c r="B3210" s="438"/>
      <c r="F3210" s="385"/>
      <c r="G3210" s="385"/>
      <c r="H3210" s="385"/>
      <c r="I3210" s="385"/>
      <c r="J3210" s="385"/>
      <c r="K3210" s="385"/>
    </row>
    <row r="3211" spans="1:11">
      <c r="A3211" s="483"/>
      <c r="B3211" s="438"/>
      <c r="F3211" s="385"/>
      <c r="G3211" s="385"/>
      <c r="H3211" s="385"/>
      <c r="I3211" s="385"/>
      <c r="J3211" s="385"/>
      <c r="K3211" s="385"/>
    </row>
    <row r="3212" spans="1:11">
      <c r="A3212" s="483"/>
      <c r="B3212" s="438"/>
      <c r="F3212" s="385"/>
      <c r="G3212" s="385"/>
      <c r="H3212" s="385"/>
      <c r="I3212" s="385"/>
      <c r="J3212" s="385"/>
      <c r="K3212" s="385"/>
    </row>
    <row r="3213" spans="1:11">
      <c r="A3213" s="483"/>
      <c r="B3213" s="438"/>
      <c r="F3213" s="385"/>
      <c r="G3213" s="385"/>
      <c r="H3213" s="385"/>
      <c r="I3213" s="385"/>
      <c r="J3213" s="385"/>
      <c r="K3213" s="385"/>
    </row>
    <row r="3214" spans="1:11">
      <c r="A3214" s="483"/>
      <c r="B3214" s="438"/>
      <c r="F3214" s="385"/>
      <c r="G3214" s="385"/>
      <c r="H3214" s="385"/>
      <c r="I3214" s="385"/>
      <c r="J3214" s="385"/>
      <c r="K3214" s="385"/>
    </row>
    <row r="3215" spans="1:11">
      <c r="A3215" s="483"/>
      <c r="B3215" s="438"/>
      <c r="F3215" s="385"/>
      <c r="G3215" s="385"/>
      <c r="H3215" s="385"/>
      <c r="I3215" s="385"/>
      <c r="J3215" s="385"/>
      <c r="K3215" s="385"/>
    </row>
    <row r="3216" spans="1:11">
      <c r="A3216" s="483"/>
      <c r="B3216" s="438"/>
      <c r="F3216" s="385"/>
      <c r="G3216" s="385"/>
      <c r="H3216" s="385"/>
      <c r="I3216" s="385"/>
      <c r="J3216" s="385"/>
      <c r="K3216" s="385"/>
    </row>
    <row r="3217" spans="1:11">
      <c r="A3217" s="483"/>
      <c r="B3217" s="438"/>
      <c r="F3217" s="385"/>
      <c r="G3217" s="385"/>
      <c r="H3217" s="385"/>
      <c r="I3217" s="385"/>
      <c r="J3217" s="385"/>
      <c r="K3217" s="385"/>
    </row>
    <row r="3218" spans="1:11">
      <c r="A3218" s="483"/>
      <c r="B3218" s="438"/>
      <c r="F3218" s="385"/>
      <c r="G3218" s="385"/>
      <c r="H3218" s="385"/>
      <c r="I3218" s="385"/>
      <c r="J3218" s="385"/>
      <c r="K3218" s="385"/>
    </row>
    <row r="3219" spans="1:11">
      <c r="A3219" s="483"/>
      <c r="B3219" s="438"/>
      <c r="F3219" s="385"/>
      <c r="G3219" s="385"/>
      <c r="H3219" s="385"/>
      <c r="I3219" s="385"/>
      <c r="J3219" s="385"/>
      <c r="K3219" s="385"/>
    </row>
    <row r="3220" spans="1:11">
      <c r="A3220" s="483"/>
      <c r="B3220" s="438"/>
      <c r="F3220" s="385"/>
      <c r="G3220" s="385"/>
      <c r="H3220" s="385"/>
      <c r="I3220" s="385"/>
      <c r="J3220" s="385"/>
      <c r="K3220" s="385"/>
    </row>
    <row r="3221" spans="1:11">
      <c r="A3221" s="483"/>
      <c r="B3221" s="438"/>
      <c r="F3221" s="385"/>
      <c r="G3221" s="385"/>
      <c r="H3221" s="385"/>
      <c r="I3221" s="385"/>
      <c r="J3221" s="385"/>
      <c r="K3221" s="385"/>
    </row>
    <row r="3222" spans="1:11">
      <c r="A3222" s="483"/>
      <c r="B3222" s="438"/>
      <c r="F3222" s="385"/>
      <c r="G3222" s="385"/>
      <c r="H3222" s="385"/>
      <c r="I3222" s="385"/>
      <c r="J3222" s="385"/>
      <c r="K3222" s="385"/>
    </row>
    <row r="3223" spans="1:11">
      <c r="A3223" s="483"/>
      <c r="B3223" s="438"/>
      <c r="F3223" s="385"/>
      <c r="G3223" s="385"/>
      <c r="H3223" s="385"/>
      <c r="I3223" s="385"/>
      <c r="J3223" s="385"/>
      <c r="K3223" s="385"/>
    </row>
    <row r="3224" spans="1:11">
      <c r="A3224" s="483"/>
      <c r="B3224" s="438"/>
      <c r="F3224" s="385"/>
      <c r="G3224" s="385"/>
      <c r="H3224" s="385"/>
      <c r="I3224" s="385"/>
      <c r="J3224" s="385"/>
      <c r="K3224" s="385"/>
    </row>
    <row r="3225" spans="1:11">
      <c r="A3225" s="483"/>
      <c r="B3225" s="438"/>
      <c r="F3225" s="385"/>
      <c r="G3225" s="385"/>
      <c r="H3225" s="385"/>
      <c r="I3225" s="385"/>
      <c r="J3225" s="385"/>
      <c r="K3225" s="385"/>
    </row>
    <row r="3226" spans="1:11">
      <c r="A3226" s="483"/>
      <c r="B3226" s="438"/>
      <c r="F3226" s="385"/>
      <c r="G3226" s="385"/>
      <c r="H3226" s="385"/>
      <c r="I3226" s="385"/>
      <c r="J3226" s="385"/>
      <c r="K3226" s="385"/>
    </row>
    <row r="3227" spans="1:11">
      <c r="A3227" s="483"/>
      <c r="B3227" s="438"/>
      <c r="F3227" s="385"/>
      <c r="G3227" s="385"/>
      <c r="H3227" s="385"/>
      <c r="I3227" s="385"/>
      <c r="J3227" s="385"/>
      <c r="K3227" s="385"/>
    </row>
    <row r="3228" spans="1:11">
      <c r="A3228" s="483"/>
      <c r="B3228" s="438"/>
      <c r="F3228" s="385"/>
      <c r="G3228" s="385"/>
      <c r="H3228" s="385"/>
      <c r="I3228" s="385"/>
      <c r="J3228" s="385"/>
      <c r="K3228" s="385"/>
    </row>
    <row r="3229" spans="1:11">
      <c r="A3229" s="483"/>
      <c r="B3229" s="438"/>
      <c r="F3229" s="385"/>
      <c r="G3229" s="385"/>
      <c r="H3229" s="385"/>
      <c r="I3229" s="385"/>
      <c r="J3229" s="385"/>
      <c r="K3229" s="385"/>
    </row>
    <row r="3230" spans="1:11">
      <c r="A3230" s="483"/>
      <c r="B3230" s="438"/>
      <c r="F3230" s="385"/>
      <c r="G3230" s="385"/>
      <c r="H3230" s="385"/>
      <c r="I3230" s="385"/>
      <c r="J3230" s="385"/>
      <c r="K3230" s="385"/>
    </row>
    <row r="3231" spans="1:11">
      <c r="A3231" s="483"/>
      <c r="B3231" s="438"/>
      <c r="F3231" s="385"/>
      <c r="G3231" s="385"/>
      <c r="H3231" s="385"/>
      <c r="I3231" s="385"/>
      <c r="J3231" s="385"/>
      <c r="K3231" s="385"/>
    </row>
    <row r="3232" spans="1:11">
      <c r="A3232" s="483"/>
      <c r="B3232" s="438"/>
      <c r="F3232" s="385"/>
      <c r="G3232" s="385"/>
      <c r="H3232" s="385"/>
      <c r="I3232" s="385"/>
      <c r="J3232" s="385"/>
      <c r="K3232" s="385"/>
    </row>
    <row r="3233" spans="1:11">
      <c r="A3233" s="483"/>
      <c r="B3233" s="438"/>
      <c r="F3233" s="385"/>
      <c r="G3233" s="385"/>
      <c r="H3233" s="385"/>
      <c r="I3233" s="385"/>
      <c r="J3233" s="385"/>
      <c r="K3233" s="385"/>
    </row>
    <row r="3234" spans="1:11">
      <c r="A3234" s="483"/>
      <c r="B3234" s="438"/>
      <c r="F3234" s="385"/>
      <c r="G3234" s="385"/>
      <c r="H3234" s="385"/>
      <c r="I3234" s="385"/>
      <c r="J3234" s="385"/>
      <c r="K3234" s="385"/>
    </row>
    <row r="3235" spans="1:11">
      <c r="A3235" s="483"/>
      <c r="B3235" s="438"/>
      <c r="F3235" s="385"/>
      <c r="G3235" s="385"/>
      <c r="H3235" s="385"/>
      <c r="I3235" s="385"/>
      <c r="J3235" s="385"/>
      <c r="K3235" s="385"/>
    </row>
    <row r="3236" spans="1:11">
      <c r="A3236" s="483"/>
      <c r="B3236" s="438"/>
      <c r="F3236" s="385"/>
      <c r="G3236" s="385"/>
      <c r="H3236" s="385"/>
      <c r="I3236" s="385"/>
      <c r="J3236" s="385"/>
      <c r="K3236" s="385"/>
    </row>
    <row r="3237" spans="1:11">
      <c r="A3237" s="483"/>
      <c r="B3237" s="438"/>
      <c r="F3237" s="385"/>
      <c r="G3237" s="385"/>
      <c r="H3237" s="385"/>
      <c r="I3237" s="385"/>
      <c r="J3237" s="385"/>
      <c r="K3237" s="385"/>
    </row>
    <row r="3238" spans="1:11">
      <c r="A3238" s="483"/>
      <c r="B3238" s="438"/>
      <c r="F3238" s="385"/>
      <c r="G3238" s="385"/>
      <c r="H3238" s="385"/>
      <c r="I3238" s="385"/>
      <c r="J3238" s="385"/>
      <c r="K3238" s="385"/>
    </row>
    <row r="3239" spans="1:11">
      <c r="A3239" s="483"/>
      <c r="B3239" s="438"/>
      <c r="F3239" s="385"/>
      <c r="G3239" s="385"/>
      <c r="H3239" s="385"/>
      <c r="I3239" s="385"/>
      <c r="J3239" s="385"/>
      <c r="K3239" s="385"/>
    </row>
    <row r="3240" spans="1:11">
      <c r="A3240" s="483"/>
      <c r="B3240" s="438"/>
      <c r="F3240" s="385"/>
      <c r="G3240" s="385"/>
      <c r="H3240" s="385"/>
      <c r="I3240" s="385"/>
      <c r="J3240" s="385"/>
      <c r="K3240" s="385"/>
    </row>
    <row r="3241" spans="1:11">
      <c r="A3241" s="483"/>
      <c r="B3241" s="438"/>
      <c r="F3241" s="385"/>
      <c r="G3241" s="385"/>
      <c r="H3241" s="385"/>
      <c r="I3241" s="385"/>
      <c r="J3241" s="385"/>
      <c r="K3241" s="385"/>
    </row>
    <row r="3242" spans="1:11">
      <c r="A3242" s="483"/>
      <c r="B3242" s="438"/>
      <c r="F3242" s="385"/>
      <c r="G3242" s="385"/>
      <c r="H3242" s="385"/>
      <c r="I3242" s="385"/>
      <c r="J3242" s="385"/>
      <c r="K3242" s="385"/>
    </row>
    <row r="3243" spans="1:11">
      <c r="A3243" s="483"/>
      <c r="B3243" s="438"/>
      <c r="F3243" s="385"/>
      <c r="G3243" s="385"/>
      <c r="H3243" s="385"/>
      <c r="I3243" s="385"/>
      <c r="J3243" s="385"/>
      <c r="K3243" s="385"/>
    </row>
    <row r="3244" spans="1:11">
      <c r="A3244" s="483"/>
      <c r="B3244" s="438"/>
      <c r="F3244" s="385"/>
      <c r="G3244" s="385"/>
      <c r="H3244" s="385"/>
      <c r="I3244" s="385"/>
      <c r="J3244" s="385"/>
      <c r="K3244" s="385"/>
    </row>
    <row r="3245" spans="1:11">
      <c r="A3245" s="483"/>
      <c r="B3245" s="438"/>
      <c r="F3245" s="385"/>
      <c r="G3245" s="385"/>
      <c r="H3245" s="385"/>
      <c r="I3245" s="385"/>
      <c r="J3245" s="385"/>
      <c r="K3245" s="385"/>
    </row>
    <row r="3246" spans="1:11">
      <c r="A3246" s="483"/>
      <c r="B3246" s="438"/>
      <c r="F3246" s="385"/>
      <c r="G3246" s="385"/>
      <c r="H3246" s="385"/>
      <c r="I3246" s="385"/>
      <c r="J3246" s="385"/>
      <c r="K3246" s="385"/>
    </row>
    <row r="3247" spans="1:11">
      <c r="A3247" s="483"/>
      <c r="B3247" s="438"/>
      <c r="F3247" s="385"/>
      <c r="G3247" s="385"/>
      <c r="H3247" s="385"/>
      <c r="I3247" s="385"/>
      <c r="J3247" s="385"/>
      <c r="K3247" s="385"/>
    </row>
    <row r="3248" spans="1:11">
      <c r="A3248" s="483"/>
      <c r="B3248" s="438"/>
      <c r="F3248" s="385"/>
      <c r="G3248" s="385"/>
      <c r="H3248" s="385"/>
      <c r="I3248" s="385"/>
      <c r="J3248" s="385"/>
      <c r="K3248" s="385"/>
    </row>
    <row r="3249" spans="1:11">
      <c r="A3249" s="483"/>
      <c r="B3249" s="438"/>
      <c r="F3249" s="385"/>
      <c r="G3249" s="385"/>
      <c r="H3249" s="385"/>
      <c r="I3249" s="385"/>
      <c r="J3249" s="385"/>
      <c r="K3249" s="385"/>
    </row>
    <row r="3250" spans="1:11">
      <c r="A3250" s="483"/>
      <c r="B3250" s="438"/>
      <c r="F3250" s="385"/>
      <c r="G3250" s="385"/>
      <c r="H3250" s="385"/>
      <c r="I3250" s="385"/>
      <c r="J3250" s="385"/>
      <c r="K3250" s="385"/>
    </row>
    <row r="3251" spans="1:11">
      <c r="A3251" s="483"/>
      <c r="B3251" s="438"/>
      <c r="F3251" s="385"/>
      <c r="G3251" s="385"/>
      <c r="H3251" s="385"/>
      <c r="I3251" s="385"/>
      <c r="J3251" s="385"/>
      <c r="K3251" s="385"/>
    </row>
    <row r="3252" spans="1:11">
      <c r="A3252" s="483"/>
      <c r="B3252" s="438"/>
      <c r="F3252" s="385"/>
      <c r="G3252" s="385"/>
      <c r="H3252" s="385"/>
      <c r="I3252" s="385"/>
      <c r="J3252" s="385"/>
      <c r="K3252" s="385"/>
    </row>
    <row r="3253" spans="1:11">
      <c r="A3253" s="483"/>
      <c r="B3253" s="438"/>
      <c r="F3253" s="385"/>
      <c r="G3253" s="385"/>
      <c r="H3253" s="385"/>
      <c r="I3253" s="385"/>
      <c r="J3253" s="385"/>
      <c r="K3253" s="385"/>
    </row>
    <row r="3254" spans="1:11">
      <c r="A3254" s="483"/>
      <c r="B3254" s="438"/>
      <c r="F3254" s="385"/>
      <c r="G3254" s="385"/>
      <c r="H3254" s="385"/>
      <c r="I3254" s="385"/>
      <c r="J3254" s="385"/>
      <c r="K3254" s="385"/>
    </row>
    <row r="3255" spans="1:11">
      <c r="A3255" s="483"/>
      <c r="B3255" s="438"/>
      <c r="F3255" s="385"/>
      <c r="G3255" s="385"/>
      <c r="H3255" s="385"/>
      <c r="I3255" s="385"/>
      <c r="J3255" s="385"/>
      <c r="K3255" s="385"/>
    </row>
    <row r="3256" spans="1:11">
      <c r="A3256" s="483"/>
      <c r="B3256" s="438"/>
      <c r="F3256" s="385"/>
      <c r="G3256" s="385"/>
      <c r="H3256" s="385"/>
      <c r="I3256" s="385"/>
      <c r="J3256" s="385"/>
      <c r="K3256" s="385"/>
    </row>
    <row r="3257" spans="1:11">
      <c r="A3257" s="483"/>
      <c r="B3257" s="438"/>
      <c r="F3257" s="385"/>
      <c r="G3257" s="385"/>
      <c r="H3257" s="385"/>
      <c r="I3257" s="385"/>
      <c r="J3257" s="385"/>
      <c r="K3257" s="385"/>
    </row>
    <row r="3258" spans="1:11">
      <c r="A3258" s="483"/>
      <c r="B3258" s="438"/>
      <c r="F3258" s="385"/>
      <c r="G3258" s="385"/>
      <c r="H3258" s="385"/>
      <c r="I3258" s="385"/>
      <c r="J3258" s="385"/>
      <c r="K3258" s="385"/>
    </row>
    <row r="3259" spans="1:11">
      <c r="A3259" s="483"/>
      <c r="B3259" s="438"/>
      <c r="F3259" s="385"/>
      <c r="G3259" s="385"/>
      <c r="H3259" s="385"/>
      <c r="I3259" s="385"/>
      <c r="J3259" s="385"/>
      <c r="K3259" s="385"/>
    </row>
    <row r="3260" spans="1:11">
      <c r="A3260" s="483"/>
      <c r="B3260" s="438"/>
      <c r="F3260" s="385"/>
      <c r="G3260" s="385"/>
      <c r="H3260" s="385"/>
      <c r="I3260" s="385"/>
      <c r="J3260" s="385"/>
      <c r="K3260" s="385"/>
    </row>
    <row r="3261" spans="1:11">
      <c r="A3261" s="483"/>
      <c r="B3261" s="438"/>
      <c r="F3261" s="385"/>
      <c r="G3261" s="385"/>
      <c r="H3261" s="385"/>
      <c r="I3261" s="385"/>
      <c r="J3261" s="385"/>
      <c r="K3261" s="385"/>
    </row>
    <row r="3262" spans="1:11">
      <c r="A3262" s="483"/>
      <c r="B3262" s="438"/>
      <c r="F3262" s="385"/>
      <c r="G3262" s="385"/>
      <c r="H3262" s="385"/>
      <c r="I3262" s="385"/>
      <c r="J3262" s="385"/>
      <c r="K3262" s="385"/>
    </row>
    <row r="3263" spans="1:11">
      <c r="A3263" s="483"/>
      <c r="B3263" s="438"/>
      <c r="F3263" s="385"/>
      <c r="G3263" s="385"/>
      <c r="H3263" s="385"/>
      <c r="I3263" s="385"/>
      <c r="J3263" s="385"/>
      <c r="K3263" s="385"/>
    </row>
    <row r="3264" spans="1:11">
      <c r="A3264" s="483"/>
      <c r="B3264" s="438"/>
      <c r="F3264" s="385"/>
      <c r="G3264" s="385"/>
      <c r="H3264" s="385"/>
      <c r="I3264" s="385"/>
      <c r="J3264" s="385"/>
      <c r="K3264" s="385"/>
    </row>
    <row r="3265" spans="1:11">
      <c r="A3265" s="483"/>
      <c r="B3265" s="438"/>
      <c r="F3265" s="385"/>
      <c r="G3265" s="385"/>
      <c r="H3265" s="385"/>
      <c r="I3265" s="385"/>
      <c r="J3265" s="385"/>
      <c r="K3265" s="385"/>
    </row>
    <row r="3266" spans="1:11">
      <c r="A3266" s="483"/>
      <c r="B3266" s="438"/>
      <c r="F3266" s="385"/>
      <c r="G3266" s="385"/>
      <c r="H3266" s="385"/>
      <c r="I3266" s="385"/>
      <c r="J3266" s="385"/>
      <c r="K3266" s="385"/>
    </row>
    <row r="3267" spans="1:11">
      <c r="A3267" s="483"/>
      <c r="B3267" s="438"/>
      <c r="F3267" s="385"/>
      <c r="G3267" s="385"/>
      <c r="H3267" s="385"/>
      <c r="I3267" s="385"/>
      <c r="J3267" s="385"/>
      <c r="K3267" s="385"/>
    </row>
    <row r="3268" spans="1:11">
      <c r="A3268" s="483"/>
      <c r="B3268" s="438"/>
      <c r="F3268" s="385"/>
      <c r="G3268" s="385"/>
      <c r="H3268" s="385"/>
      <c r="I3268" s="385"/>
      <c r="J3268" s="385"/>
      <c r="K3268" s="385"/>
    </row>
    <row r="3269" spans="1:11">
      <c r="A3269" s="483"/>
      <c r="B3269" s="438"/>
      <c r="F3269" s="385"/>
      <c r="G3269" s="385"/>
      <c r="H3269" s="385"/>
      <c r="I3269" s="385"/>
      <c r="J3269" s="385"/>
      <c r="K3269" s="385"/>
    </row>
    <row r="3270" spans="1:11">
      <c r="A3270" s="483"/>
      <c r="B3270" s="438"/>
      <c r="F3270" s="385"/>
      <c r="G3270" s="385"/>
      <c r="H3270" s="385"/>
      <c r="I3270" s="385"/>
      <c r="J3270" s="385"/>
      <c r="K3270" s="385"/>
    </row>
    <row r="3271" spans="1:11">
      <c r="A3271" s="483"/>
      <c r="B3271" s="438"/>
      <c r="F3271" s="385"/>
      <c r="G3271" s="385"/>
      <c r="H3271" s="385"/>
      <c r="I3271" s="385"/>
      <c r="J3271" s="385"/>
      <c r="K3271" s="385"/>
    </row>
    <row r="3272" spans="1:11">
      <c r="A3272" s="483"/>
      <c r="B3272" s="438"/>
      <c r="F3272" s="385"/>
      <c r="G3272" s="385"/>
      <c r="H3272" s="385"/>
      <c r="I3272" s="385"/>
      <c r="J3272" s="385"/>
      <c r="K3272" s="385"/>
    </row>
    <row r="3273" spans="1:11">
      <c r="A3273" s="483"/>
      <c r="B3273" s="438"/>
      <c r="F3273" s="385"/>
      <c r="G3273" s="385"/>
      <c r="H3273" s="385"/>
      <c r="I3273" s="385"/>
      <c r="J3273" s="385"/>
      <c r="K3273" s="385"/>
    </row>
    <row r="3274" spans="1:11">
      <c r="A3274" s="483"/>
      <c r="B3274" s="438"/>
      <c r="F3274" s="385"/>
      <c r="G3274" s="385"/>
      <c r="H3274" s="385"/>
      <c r="I3274" s="385"/>
      <c r="J3274" s="385"/>
      <c r="K3274" s="385"/>
    </row>
    <row r="3275" spans="1:11">
      <c r="A3275" s="483"/>
      <c r="B3275" s="438"/>
      <c r="F3275" s="385"/>
      <c r="G3275" s="385"/>
      <c r="H3275" s="385"/>
      <c r="I3275" s="385"/>
      <c r="J3275" s="385"/>
      <c r="K3275" s="385"/>
    </row>
    <row r="3276" spans="1:11">
      <c r="A3276" s="483"/>
      <c r="B3276" s="438"/>
      <c r="F3276" s="385"/>
      <c r="G3276" s="385"/>
      <c r="H3276" s="385"/>
      <c r="I3276" s="385"/>
      <c r="J3276" s="385"/>
      <c r="K3276" s="385"/>
    </row>
    <row r="3277" spans="1:11">
      <c r="A3277" s="483"/>
      <c r="B3277" s="438"/>
      <c r="F3277" s="385"/>
      <c r="G3277" s="385"/>
      <c r="H3277" s="385"/>
      <c r="I3277" s="385"/>
      <c r="J3277" s="385"/>
      <c r="K3277" s="385"/>
    </row>
    <row r="3278" spans="1:11">
      <c r="A3278" s="483"/>
      <c r="B3278" s="438"/>
      <c r="F3278" s="385"/>
      <c r="G3278" s="385"/>
      <c r="H3278" s="385"/>
      <c r="I3278" s="385"/>
      <c r="J3278" s="385"/>
      <c r="K3278" s="385"/>
    </row>
    <row r="3279" spans="1:11">
      <c r="A3279" s="483"/>
      <c r="B3279" s="438"/>
      <c r="F3279" s="385"/>
      <c r="G3279" s="385"/>
      <c r="H3279" s="385"/>
      <c r="I3279" s="385"/>
      <c r="J3279" s="385"/>
      <c r="K3279" s="385"/>
    </row>
    <row r="3280" spans="1:11">
      <c r="A3280" s="483"/>
      <c r="B3280" s="438"/>
      <c r="F3280" s="385"/>
      <c r="G3280" s="385"/>
      <c r="H3280" s="385"/>
      <c r="I3280" s="385"/>
      <c r="J3280" s="385"/>
      <c r="K3280" s="385"/>
    </row>
    <row r="3281" spans="1:11">
      <c r="A3281" s="483"/>
      <c r="B3281" s="438"/>
      <c r="F3281" s="385"/>
      <c r="G3281" s="385"/>
      <c r="H3281" s="385"/>
      <c r="I3281" s="385"/>
      <c r="J3281" s="385"/>
      <c r="K3281" s="385"/>
    </row>
    <row r="3282" spans="1:11">
      <c r="A3282" s="483"/>
      <c r="B3282" s="438"/>
      <c r="F3282" s="385"/>
      <c r="G3282" s="385"/>
      <c r="H3282" s="385"/>
      <c r="I3282" s="385"/>
      <c r="J3282" s="385"/>
      <c r="K3282" s="385"/>
    </row>
    <row r="3283" spans="1:11">
      <c r="A3283" s="483"/>
      <c r="B3283" s="438"/>
      <c r="F3283" s="385"/>
      <c r="G3283" s="385"/>
      <c r="H3283" s="385"/>
      <c r="I3283" s="385"/>
      <c r="J3283" s="385"/>
      <c r="K3283" s="385"/>
    </row>
    <row r="3284" spans="1:11">
      <c r="A3284" s="483"/>
      <c r="B3284" s="438"/>
      <c r="F3284" s="385"/>
      <c r="G3284" s="385"/>
      <c r="H3284" s="385"/>
      <c r="I3284" s="385"/>
      <c r="J3284" s="385"/>
      <c r="K3284" s="385"/>
    </row>
    <row r="3285" spans="1:11">
      <c r="A3285" s="483"/>
      <c r="B3285" s="438"/>
      <c r="F3285" s="385"/>
      <c r="G3285" s="385"/>
      <c r="H3285" s="385"/>
      <c r="I3285" s="385"/>
      <c r="J3285" s="385"/>
      <c r="K3285" s="385"/>
    </row>
    <row r="3286" spans="1:11">
      <c r="A3286" s="483"/>
      <c r="B3286" s="438"/>
      <c r="F3286" s="385"/>
      <c r="G3286" s="385"/>
      <c r="H3286" s="385"/>
      <c r="I3286" s="385"/>
      <c r="J3286" s="385"/>
      <c r="K3286" s="385"/>
    </row>
    <row r="3287" spans="1:11">
      <c r="A3287" s="483"/>
      <c r="B3287" s="438"/>
      <c r="F3287" s="385"/>
      <c r="G3287" s="385"/>
      <c r="H3287" s="385"/>
      <c r="I3287" s="385"/>
      <c r="J3287" s="385"/>
      <c r="K3287" s="385"/>
    </row>
    <row r="3288" spans="1:11">
      <c r="A3288" s="483"/>
      <c r="B3288" s="438"/>
      <c r="F3288" s="385"/>
      <c r="G3288" s="385"/>
      <c r="H3288" s="385"/>
      <c r="I3288" s="385"/>
      <c r="J3288" s="385"/>
      <c r="K3288" s="385"/>
    </row>
    <row r="3289" spans="1:11">
      <c r="A3289" s="483"/>
      <c r="B3289" s="438"/>
      <c r="F3289" s="385"/>
      <c r="G3289" s="385"/>
      <c r="H3289" s="385"/>
      <c r="I3289" s="385"/>
      <c r="J3289" s="385"/>
      <c r="K3289" s="385"/>
    </row>
    <row r="3290" spans="1:11">
      <c r="A3290" s="483"/>
      <c r="B3290" s="438"/>
      <c r="F3290" s="385"/>
      <c r="G3290" s="385"/>
      <c r="H3290" s="385"/>
      <c r="I3290" s="385"/>
      <c r="J3290" s="385"/>
      <c r="K3290" s="385"/>
    </row>
    <row r="3291" spans="1:11">
      <c r="A3291" s="483"/>
      <c r="B3291" s="438"/>
      <c r="F3291" s="385"/>
      <c r="G3291" s="385"/>
      <c r="H3291" s="385"/>
      <c r="I3291" s="385"/>
      <c r="J3291" s="385"/>
      <c r="K3291" s="385"/>
    </row>
    <row r="3292" spans="1:11">
      <c r="A3292" s="483"/>
      <c r="B3292" s="438"/>
      <c r="F3292" s="385"/>
      <c r="G3292" s="385"/>
      <c r="H3292" s="385"/>
      <c r="I3292" s="385"/>
      <c r="J3292" s="385"/>
      <c r="K3292" s="385"/>
    </row>
    <row r="3293" spans="1:11">
      <c r="A3293" s="483"/>
      <c r="B3293" s="438"/>
      <c r="F3293" s="385"/>
      <c r="G3293" s="385"/>
      <c r="H3293" s="385"/>
      <c r="I3293" s="385"/>
      <c r="J3293" s="385"/>
      <c r="K3293" s="385"/>
    </row>
    <row r="3294" spans="1:11">
      <c r="A3294" s="483"/>
      <c r="B3294" s="438"/>
      <c r="F3294" s="385"/>
      <c r="G3294" s="385"/>
      <c r="H3294" s="385"/>
      <c r="I3294" s="385"/>
      <c r="J3294" s="385"/>
      <c r="K3294" s="385"/>
    </row>
    <row r="3295" spans="1:11">
      <c r="A3295" s="483"/>
      <c r="B3295" s="438"/>
      <c r="F3295" s="385"/>
      <c r="G3295" s="385"/>
      <c r="H3295" s="385"/>
      <c r="I3295" s="385"/>
      <c r="J3295" s="385"/>
      <c r="K3295" s="385"/>
    </row>
    <row r="3296" spans="1:11">
      <c r="A3296" s="483"/>
      <c r="B3296" s="438"/>
      <c r="F3296" s="385"/>
      <c r="G3296" s="385"/>
      <c r="H3296" s="385"/>
      <c r="I3296" s="385"/>
      <c r="J3296" s="385"/>
      <c r="K3296" s="385"/>
    </row>
    <row r="3297" spans="1:11">
      <c r="A3297" s="483"/>
      <c r="B3297" s="438"/>
      <c r="F3297" s="385"/>
      <c r="G3297" s="385"/>
      <c r="H3297" s="385"/>
      <c r="I3297" s="385"/>
      <c r="J3297" s="385"/>
      <c r="K3297" s="385"/>
    </row>
    <row r="3298" spans="1:11">
      <c r="A3298" s="483"/>
      <c r="B3298" s="438"/>
      <c r="F3298" s="385"/>
      <c r="G3298" s="385"/>
      <c r="H3298" s="385"/>
      <c r="I3298" s="385"/>
      <c r="J3298" s="385"/>
      <c r="K3298" s="385"/>
    </row>
    <row r="3299" spans="1:11">
      <c r="A3299" s="483"/>
      <c r="B3299" s="438"/>
      <c r="F3299" s="385"/>
      <c r="G3299" s="385"/>
      <c r="H3299" s="385"/>
      <c r="I3299" s="385"/>
      <c r="J3299" s="385"/>
      <c r="K3299" s="385"/>
    </row>
    <row r="3300" spans="1:11">
      <c r="A3300" s="483"/>
      <c r="B3300" s="438"/>
      <c r="F3300" s="385"/>
      <c r="G3300" s="385"/>
      <c r="H3300" s="385"/>
      <c r="I3300" s="385"/>
      <c r="J3300" s="385"/>
      <c r="K3300" s="385"/>
    </row>
    <row r="3301" spans="1:11">
      <c r="A3301" s="483"/>
      <c r="B3301" s="438"/>
      <c r="F3301" s="385"/>
      <c r="G3301" s="385"/>
      <c r="H3301" s="385"/>
      <c r="I3301" s="385"/>
      <c r="J3301" s="385"/>
      <c r="K3301" s="385"/>
    </row>
    <row r="3302" spans="1:11">
      <c r="A3302" s="483"/>
      <c r="B3302" s="438"/>
      <c r="F3302" s="385"/>
      <c r="G3302" s="385"/>
      <c r="H3302" s="385"/>
      <c r="I3302" s="385"/>
      <c r="J3302" s="385"/>
      <c r="K3302" s="385"/>
    </row>
    <row r="3303" spans="1:11">
      <c r="A3303" s="483"/>
      <c r="B3303" s="438"/>
      <c r="F3303" s="385"/>
      <c r="G3303" s="385"/>
      <c r="H3303" s="385"/>
      <c r="I3303" s="385"/>
      <c r="J3303" s="385"/>
      <c r="K3303" s="385"/>
    </row>
    <row r="3304" spans="1:11">
      <c r="A3304" s="483"/>
      <c r="B3304" s="438"/>
      <c r="F3304" s="385"/>
      <c r="G3304" s="385"/>
      <c r="H3304" s="385"/>
      <c r="I3304" s="385"/>
      <c r="J3304" s="385"/>
      <c r="K3304" s="385"/>
    </row>
    <row r="3305" spans="1:11">
      <c r="A3305" s="483"/>
      <c r="B3305" s="438"/>
      <c r="F3305" s="385"/>
      <c r="G3305" s="385"/>
      <c r="H3305" s="385"/>
      <c r="I3305" s="385"/>
      <c r="J3305" s="385"/>
      <c r="K3305" s="385"/>
    </row>
    <row r="3306" spans="1:11">
      <c r="A3306" s="483"/>
      <c r="B3306" s="438"/>
      <c r="F3306" s="385"/>
      <c r="G3306" s="385"/>
      <c r="H3306" s="385"/>
      <c r="I3306" s="385"/>
      <c r="J3306" s="385"/>
      <c r="K3306" s="385"/>
    </row>
    <row r="3307" spans="1:11">
      <c r="A3307" s="483"/>
      <c r="B3307" s="438"/>
      <c r="F3307" s="385"/>
      <c r="G3307" s="385"/>
      <c r="H3307" s="385"/>
      <c r="I3307" s="385"/>
      <c r="J3307" s="385"/>
      <c r="K3307" s="385"/>
    </row>
    <row r="3308" spans="1:11">
      <c r="A3308" s="483"/>
      <c r="B3308" s="438"/>
      <c r="F3308" s="385"/>
      <c r="G3308" s="385"/>
      <c r="H3308" s="385"/>
      <c r="I3308" s="385"/>
      <c r="J3308" s="385"/>
      <c r="K3308" s="385"/>
    </row>
    <row r="3309" spans="1:11">
      <c r="A3309" s="483"/>
      <c r="B3309" s="438"/>
      <c r="F3309" s="385"/>
      <c r="G3309" s="385"/>
      <c r="H3309" s="385"/>
      <c r="I3309" s="385"/>
      <c r="J3309" s="385"/>
      <c r="K3309" s="385"/>
    </row>
    <row r="3310" spans="1:11">
      <c r="A3310" s="483"/>
      <c r="B3310" s="438"/>
      <c r="F3310" s="385"/>
      <c r="G3310" s="385"/>
      <c r="H3310" s="385"/>
      <c r="I3310" s="385"/>
      <c r="J3310" s="385"/>
      <c r="K3310" s="385"/>
    </row>
    <row r="3311" spans="1:11">
      <c r="A3311" s="483"/>
      <c r="B3311" s="438"/>
      <c r="F3311" s="385"/>
      <c r="G3311" s="385"/>
      <c r="H3311" s="385"/>
      <c r="I3311" s="385"/>
      <c r="J3311" s="385"/>
      <c r="K3311" s="385"/>
    </row>
    <row r="3312" spans="1:11">
      <c r="A3312" s="483"/>
      <c r="B3312" s="438"/>
      <c r="F3312" s="385"/>
      <c r="G3312" s="385"/>
      <c r="H3312" s="385"/>
      <c r="I3312" s="385"/>
      <c r="J3312" s="385"/>
      <c r="K3312" s="385"/>
    </row>
    <row r="3313" spans="1:11">
      <c r="A3313" s="483"/>
      <c r="B3313" s="438"/>
      <c r="F3313" s="385"/>
      <c r="G3313" s="385"/>
      <c r="H3313" s="385"/>
      <c r="I3313" s="385"/>
      <c r="J3313" s="385"/>
      <c r="K3313" s="385"/>
    </row>
    <row r="3314" spans="1:11">
      <c r="A3314" s="483"/>
      <c r="B3314" s="438"/>
      <c r="F3314" s="385"/>
      <c r="G3314" s="385"/>
      <c r="H3314" s="385"/>
      <c r="I3314" s="385"/>
      <c r="J3314" s="385"/>
      <c r="K3314" s="385"/>
    </row>
    <row r="3315" spans="1:11">
      <c r="A3315" s="483"/>
      <c r="B3315" s="438"/>
      <c r="F3315" s="385"/>
      <c r="G3315" s="385"/>
      <c r="H3315" s="385"/>
      <c r="I3315" s="385"/>
      <c r="J3315" s="385"/>
      <c r="K3315" s="385"/>
    </row>
    <row r="3316" spans="1:11">
      <c r="A3316" s="483"/>
      <c r="B3316" s="438"/>
      <c r="F3316" s="385"/>
      <c r="G3316" s="385"/>
      <c r="H3316" s="385"/>
      <c r="I3316" s="385"/>
      <c r="J3316" s="385"/>
      <c r="K3316" s="385"/>
    </row>
    <row r="3317" spans="1:11">
      <c r="A3317" s="483"/>
      <c r="B3317" s="438"/>
      <c r="F3317" s="385"/>
      <c r="G3317" s="385"/>
      <c r="H3317" s="385"/>
      <c r="I3317" s="385"/>
      <c r="J3317" s="385"/>
      <c r="K3317" s="385"/>
    </row>
    <row r="3318" spans="1:11">
      <c r="A3318" s="483"/>
      <c r="B3318" s="438"/>
      <c r="F3318" s="385"/>
      <c r="G3318" s="385"/>
      <c r="H3318" s="385"/>
      <c r="I3318" s="385"/>
      <c r="J3318" s="385"/>
      <c r="K3318" s="385"/>
    </row>
    <row r="3319" spans="1:11">
      <c r="A3319" s="483"/>
      <c r="B3319" s="438"/>
      <c r="F3319" s="385"/>
      <c r="G3319" s="385"/>
      <c r="H3319" s="385"/>
      <c r="I3319" s="385"/>
      <c r="J3319" s="385"/>
      <c r="K3319" s="385"/>
    </row>
    <row r="3320" spans="1:11">
      <c r="A3320" s="483"/>
      <c r="B3320" s="438"/>
      <c r="F3320" s="385"/>
      <c r="G3320" s="385"/>
      <c r="H3320" s="385"/>
      <c r="I3320" s="385"/>
      <c r="J3320" s="385"/>
      <c r="K3320" s="385"/>
    </row>
    <row r="3321" spans="1:11">
      <c r="A3321" s="483"/>
      <c r="B3321" s="438"/>
      <c r="F3321" s="385"/>
      <c r="G3321" s="385"/>
      <c r="H3321" s="385"/>
      <c r="I3321" s="385"/>
      <c r="J3321" s="385"/>
      <c r="K3321" s="385"/>
    </row>
    <row r="3322" spans="1:11">
      <c r="A3322" s="483"/>
      <c r="B3322" s="438"/>
      <c r="F3322" s="385"/>
      <c r="G3322" s="385"/>
      <c r="H3322" s="385"/>
      <c r="I3322" s="385"/>
      <c r="J3322" s="385"/>
      <c r="K3322" s="385"/>
    </row>
    <row r="3323" spans="1:11">
      <c r="A3323" s="483"/>
      <c r="B3323" s="438"/>
      <c r="F3323" s="385"/>
      <c r="G3323" s="385"/>
      <c r="H3323" s="385"/>
      <c r="I3323" s="385"/>
      <c r="J3323" s="385"/>
      <c r="K3323" s="385"/>
    </row>
    <row r="3324" spans="1:11">
      <c r="A3324" s="483"/>
      <c r="B3324" s="438"/>
      <c r="F3324" s="385"/>
      <c r="G3324" s="385"/>
      <c r="H3324" s="385"/>
      <c r="I3324" s="385"/>
      <c r="J3324" s="385"/>
      <c r="K3324" s="385"/>
    </row>
    <row r="3325" spans="1:11">
      <c r="A3325" s="483"/>
      <c r="B3325" s="438"/>
      <c r="F3325" s="385"/>
      <c r="G3325" s="385"/>
      <c r="H3325" s="385"/>
      <c r="I3325" s="385"/>
      <c r="J3325" s="385"/>
      <c r="K3325" s="385"/>
    </row>
    <row r="3326" spans="1:11">
      <c r="A3326" s="483"/>
      <c r="B3326" s="438"/>
      <c r="F3326" s="385"/>
      <c r="G3326" s="385"/>
      <c r="H3326" s="385"/>
      <c r="I3326" s="385"/>
      <c r="J3326" s="385"/>
      <c r="K3326" s="385"/>
    </row>
    <row r="3327" spans="1:11">
      <c r="A3327" s="483"/>
      <c r="B3327" s="438"/>
      <c r="F3327" s="385"/>
      <c r="G3327" s="385"/>
      <c r="H3327" s="385"/>
      <c r="I3327" s="385"/>
      <c r="J3327" s="385"/>
      <c r="K3327" s="385"/>
    </row>
    <row r="3328" spans="1:11">
      <c r="A3328" s="483"/>
      <c r="B3328" s="438"/>
      <c r="F3328" s="385"/>
      <c r="G3328" s="385"/>
      <c r="H3328" s="385"/>
      <c r="I3328" s="385"/>
      <c r="J3328" s="385"/>
      <c r="K3328" s="385"/>
    </row>
    <row r="3329" spans="1:11">
      <c r="A3329" s="483"/>
      <c r="B3329" s="438"/>
      <c r="F3329" s="385"/>
      <c r="G3329" s="385"/>
      <c r="H3329" s="385"/>
      <c r="I3329" s="385"/>
      <c r="J3329" s="385"/>
      <c r="K3329" s="385"/>
    </row>
    <row r="3330" spans="1:11">
      <c r="A3330" s="483"/>
      <c r="B3330" s="438"/>
      <c r="F3330" s="385"/>
      <c r="G3330" s="385"/>
      <c r="H3330" s="385"/>
      <c r="I3330" s="385"/>
      <c r="J3330" s="385"/>
      <c r="K3330" s="385"/>
    </row>
    <row r="3331" spans="1:11">
      <c r="A3331" s="483"/>
      <c r="B3331" s="438"/>
      <c r="F3331" s="385"/>
      <c r="G3331" s="385"/>
      <c r="H3331" s="385"/>
      <c r="I3331" s="385"/>
      <c r="J3331" s="385"/>
      <c r="K3331" s="385"/>
    </row>
    <row r="3332" spans="1:11">
      <c r="A3332" s="483"/>
      <c r="B3332" s="438"/>
      <c r="F3332" s="385"/>
      <c r="G3332" s="385"/>
      <c r="H3332" s="385"/>
      <c r="I3332" s="385"/>
      <c r="J3332" s="385"/>
      <c r="K3332" s="385"/>
    </row>
    <row r="3333" spans="1:11">
      <c r="A3333" s="483"/>
      <c r="B3333" s="438"/>
      <c r="F3333" s="385"/>
      <c r="G3333" s="385"/>
      <c r="H3333" s="385"/>
      <c r="I3333" s="385"/>
      <c r="J3333" s="385"/>
      <c r="K3333" s="385"/>
    </row>
    <row r="3334" spans="1:11">
      <c r="A3334" s="483"/>
      <c r="B3334" s="438"/>
      <c r="F3334" s="385"/>
      <c r="G3334" s="385"/>
      <c r="H3334" s="385"/>
      <c r="I3334" s="385"/>
      <c r="J3334" s="385"/>
      <c r="K3334" s="385"/>
    </row>
    <row r="3335" spans="1:11">
      <c r="A3335" s="483"/>
      <c r="B3335" s="438"/>
      <c r="F3335" s="385"/>
      <c r="G3335" s="385"/>
      <c r="H3335" s="385"/>
      <c r="I3335" s="385"/>
      <c r="J3335" s="385"/>
      <c r="K3335" s="385"/>
    </row>
    <row r="3336" spans="1:11">
      <c r="A3336" s="483"/>
      <c r="B3336" s="438"/>
      <c r="F3336" s="385"/>
      <c r="G3336" s="385"/>
      <c r="H3336" s="385"/>
      <c r="I3336" s="385"/>
      <c r="J3336" s="385"/>
      <c r="K3336" s="385"/>
    </row>
    <row r="3337" spans="1:11">
      <c r="A3337" s="483"/>
      <c r="B3337" s="438"/>
      <c r="F3337" s="385"/>
      <c r="G3337" s="385"/>
      <c r="H3337" s="385"/>
      <c r="I3337" s="385"/>
      <c r="J3337" s="385"/>
      <c r="K3337" s="385"/>
    </row>
    <row r="3338" spans="1:11">
      <c r="A3338" s="483"/>
      <c r="B3338" s="438"/>
      <c r="F3338" s="385"/>
      <c r="G3338" s="385"/>
      <c r="H3338" s="385"/>
      <c r="I3338" s="385"/>
      <c r="J3338" s="385"/>
      <c r="K3338" s="385"/>
    </row>
    <row r="3339" spans="1:11">
      <c r="A3339" s="483"/>
      <c r="B3339" s="438"/>
      <c r="F3339" s="385"/>
      <c r="G3339" s="385"/>
      <c r="H3339" s="385"/>
      <c r="I3339" s="385"/>
      <c r="J3339" s="385"/>
      <c r="K3339" s="385"/>
    </row>
    <row r="3340" spans="1:11">
      <c r="A3340" s="483"/>
      <c r="B3340" s="438"/>
      <c r="F3340" s="385"/>
      <c r="G3340" s="385"/>
      <c r="H3340" s="385"/>
      <c r="I3340" s="385"/>
      <c r="J3340" s="385"/>
      <c r="K3340" s="385"/>
    </row>
    <row r="3341" spans="1:11">
      <c r="A3341" s="483"/>
      <c r="B3341" s="438"/>
      <c r="F3341" s="385"/>
      <c r="G3341" s="385"/>
      <c r="H3341" s="385"/>
      <c r="I3341" s="385"/>
      <c r="J3341" s="385"/>
      <c r="K3341" s="385"/>
    </row>
    <row r="3342" spans="1:11">
      <c r="A3342" s="483"/>
      <c r="B3342" s="438"/>
      <c r="F3342" s="385"/>
      <c r="G3342" s="385"/>
      <c r="H3342" s="385"/>
      <c r="I3342" s="385"/>
      <c r="J3342" s="385"/>
      <c r="K3342" s="385"/>
    </row>
    <row r="3343" spans="1:11">
      <c r="A3343" s="483"/>
      <c r="B3343" s="438"/>
      <c r="F3343" s="385"/>
      <c r="G3343" s="385"/>
      <c r="H3343" s="385"/>
      <c r="I3343" s="385"/>
      <c r="J3343" s="385"/>
      <c r="K3343" s="385"/>
    </row>
    <row r="3344" spans="1:11">
      <c r="A3344" s="483"/>
      <c r="B3344" s="438"/>
      <c r="F3344" s="385"/>
      <c r="G3344" s="385"/>
      <c r="H3344" s="385"/>
      <c r="I3344" s="385"/>
      <c r="J3344" s="385"/>
      <c r="K3344" s="385"/>
    </row>
    <row r="3345" spans="1:11">
      <c r="A3345" s="483"/>
      <c r="B3345" s="438"/>
      <c r="F3345" s="385"/>
      <c r="G3345" s="385"/>
      <c r="H3345" s="385"/>
      <c r="I3345" s="385"/>
      <c r="J3345" s="385"/>
      <c r="K3345" s="385"/>
    </row>
    <row r="3346" spans="1:11">
      <c r="A3346" s="483"/>
      <c r="B3346" s="438"/>
      <c r="F3346" s="385"/>
      <c r="G3346" s="385"/>
      <c r="H3346" s="385"/>
      <c r="I3346" s="385"/>
      <c r="J3346" s="385"/>
      <c r="K3346" s="385"/>
    </row>
    <row r="3347" spans="1:11">
      <c r="A3347" s="483"/>
      <c r="B3347" s="438"/>
      <c r="F3347" s="385"/>
      <c r="G3347" s="385"/>
      <c r="H3347" s="385"/>
      <c r="I3347" s="385"/>
      <c r="J3347" s="385"/>
      <c r="K3347" s="385"/>
    </row>
    <row r="3348" spans="1:11">
      <c r="A3348" s="483"/>
      <c r="B3348" s="438"/>
      <c r="F3348" s="385"/>
      <c r="G3348" s="385"/>
      <c r="H3348" s="385"/>
      <c r="I3348" s="385"/>
      <c r="J3348" s="385"/>
      <c r="K3348" s="385"/>
    </row>
    <row r="3349" spans="1:11">
      <c r="A3349" s="483"/>
      <c r="B3349" s="438"/>
      <c r="F3349" s="385"/>
      <c r="G3349" s="385"/>
      <c r="H3349" s="385"/>
      <c r="I3349" s="385"/>
      <c r="J3349" s="385"/>
      <c r="K3349" s="385"/>
    </row>
    <row r="3350" spans="1:11">
      <c r="A3350" s="483"/>
      <c r="B3350" s="438"/>
      <c r="F3350" s="385"/>
      <c r="G3350" s="385"/>
      <c r="H3350" s="385"/>
      <c r="I3350" s="385"/>
      <c r="J3350" s="385"/>
      <c r="K3350" s="385"/>
    </row>
    <row r="3351" spans="1:11">
      <c r="A3351" s="483"/>
      <c r="B3351" s="438"/>
      <c r="F3351" s="385"/>
      <c r="G3351" s="385"/>
      <c r="H3351" s="385"/>
      <c r="I3351" s="385"/>
      <c r="J3351" s="385"/>
      <c r="K3351" s="385"/>
    </row>
    <row r="3352" spans="1:11">
      <c r="A3352" s="483"/>
      <c r="B3352" s="438"/>
      <c r="F3352" s="385"/>
      <c r="G3352" s="385"/>
      <c r="H3352" s="385"/>
      <c r="I3352" s="385"/>
      <c r="J3352" s="385"/>
      <c r="K3352" s="385"/>
    </row>
    <row r="3353" spans="1:11">
      <c r="A3353" s="483"/>
      <c r="B3353" s="438"/>
      <c r="F3353" s="385"/>
      <c r="G3353" s="385"/>
      <c r="H3353" s="385"/>
      <c r="I3353" s="385"/>
      <c r="J3353" s="385"/>
      <c r="K3353" s="385"/>
    </row>
    <row r="3354" spans="1:11">
      <c r="A3354" s="483"/>
      <c r="B3354" s="438"/>
      <c r="F3354" s="385"/>
      <c r="G3354" s="385"/>
      <c r="H3354" s="385"/>
      <c r="I3354" s="385"/>
      <c r="J3354" s="385"/>
      <c r="K3354" s="385"/>
    </row>
    <row r="3355" spans="1:11">
      <c r="A3355" s="483"/>
      <c r="B3355" s="438"/>
      <c r="F3355" s="385"/>
      <c r="G3355" s="385"/>
      <c r="H3355" s="385"/>
      <c r="I3355" s="385"/>
      <c r="J3355" s="385"/>
      <c r="K3355" s="385"/>
    </row>
    <row r="3356" spans="1:11">
      <c r="A3356" s="483"/>
      <c r="B3356" s="438"/>
      <c r="F3356" s="385"/>
      <c r="G3356" s="385"/>
      <c r="H3356" s="385"/>
      <c r="I3356" s="385"/>
      <c r="J3356" s="385"/>
      <c r="K3356" s="385"/>
    </row>
    <row r="3357" spans="1:11">
      <c r="A3357" s="483"/>
      <c r="B3357" s="438"/>
      <c r="F3357" s="385"/>
      <c r="G3357" s="385"/>
      <c r="H3357" s="385"/>
      <c r="I3357" s="385"/>
      <c r="J3357" s="385"/>
      <c r="K3357" s="385"/>
    </row>
    <row r="3358" spans="1:11">
      <c r="A3358" s="483"/>
      <c r="B3358" s="438"/>
      <c r="F3358" s="385"/>
      <c r="G3358" s="385"/>
      <c r="H3358" s="385"/>
      <c r="I3358" s="385"/>
      <c r="J3358" s="385"/>
      <c r="K3358" s="385"/>
    </row>
    <row r="3359" spans="1:11">
      <c r="A3359" s="483"/>
      <c r="B3359" s="438"/>
      <c r="F3359" s="385"/>
      <c r="G3359" s="385"/>
      <c r="H3359" s="385"/>
      <c r="I3359" s="385"/>
      <c r="J3359" s="385"/>
      <c r="K3359" s="385"/>
    </row>
    <row r="3360" spans="1:11">
      <c r="A3360" s="483"/>
      <c r="B3360" s="438"/>
      <c r="F3360" s="385"/>
      <c r="G3360" s="385"/>
      <c r="H3360" s="385"/>
      <c r="I3360" s="385"/>
      <c r="J3360" s="385"/>
      <c r="K3360" s="385"/>
    </row>
    <row r="3361" spans="1:11">
      <c r="A3361" s="483"/>
      <c r="B3361" s="438"/>
      <c r="F3361" s="385"/>
      <c r="G3361" s="385"/>
      <c r="H3361" s="385"/>
      <c r="I3361" s="385"/>
      <c r="J3361" s="385"/>
      <c r="K3361" s="385"/>
    </row>
    <row r="3362" spans="1:11">
      <c r="A3362" s="483"/>
      <c r="B3362" s="438"/>
      <c r="F3362" s="385"/>
      <c r="G3362" s="385"/>
      <c r="H3362" s="385"/>
      <c r="I3362" s="385"/>
      <c r="J3362" s="385"/>
      <c r="K3362" s="385"/>
    </row>
    <row r="3363" spans="1:11">
      <c r="A3363" s="483"/>
      <c r="B3363" s="438"/>
      <c r="F3363" s="385"/>
      <c r="G3363" s="385"/>
      <c r="H3363" s="385"/>
      <c r="I3363" s="385"/>
      <c r="J3363" s="385"/>
      <c r="K3363" s="385"/>
    </row>
    <row r="3364" spans="1:11">
      <c r="A3364" s="483"/>
      <c r="B3364" s="438"/>
      <c r="F3364" s="385"/>
      <c r="G3364" s="385"/>
      <c r="H3364" s="385"/>
      <c r="I3364" s="385"/>
      <c r="J3364" s="385"/>
      <c r="K3364" s="385"/>
    </row>
    <row r="3365" spans="1:11">
      <c r="A3365" s="483"/>
      <c r="B3365" s="438"/>
      <c r="F3365" s="385"/>
      <c r="G3365" s="385"/>
      <c r="H3365" s="385"/>
      <c r="I3365" s="385"/>
      <c r="J3365" s="385"/>
      <c r="K3365" s="385"/>
    </row>
    <row r="3366" spans="1:11">
      <c r="A3366" s="483"/>
      <c r="B3366" s="438"/>
      <c r="F3366" s="385"/>
      <c r="G3366" s="385"/>
      <c r="H3366" s="385"/>
      <c r="I3366" s="385"/>
      <c r="J3366" s="385"/>
      <c r="K3366" s="385"/>
    </row>
    <row r="3367" spans="1:11">
      <c r="A3367" s="483"/>
      <c r="B3367" s="438"/>
      <c r="F3367" s="385"/>
      <c r="G3367" s="385"/>
      <c r="H3367" s="385"/>
      <c r="I3367" s="385"/>
      <c r="J3367" s="385"/>
      <c r="K3367" s="385"/>
    </row>
    <row r="3368" spans="1:11">
      <c r="A3368" s="483"/>
      <c r="B3368" s="438"/>
      <c r="F3368" s="385"/>
      <c r="G3368" s="385"/>
      <c r="H3368" s="385"/>
      <c r="I3368" s="385"/>
      <c r="J3368" s="385"/>
      <c r="K3368" s="385"/>
    </row>
    <row r="3369" spans="1:11">
      <c r="A3369" s="483"/>
      <c r="B3369" s="438"/>
      <c r="F3369" s="385"/>
      <c r="G3369" s="385"/>
      <c r="H3369" s="385"/>
      <c r="I3369" s="385"/>
      <c r="J3369" s="385"/>
      <c r="K3369" s="385"/>
    </row>
    <row r="3370" spans="1:11">
      <c r="A3370" s="483"/>
      <c r="B3370" s="438"/>
      <c r="F3370" s="385"/>
      <c r="G3370" s="385"/>
      <c r="H3370" s="385"/>
      <c r="I3370" s="385"/>
      <c r="J3370" s="385"/>
      <c r="K3370" s="385"/>
    </row>
    <row r="3371" spans="1:11">
      <c r="A3371" s="483"/>
      <c r="B3371" s="438"/>
      <c r="F3371" s="385"/>
      <c r="G3371" s="385"/>
      <c r="H3371" s="385"/>
      <c r="I3371" s="385"/>
      <c r="J3371" s="385"/>
      <c r="K3371" s="385"/>
    </row>
    <row r="3372" spans="1:11">
      <c r="A3372" s="483"/>
      <c r="B3372" s="438"/>
      <c r="F3372" s="385"/>
      <c r="G3372" s="385"/>
      <c r="H3372" s="385"/>
      <c r="I3372" s="385"/>
      <c r="J3372" s="385"/>
      <c r="K3372" s="385"/>
    </row>
    <row r="3373" spans="1:11">
      <c r="A3373" s="483"/>
      <c r="B3373" s="438"/>
      <c r="F3373" s="385"/>
      <c r="G3373" s="385"/>
      <c r="H3373" s="385"/>
      <c r="I3373" s="385"/>
      <c r="J3373" s="385"/>
      <c r="K3373" s="385"/>
    </row>
    <row r="3374" spans="1:11">
      <c r="A3374" s="483"/>
      <c r="B3374" s="438"/>
      <c r="F3374" s="385"/>
      <c r="G3374" s="385"/>
      <c r="H3374" s="385"/>
      <c r="I3374" s="385"/>
      <c r="J3374" s="385"/>
      <c r="K3374" s="385"/>
    </row>
    <row r="3375" spans="1:11">
      <c r="A3375" s="483"/>
      <c r="B3375" s="438"/>
      <c r="F3375" s="385"/>
      <c r="G3375" s="385"/>
      <c r="H3375" s="385"/>
      <c r="I3375" s="385"/>
      <c r="J3375" s="385"/>
      <c r="K3375" s="385"/>
    </row>
    <row r="3376" spans="1:11">
      <c r="A3376" s="483"/>
      <c r="B3376" s="438"/>
      <c r="F3376" s="385"/>
      <c r="G3376" s="385"/>
      <c r="H3376" s="385"/>
      <c r="I3376" s="385"/>
      <c r="J3376" s="385"/>
      <c r="K3376" s="385"/>
    </row>
    <row r="3377" spans="1:11">
      <c r="A3377" s="483"/>
      <c r="B3377" s="438"/>
      <c r="F3377" s="385"/>
      <c r="G3377" s="385"/>
      <c r="H3377" s="385"/>
      <c r="I3377" s="385"/>
      <c r="J3377" s="385"/>
      <c r="K3377" s="385"/>
    </row>
    <row r="3378" spans="1:11">
      <c r="A3378" s="483"/>
      <c r="B3378" s="438"/>
      <c r="F3378" s="385"/>
      <c r="G3378" s="385"/>
      <c r="H3378" s="385"/>
      <c r="I3378" s="385"/>
      <c r="J3378" s="385"/>
      <c r="K3378" s="385"/>
    </row>
    <row r="3379" spans="1:11">
      <c r="A3379" s="483"/>
      <c r="B3379" s="438"/>
      <c r="F3379" s="385"/>
      <c r="G3379" s="385"/>
      <c r="H3379" s="385"/>
      <c r="I3379" s="385"/>
      <c r="J3379" s="385"/>
      <c r="K3379" s="385"/>
    </row>
    <row r="3380" spans="1:11">
      <c r="A3380" s="483"/>
      <c r="B3380" s="438"/>
      <c r="F3380" s="385"/>
      <c r="G3380" s="385"/>
      <c r="H3380" s="385"/>
      <c r="I3380" s="385"/>
      <c r="J3380" s="385"/>
      <c r="K3380" s="385"/>
    </row>
    <row r="3381" spans="1:11">
      <c r="A3381" s="483"/>
      <c r="B3381" s="438"/>
      <c r="F3381" s="385"/>
      <c r="G3381" s="385"/>
      <c r="H3381" s="385"/>
      <c r="I3381" s="385"/>
      <c r="J3381" s="385"/>
      <c r="K3381" s="385"/>
    </row>
    <row r="3382" spans="1:11">
      <c r="A3382" s="483"/>
      <c r="B3382" s="438"/>
      <c r="F3382" s="385"/>
      <c r="G3382" s="385"/>
      <c r="H3382" s="385"/>
      <c r="I3382" s="385"/>
      <c r="J3382" s="385"/>
      <c r="K3382" s="385"/>
    </row>
    <row r="3383" spans="1:11">
      <c r="A3383" s="483"/>
      <c r="B3383" s="438"/>
      <c r="F3383" s="385"/>
      <c r="G3383" s="385"/>
      <c r="H3383" s="385"/>
      <c r="I3383" s="385"/>
      <c r="J3383" s="385"/>
      <c r="K3383" s="385"/>
    </row>
    <row r="3384" spans="1:11">
      <c r="A3384" s="483"/>
      <c r="B3384" s="438"/>
      <c r="F3384" s="385"/>
      <c r="G3384" s="385"/>
      <c r="H3384" s="385"/>
      <c r="I3384" s="385"/>
      <c r="J3384" s="385"/>
      <c r="K3384" s="385"/>
    </row>
    <row r="3385" spans="1:11">
      <c r="A3385" s="483"/>
      <c r="B3385" s="438"/>
      <c r="F3385" s="385"/>
      <c r="G3385" s="385"/>
      <c r="H3385" s="385"/>
      <c r="I3385" s="385"/>
      <c r="J3385" s="385"/>
      <c r="K3385" s="385"/>
    </row>
    <row r="3386" spans="1:11">
      <c r="A3386" s="483"/>
      <c r="B3386" s="438"/>
      <c r="F3386" s="385"/>
      <c r="G3386" s="385"/>
      <c r="H3386" s="385"/>
      <c r="I3386" s="385"/>
      <c r="J3386" s="385"/>
      <c r="K3386" s="385"/>
    </row>
    <row r="3387" spans="1:11">
      <c r="A3387" s="483"/>
      <c r="B3387" s="438"/>
      <c r="F3387" s="385"/>
      <c r="G3387" s="385"/>
      <c r="H3387" s="385"/>
      <c r="I3387" s="385"/>
      <c r="J3387" s="385"/>
      <c r="K3387" s="385"/>
    </row>
    <row r="3388" spans="1:11">
      <c r="A3388" s="483"/>
      <c r="B3388" s="438"/>
      <c r="F3388" s="385"/>
      <c r="G3388" s="385"/>
      <c r="H3388" s="385"/>
      <c r="I3388" s="385"/>
      <c r="J3388" s="385"/>
      <c r="K3388" s="385"/>
    </row>
    <row r="3389" spans="1:11">
      <c r="A3389" s="483"/>
      <c r="B3389" s="438"/>
      <c r="F3389" s="385"/>
      <c r="G3389" s="385"/>
      <c r="H3389" s="385"/>
      <c r="I3389" s="385"/>
      <c r="J3389" s="385"/>
      <c r="K3389" s="385"/>
    </row>
    <row r="3390" spans="1:11">
      <c r="A3390" s="483"/>
      <c r="B3390" s="438"/>
      <c r="F3390" s="385"/>
      <c r="G3390" s="385"/>
      <c r="H3390" s="385"/>
      <c r="I3390" s="385"/>
      <c r="J3390" s="385"/>
      <c r="K3390" s="385"/>
    </row>
    <row r="3391" spans="1:11">
      <c r="A3391" s="483"/>
      <c r="B3391" s="438"/>
      <c r="F3391" s="385"/>
      <c r="G3391" s="385"/>
      <c r="H3391" s="385"/>
      <c r="I3391" s="385"/>
      <c r="J3391" s="385"/>
      <c r="K3391" s="385"/>
    </row>
    <row r="3392" spans="1:11">
      <c r="A3392" s="483"/>
      <c r="B3392" s="438"/>
      <c r="F3392" s="385"/>
      <c r="G3392" s="385"/>
      <c r="H3392" s="385"/>
      <c r="I3392" s="385"/>
      <c r="J3392" s="385"/>
      <c r="K3392" s="385"/>
    </row>
    <row r="3393" spans="1:11">
      <c r="A3393" s="483"/>
      <c r="B3393" s="438"/>
      <c r="F3393" s="385"/>
      <c r="G3393" s="385"/>
      <c r="H3393" s="385"/>
      <c r="I3393" s="385"/>
      <c r="J3393" s="385"/>
      <c r="K3393" s="385"/>
    </row>
    <row r="3394" spans="1:11">
      <c r="A3394" s="483"/>
      <c r="B3394" s="438"/>
      <c r="F3394" s="385"/>
      <c r="G3394" s="385"/>
      <c r="H3394" s="385"/>
      <c r="I3394" s="385"/>
      <c r="J3394" s="385"/>
      <c r="K3394" s="385"/>
    </row>
    <row r="3395" spans="1:11">
      <c r="A3395" s="483"/>
      <c r="B3395" s="438"/>
      <c r="F3395" s="385"/>
      <c r="G3395" s="385"/>
      <c r="H3395" s="385"/>
      <c r="I3395" s="385"/>
      <c r="J3395" s="385"/>
      <c r="K3395" s="385"/>
    </row>
    <row r="3396" spans="1:11">
      <c r="A3396" s="483"/>
      <c r="B3396" s="438"/>
      <c r="F3396" s="385"/>
      <c r="G3396" s="385"/>
      <c r="H3396" s="385"/>
      <c r="I3396" s="385"/>
      <c r="J3396" s="385"/>
      <c r="K3396" s="385"/>
    </row>
    <row r="3397" spans="1:11">
      <c r="A3397" s="483"/>
      <c r="B3397" s="438"/>
      <c r="F3397" s="385"/>
      <c r="G3397" s="385"/>
      <c r="H3397" s="385"/>
      <c r="I3397" s="385"/>
      <c r="J3397" s="385"/>
      <c r="K3397" s="385"/>
    </row>
    <row r="3398" spans="1:11">
      <c r="A3398" s="483"/>
      <c r="B3398" s="438"/>
      <c r="F3398" s="385"/>
      <c r="G3398" s="385"/>
      <c r="H3398" s="385"/>
      <c r="I3398" s="385"/>
      <c r="J3398" s="385"/>
      <c r="K3398" s="385"/>
    </row>
    <row r="3399" spans="1:11">
      <c r="A3399" s="483"/>
      <c r="B3399" s="438"/>
      <c r="F3399" s="385"/>
      <c r="G3399" s="385"/>
      <c r="H3399" s="385"/>
      <c r="I3399" s="385"/>
      <c r="J3399" s="385"/>
      <c r="K3399" s="385"/>
    </row>
    <row r="3400" spans="1:11">
      <c r="A3400" s="483"/>
      <c r="B3400" s="438"/>
      <c r="F3400" s="385"/>
      <c r="G3400" s="385"/>
      <c r="H3400" s="385"/>
      <c r="I3400" s="385"/>
      <c r="J3400" s="385"/>
      <c r="K3400" s="385"/>
    </row>
    <row r="3401" spans="1:11">
      <c r="A3401" s="483"/>
      <c r="B3401" s="438"/>
      <c r="F3401" s="385"/>
      <c r="G3401" s="385"/>
      <c r="H3401" s="385"/>
      <c r="I3401" s="385"/>
      <c r="J3401" s="385"/>
      <c r="K3401" s="385"/>
    </row>
    <row r="3402" spans="1:11">
      <c r="A3402" s="483"/>
      <c r="B3402" s="438"/>
      <c r="F3402" s="385"/>
      <c r="G3402" s="385"/>
      <c r="H3402" s="385"/>
      <c r="I3402" s="385"/>
      <c r="J3402" s="385"/>
      <c r="K3402" s="385"/>
    </row>
    <row r="3403" spans="1:11">
      <c r="A3403" s="483"/>
      <c r="B3403" s="438"/>
      <c r="F3403" s="385"/>
      <c r="G3403" s="385"/>
      <c r="H3403" s="385"/>
      <c r="I3403" s="385"/>
      <c r="J3403" s="385"/>
      <c r="K3403" s="385"/>
    </row>
    <row r="3404" spans="1:11">
      <c r="A3404" s="483"/>
      <c r="B3404" s="438"/>
      <c r="F3404" s="385"/>
      <c r="G3404" s="385"/>
      <c r="H3404" s="385"/>
      <c r="I3404" s="385"/>
      <c r="J3404" s="385"/>
      <c r="K3404" s="385"/>
    </row>
    <row r="3405" spans="1:11">
      <c r="A3405" s="483"/>
      <c r="B3405" s="438"/>
      <c r="F3405" s="385"/>
      <c r="G3405" s="385"/>
      <c r="H3405" s="385"/>
      <c r="I3405" s="385"/>
      <c r="J3405" s="385"/>
      <c r="K3405" s="385"/>
    </row>
    <row r="3406" spans="1:11">
      <c r="A3406" s="483"/>
      <c r="B3406" s="438"/>
      <c r="F3406" s="385"/>
      <c r="G3406" s="385"/>
      <c r="H3406" s="385"/>
      <c r="I3406" s="385"/>
      <c r="J3406" s="385"/>
      <c r="K3406" s="385"/>
    </row>
    <row r="3407" spans="1:11">
      <c r="A3407" s="483"/>
      <c r="B3407" s="438"/>
      <c r="F3407" s="385"/>
      <c r="G3407" s="385"/>
      <c r="H3407" s="385"/>
      <c r="I3407" s="385"/>
      <c r="J3407" s="385"/>
      <c r="K3407" s="385"/>
    </row>
    <row r="3408" spans="1:11">
      <c r="A3408" s="483"/>
      <c r="B3408" s="438"/>
      <c r="F3408" s="385"/>
      <c r="G3408" s="385"/>
      <c r="H3408" s="385"/>
      <c r="I3408" s="385"/>
      <c r="J3408" s="385"/>
      <c r="K3408" s="385"/>
    </row>
    <row r="3409" spans="1:11">
      <c r="A3409" s="483"/>
      <c r="B3409" s="438"/>
      <c r="F3409" s="385"/>
      <c r="G3409" s="385"/>
      <c r="H3409" s="385"/>
      <c r="I3409" s="385"/>
      <c r="J3409" s="385"/>
      <c r="K3409" s="385"/>
    </row>
    <row r="3410" spans="1:11">
      <c r="A3410" s="483"/>
      <c r="B3410" s="438"/>
      <c r="F3410" s="385"/>
      <c r="G3410" s="385"/>
      <c r="H3410" s="385"/>
      <c r="I3410" s="385"/>
      <c r="J3410" s="385"/>
      <c r="K3410" s="385"/>
    </row>
    <row r="3411" spans="1:11">
      <c r="A3411" s="483"/>
      <c r="B3411" s="438"/>
      <c r="F3411" s="385"/>
      <c r="G3411" s="385"/>
      <c r="H3411" s="385"/>
      <c r="I3411" s="385"/>
      <c r="J3411" s="385"/>
      <c r="K3411" s="385"/>
    </row>
    <row r="3412" spans="1:11">
      <c r="A3412" s="483"/>
      <c r="B3412" s="438"/>
      <c r="F3412" s="385"/>
      <c r="G3412" s="385"/>
      <c r="H3412" s="385"/>
      <c r="I3412" s="385"/>
      <c r="J3412" s="385"/>
      <c r="K3412" s="385"/>
    </row>
    <row r="3413" spans="1:11">
      <c r="A3413" s="483"/>
      <c r="B3413" s="438"/>
      <c r="F3413" s="385"/>
      <c r="G3413" s="385"/>
      <c r="H3413" s="385"/>
      <c r="I3413" s="385"/>
      <c r="J3413" s="385"/>
      <c r="K3413" s="385"/>
    </row>
    <row r="3414" spans="1:11">
      <c r="A3414" s="483"/>
      <c r="B3414" s="438"/>
      <c r="F3414" s="385"/>
      <c r="G3414" s="385"/>
      <c r="H3414" s="385"/>
      <c r="I3414" s="385"/>
      <c r="J3414" s="385"/>
      <c r="K3414" s="385"/>
    </row>
    <row r="3415" spans="1:11">
      <c r="A3415" s="483"/>
      <c r="B3415" s="438"/>
      <c r="F3415" s="385"/>
      <c r="G3415" s="385"/>
      <c r="H3415" s="385"/>
      <c r="I3415" s="385"/>
      <c r="J3415" s="385"/>
      <c r="K3415" s="385"/>
    </row>
    <row r="3416" spans="1:11">
      <c r="A3416" s="483"/>
      <c r="B3416" s="438"/>
      <c r="F3416" s="385"/>
      <c r="G3416" s="385"/>
      <c r="H3416" s="385"/>
      <c r="I3416" s="385"/>
      <c r="J3416" s="385"/>
      <c r="K3416" s="385"/>
    </row>
    <row r="3417" spans="1:11">
      <c r="A3417" s="483"/>
      <c r="B3417" s="438"/>
      <c r="F3417" s="385"/>
      <c r="G3417" s="385"/>
      <c r="H3417" s="385"/>
      <c r="I3417" s="385"/>
      <c r="J3417" s="385"/>
      <c r="K3417" s="385"/>
    </row>
    <row r="3418" spans="1:11">
      <c r="A3418" s="483"/>
      <c r="B3418" s="438"/>
      <c r="F3418" s="385"/>
      <c r="G3418" s="385"/>
      <c r="H3418" s="385"/>
      <c r="I3418" s="385"/>
      <c r="J3418" s="385"/>
      <c r="K3418" s="385"/>
    </row>
    <row r="3419" spans="1:11">
      <c r="A3419" s="483"/>
      <c r="B3419" s="438"/>
      <c r="F3419" s="385"/>
      <c r="G3419" s="385"/>
      <c r="H3419" s="385"/>
      <c r="I3419" s="385"/>
      <c r="J3419" s="385"/>
      <c r="K3419" s="385"/>
    </row>
    <row r="3420" spans="1:11">
      <c r="A3420" s="483"/>
      <c r="B3420" s="438"/>
      <c r="F3420" s="385"/>
      <c r="G3420" s="385"/>
      <c r="H3420" s="385"/>
      <c r="I3420" s="385"/>
      <c r="J3420" s="385"/>
      <c r="K3420" s="385"/>
    </row>
    <row r="3421" spans="1:11">
      <c r="A3421" s="483"/>
      <c r="B3421" s="438"/>
      <c r="F3421" s="385"/>
      <c r="G3421" s="385"/>
      <c r="H3421" s="385"/>
      <c r="I3421" s="385"/>
      <c r="J3421" s="385"/>
      <c r="K3421" s="385"/>
    </row>
    <row r="3422" spans="1:11">
      <c r="A3422" s="483"/>
      <c r="B3422" s="438"/>
      <c r="F3422" s="385"/>
      <c r="G3422" s="385"/>
      <c r="H3422" s="385"/>
      <c r="I3422" s="385"/>
      <c r="J3422" s="385"/>
      <c r="K3422" s="385"/>
    </row>
    <row r="3423" spans="1:11">
      <c r="A3423" s="483"/>
      <c r="B3423" s="438"/>
      <c r="F3423" s="385"/>
      <c r="G3423" s="385"/>
      <c r="H3423" s="385"/>
      <c r="I3423" s="385"/>
      <c r="J3423" s="385"/>
      <c r="K3423" s="385"/>
    </row>
    <row r="3424" spans="1:11">
      <c r="A3424" s="483"/>
      <c r="B3424" s="438"/>
      <c r="F3424" s="385"/>
      <c r="G3424" s="385"/>
      <c r="H3424" s="385"/>
      <c r="I3424" s="385"/>
      <c r="J3424" s="385"/>
      <c r="K3424" s="385"/>
    </row>
    <row r="3425" spans="1:11">
      <c r="A3425" s="483"/>
      <c r="B3425" s="438"/>
      <c r="F3425" s="385"/>
      <c r="G3425" s="385"/>
      <c r="H3425" s="385"/>
      <c r="I3425" s="385"/>
      <c r="J3425" s="385"/>
      <c r="K3425" s="385"/>
    </row>
    <row r="3426" spans="1:11">
      <c r="A3426" s="483"/>
      <c r="B3426" s="438"/>
      <c r="F3426" s="385"/>
      <c r="G3426" s="385"/>
      <c r="H3426" s="385"/>
      <c r="I3426" s="385"/>
      <c r="J3426" s="385"/>
      <c r="K3426" s="385"/>
    </row>
    <row r="3427" spans="1:11">
      <c r="A3427" s="483"/>
      <c r="B3427" s="438"/>
      <c r="F3427" s="385"/>
      <c r="G3427" s="385"/>
      <c r="H3427" s="385"/>
      <c r="I3427" s="385"/>
      <c r="J3427" s="385"/>
      <c r="K3427" s="385"/>
    </row>
    <row r="3428" spans="1:11">
      <c r="A3428" s="483"/>
      <c r="B3428" s="438"/>
      <c r="F3428" s="385"/>
      <c r="G3428" s="385"/>
      <c r="H3428" s="385"/>
      <c r="I3428" s="385"/>
      <c r="J3428" s="385"/>
      <c r="K3428" s="385"/>
    </row>
    <row r="3429" spans="1:11">
      <c r="A3429" s="483"/>
      <c r="B3429" s="438"/>
      <c r="F3429" s="385"/>
      <c r="G3429" s="385"/>
      <c r="H3429" s="385"/>
      <c r="I3429" s="385"/>
      <c r="J3429" s="385"/>
      <c r="K3429" s="385"/>
    </row>
    <row r="3430" spans="1:11">
      <c r="A3430" s="483"/>
      <c r="B3430" s="438"/>
      <c r="F3430" s="385"/>
      <c r="G3430" s="385"/>
      <c r="H3430" s="385"/>
      <c r="I3430" s="385"/>
      <c r="J3430" s="385"/>
      <c r="K3430" s="385"/>
    </row>
    <row r="3431" spans="1:11">
      <c r="A3431" s="483"/>
      <c r="B3431" s="438"/>
      <c r="F3431" s="385"/>
      <c r="G3431" s="385"/>
      <c r="H3431" s="385"/>
      <c r="I3431" s="385"/>
      <c r="J3431" s="385"/>
      <c r="K3431" s="385"/>
    </row>
    <row r="3432" spans="1:11">
      <c r="A3432" s="483"/>
      <c r="B3432" s="438"/>
      <c r="F3432" s="385"/>
      <c r="G3432" s="385"/>
      <c r="H3432" s="385"/>
      <c r="I3432" s="385"/>
      <c r="J3432" s="385"/>
      <c r="K3432" s="385"/>
    </row>
    <row r="3433" spans="1:11">
      <c r="A3433" s="483"/>
      <c r="B3433" s="438"/>
      <c r="F3433" s="385"/>
      <c r="G3433" s="385"/>
      <c r="H3433" s="385"/>
      <c r="I3433" s="385"/>
      <c r="J3433" s="385"/>
      <c r="K3433" s="385"/>
    </row>
    <row r="3434" spans="1:11">
      <c r="A3434" s="483"/>
      <c r="B3434" s="438"/>
      <c r="F3434" s="385"/>
      <c r="G3434" s="385"/>
      <c r="H3434" s="385"/>
      <c r="I3434" s="385"/>
      <c r="J3434" s="385"/>
      <c r="K3434" s="385"/>
    </row>
    <row r="3435" spans="1:11">
      <c r="A3435" s="483"/>
      <c r="B3435" s="438"/>
      <c r="F3435" s="385"/>
      <c r="G3435" s="385"/>
      <c r="H3435" s="385"/>
      <c r="I3435" s="385"/>
      <c r="J3435" s="385"/>
      <c r="K3435" s="385"/>
    </row>
    <row r="3436" spans="1:11">
      <c r="A3436" s="483"/>
      <c r="B3436" s="438"/>
      <c r="F3436" s="385"/>
      <c r="G3436" s="385"/>
      <c r="H3436" s="385"/>
      <c r="I3436" s="385"/>
      <c r="J3436" s="385"/>
      <c r="K3436" s="385"/>
    </row>
    <row r="3437" spans="1:11">
      <c r="A3437" s="483"/>
      <c r="B3437" s="438"/>
      <c r="F3437" s="385"/>
      <c r="G3437" s="385"/>
      <c r="H3437" s="385"/>
      <c r="I3437" s="385"/>
      <c r="J3437" s="385"/>
      <c r="K3437" s="385"/>
    </row>
    <row r="3438" spans="1:11">
      <c r="A3438" s="483"/>
      <c r="B3438" s="438"/>
      <c r="F3438" s="385"/>
      <c r="G3438" s="385"/>
      <c r="H3438" s="385"/>
      <c r="I3438" s="385"/>
      <c r="J3438" s="385"/>
      <c r="K3438" s="385"/>
    </row>
    <row r="3439" spans="1:11">
      <c r="A3439" s="483"/>
      <c r="B3439" s="438"/>
      <c r="F3439" s="385"/>
      <c r="G3439" s="385"/>
      <c r="H3439" s="385"/>
      <c r="I3439" s="385"/>
      <c r="J3439" s="385"/>
      <c r="K3439" s="385"/>
    </row>
    <row r="3440" spans="1:11">
      <c r="A3440" s="483"/>
      <c r="B3440" s="438"/>
      <c r="F3440" s="385"/>
      <c r="G3440" s="385"/>
      <c r="H3440" s="385"/>
      <c r="I3440" s="385"/>
      <c r="J3440" s="385"/>
      <c r="K3440" s="385"/>
    </row>
    <row r="3441" spans="1:11">
      <c r="A3441" s="483"/>
      <c r="B3441" s="438"/>
      <c r="F3441" s="385"/>
      <c r="G3441" s="385"/>
      <c r="H3441" s="385"/>
      <c r="I3441" s="385"/>
      <c r="J3441" s="385"/>
      <c r="K3441" s="385"/>
    </row>
    <row r="3442" spans="1:11">
      <c r="A3442" s="483"/>
      <c r="B3442" s="438"/>
      <c r="F3442" s="385"/>
      <c r="G3442" s="385"/>
      <c r="H3442" s="385"/>
      <c r="I3442" s="385"/>
      <c r="J3442" s="385"/>
      <c r="K3442" s="385"/>
    </row>
    <row r="3443" spans="1:11">
      <c r="A3443" s="483"/>
      <c r="B3443" s="438"/>
      <c r="F3443" s="385"/>
      <c r="G3443" s="385"/>
      <c r="H3443" s="385"/>
      <c r="I3443" s="385"/>
      <c r="J3443" s="385"/>
      <c r="K3443" s="385"/>
    </row>
    <row r="3444" spans="1:11">
      <c r="A3444" s="483"/>
      <c r="B3444" s="438"/>
      <c r="F3444" s="385"/>
      <c r="G3444" s="385"/>
      <c r="H3444" s="385"/>
      <c r="I3444" s="385"/>
      <c r="J3444" s="385"/>
      <c r="K3444" s="385"/>
    </row>
    <row r="3445" spans="1:11">
      <c r="A3445" s="483"/>
      <c r="B3445" s="438"/>
      <c r="F3445" s="385"/>
      <c r="G3445" s="385"/>
      <c r="H3445" s="385"/>
      <c r="I3445" s="385"/>
      <c r="J3445" s="385"/>
      <c r="K3445" s="385"/>
    </row>
    <row r="3446" spans="1:11">
      <c r="A3446" s="483"/>
      <c r="B3446" s="438"/>
      <c r="F3446" s="385"/>
      <c r="G3446" s="385"/>
      <c r="H3446" s="385"/>
      <c r="I3446" s="385"/>
      <c r="J3446" s="385"/>
      <c r="K3446" s="385"/>
    </row>
    <row r="3447" spans="1:11">
      <c r="A3447" s="483"/>
      <c r="B3447" s="438"/>
      <c r="F3447" s="385"/>
      <c r="G3447" s="385"/>
      <c r="H3447" s="385"/>
      <c r="I3447" s="385"/>
      <c r="J3447" s="385"/>
      <c r="K3447" s="385"/>
    </row>
    <row r="3448" spans="1:11">
      <c r="A3448" s="483"/>
      <c r="B3448" s="438"/>
      <c r="F3448" s="385"/>
      <c r="G3448" s="385"/>
      <c r="H3448" s="385"/>
      <c r="I3448" s="385"/>
      <c r="J3448" s="385"/>
      <c r="K3448" s="385"/>
    </row>
    <row r="3449" spans="1:11">
      <c r="A3449" s="483"/>
      <c r="B3449" s="438"/>
      <c r="F3449" s="385"/>
      <c r="G3449" s="385"/>
      <c r="H3449" s="385"/>
      <c r="I3449" s="385"/>
      <c r="J3449" s="385"/>
      <c r="K3449" s="385"/>
    </row>
    <row r="3450" spans="1:11">
      <c r="A3450" s="483"/>
      <c r="B3450" s="438"/>
      <c r="F3450" s="385"/>
      <c r="G3450" s="385"/>
      <c r="H3450" s="385"/>
      <c r="I3450" s="385"/>
      <c r="J3450" s="385"/>
      <c r="K3450" s="385"/>
    </row>
    <row r="3451" spans="1:11">
      <c r="A3451" s="483"/>
      <c r="B3451" s="438"/>
      <c r="F3451" s="385"/>
      <c r="G3451" s="385"/>
      <c r="H3451" s="385"/>
      <c r="I3451" s="385"/>
      <c r="J3451" s="385"/>
      <c r="K3451" s="385"/>
    </row>
    <row r="3452" spans="1:11">
      <c r="A3452" s="483"/>
      <c r="B3452" s="438"/>
      <c r="F3452" s="385"/>
      <c r="G3452" s="385"/>
      <c r="H3452" s="385"/>
      <c r="I3452" s="385"/>
      <c r="J3452" s="385"/>
      <c r="K3452" s="385"/>
    </row>
    <row r="3453" spans="1:11">
      <c r="A3453" s="483"/>
      <c r="B3453" s="438"/>
      <c r="F3453" s="385"/>
      <c r="G3453" s="385"/>
      <c r="H3453" s="385"/>
      <c r="I3453" s="385"/>
      <c r="J3453" s="385"/>
      <c r="K3453" s="385"/>
    </row>
    <row r="3454" spans="1:11">
      <c r="A3454" s="483"/>
      <c r="B3454" s="438"/>
      <c r="F3454" s="385"/>
      <c r="G3454" s="385"/>
      <c r="H3454" s="385"/>
      <c r="I3454" s="385"/>
      <c r="J3454" s="385"/>
      <c r="K3454" s="385"/>
    </row>
    <row r="3455" spans="1:11">
      <c r="A3455" s="483"/>
      <c r="B3455" s="438"/>
      <c r="F3455" s="385"/>
      <c r="G3455" s="385"/>
      <c r="H3455" s="385"/>
      <c r="I3455" s="385"/>
      <c r="J3455" s="385"/>
      <c r="K3455" s="385"/>
    </row>
    <row r="3456" spans="1:11">
      <c r="A3456" s="483"/>
      <c r="B3456" s="438"/>
      <c r="F3456" s="385"/>
      <c r="G3456" s="385"/>
      <c r="H3456" s="385"/>
      <c r="I3456" s="385"/>
      <c r="J3456" s="385"/>
      <c r="K3456" s="385"/>
    </row>
    <row r="3457" spans="1:11">
      <c r="A3457" s="483"/>
      <c r="B3457" s="438"/>
      <c r="F3457" s="385"/>
      <c r="G3457" s="385"/>
      <c r="H3457" s="385"/>
      <c r="I3457" s="385"/>
      <c r="J3457" s="385"/>
      <c r="K3457" s="385"/>
    </row>
    <row r="3458" spans="1:11">
      <c r="A3458" s="483"/>
      <c r="B3458" s="438"/>
      <c r="F3458" s="385"/>
      <c r="G3458" s="385"/>
      <c r="H3458" s="385"/>
      <c r="I3458" s="385"/>
      <c r="J3458" s="385"/>
      <c r="K3458" s="385"/>
    </row>
    <row r="3459" spans="1:11">
      <c r="A3459" s="483"/>
      <c r="B3459" s="438"/>
      <c r="F3459" s="385"/>
      <c r="G3459" s="385"/>
      <c r="H3459" s="385"/>
      <c r="I3459" s="385"/>
      <c r="J3459" s="385"/>
      <c r="K3459" s="385"/>
    </row>
    <row r="3460" spans="1:11">
      <c r="A3460" s="483"/>
      <c r="B3460" s="438"/>
      <c r="F3460" s="385"/>
      <c r="G3460" s="385"/>
      <c r="H3460" s="385"/>
      <c r="I3460" s="385"/>
      <c r="J3460" s="385"/>
      <c r="K3460" s="385"/>
    </row>
    <row r="3461" spans="1:11">
      <c r="A3461" s="483"/>
      <c r="B3461" s="438"/>
      <c r="F3461" s="385"/>
      <c r="G3461" s="385"/>
      <c r="H3461" s="385"/>
      <c r="I3461" s="385"/>
      <c r="J3461" s="385"/>
      <c r="K3461" s="385"/>
    </row>
    <row r="3462" spans="1:11">
      <c r="A3462" s="483"/>
      <c r="B3462" s="438"/>
      <c r="F3462" s="385"/>
      <c r="G3462" s="385"/>
      <c r="H3462" s="385"/>
      <c r="I3462" s="385"/>
      <c r="J3462" s="385"/>
      <c r="K3462" s="385"/>
    </row>
    <row r="3463" spans="1:11">
      <c r="A3463" s="483"/>
      <c r="B3463" s="438"/>
      <c r="F3463" s="385"/>
      <c r="G3463" s="385"/>
      <c r="H3463" s="385"/>
      <c r="I3463" s="385"/>
      <c r="J3463" s="385"/>
      <c r="K3463" s="385"/>
    </row>
    <row r="3464" spans="1:11">
      <c r="A3464" s="483"/>
      <c r="B3464" s="438"/>
      <c r="F3464" s="385"/>
      <c r="G3464" s="385"/>
      <c r="H3464" s="385"/>
      <c r="I3464" s="385"/>
      <c r="J3464" s="385"/>
      <c r="K3464" s="385"/>
    </row>
    <row r="3465" spans="1:11">
      <c r="A3465" s="483"/>
      <c r="B3465" s="438"/>
      <c r="F3465" s="385"/>
      <c r="G3465" s="385"/>
      <c r="H3465" s="385"/>
      <c r="I3465" s="385"/>
      <c r="J3465" s="385"/>
      <c r="K3465" s="385"/>
    </row>
    <row r="3466" spans="1:11">
      <c r="A3466" s="483"/>
      <c r="B3466" s="438"/>
      <c r="F3466" s="385"/>
      <c r="G3466" s="385"/>
      <c r="H3466" s="385"/>
      <c r="I3466" s="385"/>
      <c r="J3466" s="385"/>
      <c r="K3466" s="385"/>
    </row>
    <row r="3467" spans="1:11">
      <c r="A3467" s="483"/>
      <c r="B3467" s="438"/>
      <c r="F3467" s="385"/>
      <c r="G3467" s="385"/>
      <c r="H3467" s="385"/>
      <c r="I3467" s="385"/>
      <c r="J3467" s="385"/>
      <c r="K3467" s="385"/>
    </row>
    <row r="3468" spans="1:11">
      <c r="A3468" s="483"/>
      <c r="B3468" s="438"/>
      <c r="F3468" s="385"/>
      <c r="G3468" s="385"/>
      <c r="H3468" s="385"/>
      <c r="I3468" s="385"/>
      <c r="J3468" s="385"/>
      <c r="K3468" s="385"/>
    </row>
    <row r="3469" spans="1:11">
      <c r="A3469" s="483"/>
      <c r="B3469" s="438"/>
      <c r="F3469" s="385"/>
      <c r="G3469" s="385"/>
      <c r="H3469" s="385"/>
      <c r="I3469" s="385"/>
      <c r="J3469" s="385"/>
      <c r="K3469" s="385"/>
    </row>
    <row r="3470" spans="1:11">
      <c r="A3470" s="483"/>
      <c r="B3470" s="438"/>
      <c r="F3470" s="385"/>
      <c r="G3470" s="385"/>
      <c r="H3470" s="385"/>
      <c r="I3470" s="385"/>
      <c r="J3470" s="385"/>
      <c r="K3470" s="385"/>
    </row>
    <row r="3471" spans="1:11">
      <c r="A3471" s="483"/>
      <c r="B3471" s="438"/>
      <c r="F3471" s="385"/>
      <c r="G3471" s="385"/>
      <c r="H3471" s="385"/>
      <c r="I3471" s="385"/>
      <c r="J3471" s="385"/>
      <c r="K3471" s="385"/>
    </row>
    <row r="3472" spans="1:11">
      <c r="A3472" s="483"/>
      <c r="B3472" s="438"/>
      <c r="F3472" s="385"/>
      <c r="G3472" s="385"/>
      <c r="H3472" s="385"/>
      <c r="I3472" s="385"/>
      <c r="J3472" s="385"/>
      <c r="K3472" s="385"/>
    </row>
    <row r="3473" spans="1:11">
      <c r="A3473" s="483"/>
      <c r="B3473" s="438"/>
      <c r="F3473" s="385"/>
      <c r="G3473" s="385"/>
      <c r="H3473" s="385"/>
      <c r="I3473" s="385"/>
      <c r="J3473" s="385"/>
      <c r="K3473" s="385"/>
    </row>
    <row r="3474" spans="1:11">
      <c r="A3474" s="483"/>
      <c r="B3474" s="438"/>
      <c r="F3474" s="385"/>
      <c r="G3474" s="385"/>
      <c r="H3474" s="385"/>
      <c r="I3474" s="385"/>
      <c r="J3474" s="385"/>
      <c r="K3474" s="385"/>
    </row>
    <row r="3475" spans="1:11">
      <c r="A3475" s="483"/>
      <c r="B3475" s="438"/>
      <c r="F3475" s="385"/>
      <c r="G3475" s="385"/>
      <c r="H3475" s="385"/>
      <c r="I3475" s="385"/>
      <c r="J3475" s="385"/>
      <c r="K3475" s="385"/>
    </row>
    <row r="3476" spans="1:11">
      <c r="A3476" s="483"/>
      <c r="B3476" s="438"/>
      <c r="F3476" s="385"/>
      <c r="G3476" s="385"/>
      <c r="H3476" s="385"/>
      <c r="I3476" s="385"/>
      <c r="J3476" s="385"/>
      <c r="K3476" s="385"/>
    </row>
    <row r="3477" spans="1:11">
      <c r="A3477" s="483"/>
      <c r="B3477" s="438"/>
      <c r="F3477" s="385"/>
      <c r="G3477" s="385"/>
      <c r="H3477" s="385"/>
      <c r="I3477" s="385"/>
      <c r="J3477" s="385"/>
      <c r="K3477" s="385"/>
    </row>
    <row r="3478" spans="1:11">
      <c r="A3478" s="483"/>
      <c r="B3478" s="438"/>
      <c r="F3478" s="385"/>
      <c r="G3478" s="385"/>
      <c r="H3478" s="385"/>
      <c r="I3478" s="385"/>
      <c r="J3478" s="385"/>
      <c r="K3478" s="385"/>
    </row>
    <row r="3479" spans="1:11">
      <c r="A3479" s="483"/>
      <c r="B3479" s="438"/>
      <c r="F3479" s="385"/>
      <c r="G3479" s="385"/>
      <c r="H3479" s="385"/>
      <c r="I3479" s="385"/>
      <c r="J3479" s="385"/>
      <c r="K3479" s="385"/>
    </row>
    <row r="3480" spans="1:11">
      <c r="A3480" s="483"/>
      <c r="B3480" s="438"/>
      <c r="F3480" s="385"/>
      <c r="G3480" s="385"/>
      <c r="H3480" s="385"/>
      <c r="I3480" s="385"/>
      <c r="J3480" s="385"/>
      <c r="K3480" s="385"/>
    </row>
    <row r="3481" spans="1:11">
      <c r="A3481" s="483"/>
      <c r="B3481" s="438"/>
      <c r="F3481" s="385"/>
      <c r="G3481" s="385"/>
      <c r="H3481" s="385"/>
      <c r="I3481" s="385"/>
      <c r="J3481" s="385"/>
      <c r="K3481" s="385"/>
    </row>
    <row r="3482" spans="1:11">
      <c r="A3482" s="483"/>
      <c r="B3482" s="438"/>
      <c r="F3482" s="385"/>
      <c r="G3482" s="385"/>
      <c r="H3482" s="385"/>
      <c r="I3482" s="385"/>
      <c r="J3482" s="385"/>
      <c r="K3482" s="385"/>
    </row>
    <row r="3483" spans="1:11">
      <c r="A3483" s="483"/>
      <c r="B3483" s="438"/>
      <c r="F3483" s="385"/>
      <c r="G3483" s="385"/>
      <c r="H3483" s="385"/>
      <c r="I3483" s="385"/>
      <c r="J3483" s="385"/>
      <c r="K3483" s="385"/>
    </row>
    <row r="3484" spans="1:11">
      <c r="A3484" s="483"/>
      <c r="B3484" s="438"/>
      <c r="F3484" s="385"/>
      <c r="G3484" s="385"/>
      <c r="H3484" s="385"/>
      <c r="I3484" s="385"/>
      <c r="J3484" s="385"/>
      <c r="K3484" s="385"/>
    </row>
    <row r="3485" spans="1:11">
      <c r="A3485" s="483"/>
      <c r="B3485" s="438"/>
      <c r="F3485" s="385"/>
      <c r="G3485" s="385"/>
      <c r="H3485" s="385"/>
      <c r="I3485" s="385"/>
      <c r="J3485" s="385"/>
      <c r="K3485" s="385"/>
    </row>
    <row r="3486" spans="1:11">
      <c r="A3486" s="483"/>
      <c r="B3486" s="438"/>
      <c r="F3486" s="385"/>
      <c r="G3486" s="385"/>
      <c r="H3486" s="385"/>
      <c r="I3486" s="385"/>
      <c r="J3486" s="385"/>
      <c r="K3486" s="385"/>
    </row>
    <row r="3487" spans="1:11">
      <c r="A3487" s="483"/>
      <c r="B3487" s="438"/>
      <c r="F3487" s="385"/>
      <c r="G3487" s="385"/>
      <c r="H3487" s="385"/>
      <c r="I3487" s="385"/>
      <c r="J3487" s="385"/>
      <c r="K3487" s="385"/>
    </row>
    <row r="3488" spans="1:11">
      <c r="A3488" s="483"/>
      <c r="B3488" s="438"/>
      <c r="F3488" s="385"/>
      <c r="G3488" s="385"/>
      <c r="H3488" s="385"/>
      <c r="I3488" s="385"/>
      <c r="J3488" s="385"/>
      <c r="K3488" s="385"/>
    </row>
    <row r="3489" spans="1:11">
      <c r="A3489" s="483"/>
      <c r="B3489" s="438"/>
      <c r="F3489" s="385"/>
      <c r="G3489" s="385"/>
      <c r="H3489" s="385"/>
      <c r="I3489" s="385"/>
      <c r="J3489" s="385"/>
      <c r="K3489" s="385"/>
    </row>
    <row r="3490" spans="1:11">
      <c r="A3490" s="483"/>
      <c r="B3490" s="438"/>
      <c r="F3490" s="385"/>
      <c r="G3490" s="385"/>
      <c r="H3490" s="385"/>
      <c r="I3490" s="385"/>
      <c r="J3490" s="385"/>
      <c r="K3490" s="385"/>
    </row>
    <row r="3491" spans="1:11">
      <c r="A3491" s="483"/>
      <c r="B3491" s="438"/>
      <c r="F3491" s="385"/>
      <c r="G3491" s="385"/>
      <c r="H3491" s="385"/>
      <c r="I3491" s="385"/>
      <c r="J3491" s="385"/>
      <c r="K3491" s="385"/>
    </row>
    <row r="3492" spans="1:11">
      <c r="A3492" s="483"/>
      <c r="B3492" s="438"/>
      <c r="F3492" s="385"/>
      <c r="G3492" s="385"/>
      <c r="H3492" s="385"/>
      <c r="I3492" s="385"/>
      <c r="J3492" s="385"/>
      <c r="K3492" s="385"/>
    </row>
    <row r="3493" spans="1:11">
      <c r="A3493" s="483"/>
      <c r="B3493" s="438"/>
      <c r="F3493" s="385"/>
      <c r="G3493" s="385"/>
      <c r="H3493" s="385"/>
      <c r="I3493" s="385"/>
      <c r="J3493" s="385"/>
      <c r="K3493" s="385"/>
    </row>
    <row r="3494" spans="1:11">
      <c r="A3494" s="483"/>
      <c r="B3494" s="438"/>
      <c r="F3494" s="385"/>
      <c r="G3494" s="385"/>
      <c r="H3494" s="385"/>
      <c r="I3494" s="385"/>
      <c r="J3494" s="385"/>
      <c r="K3494" s="385"/>
    </row>
    <row r="3495" spans="1:11">
      <c r="A3495" s="483"/>
      <c r="B3495" s="438"/>
      <c r="F3495" s="385"/>
      <c r="G3495" s="385"/>
      <c r="H3495" s="385"/>
      <c r="I3495" s="385"/>
      <c r="J3495" s="385"/>
      <c r="K3495" s="385"/>
    </row>
    <row r="3496" spans="1:11">
      <c r="A3496" s="483"/>
      <c r="B3496" s="438"/>
      <c r="F3496" s="385"/>
      <c r="G3496" s="385"/>
      <c r="H3496" s="385"/>
      <c r="I3496" s="385"/>
      <c r="J3496" s="385"/>
      <c r="K3496" s="385"/>
    </row>
    <row r="3497" spans="1:11">
      <c r="A3497" s="483"/>
      <c r="B3497" s="438"/>
      <c r="F3497" s="385"/>
      <c r="G3497" s="385"/>
      <c r="H3497" s="385"/>
      <c r="I3497" s="385"/>
      <c r="J3497" s="385"/>
      <c r="K3497" s="385"/>
    </row>
    <row r="3498" spans="1:11">
      <c r="A3498" s="483"/>
      <c r="B3498" s="438"/>
      <c r="F3498" s="385"/>
      <c r="G3498" s="385"/>
      <c r="H3498" s="385"/>
      <c r="I3498" s="385"/>
      <c r="J3498" s="385"/>
      <c r="K3498" s="385"/>
    </row>
    <row r="3499" spans="1:11">
      <c r="A3499" s="483"/>
      <c r="B3499" s="438"/>
      <c r="F3499" s="385"/>
      <c r="G3499" s="385"/>
      <c r="H3499" s="385"/>
      <c r="I3499" s="385"/>
      <c r="J3499" s="385"/>
      <c r="K3499" s="385"/>
    </row>
    <row r="3500" spans="1:11">
      <c r="A3500" s="483"/>
      <c r="B3500" s="438"/>
      <c r="F3500" s="385"/>
      <c r="G3500" s="385"/>
      <c r="H3500" s="385"/>
      <c r="I3500" s="385"/>
      <c r="J3500" s="385"/>
      <c r="K3500" s="385"/>
    </row>
    <row r="3501" spans="1:11">
      <c r="A3501" s="483"/>
      <c r="B3501" s="438"/>
      <c r="F3501" s="385"/>
      <c r="G3501" s="385"/>
      <c r="H3501" s="385"/>
      <c r="I3501" s="385"/>
      <c r="J3501" s="385"/>
      <c r="K3501" s="385"/>
    </row>
    <row r="3502" spans="1:11">
      <c r="A3502" s="483"/>
      <c r="B3502" s="438"/>
      <c r="F3502" s="385"/>
      <c r="G3502" s="385"/>
      <c r="H3502" s="385"/>
      <c r="I3502" s="385"/>
      <c r="J3502" s="385"/>
      <c r="K3502" s="385"/>
    </row>
    <row r="3503" spans="1:11">
      <c r="A3503" s="483"/>
      <c r="B3503" s="438"/>
      <c r="F3503" s="385"/>
      <c r="G3503" s="385"/>
      <c r="H3503" s="385"/>
      <c r="I3503" s="385"/>
      <c r="J3503" s="385"/>
      <c r="K3503" s="385"/>
    </row>
    <row r="3504" spans="1:11">
      <c r="A3504" s="483"/>
      <c r="B3504" s="438"/>
      <c r="F3504" s="385"/>
      <c r="G3504" s="385"/>
      <c r="H3504" s="385"/>
      <c r="I3504" s="385"/>
      <c r="J3504" s="385"/>
      <c r="K3504" s="385"/>
    </row>
    <row r="3505" spans="1:11">
      <c r="A3505" s="483"/>
      <c r="B3505" s="438"/>
      <c r="F3505" s="385"/>
      <c r="G3505" s="385"/>
      <c r="H3505" s="385"/>
      <c r="I3505" s="385"/>
      <c r="J3505" s="385"/>
      <c r="K3505" s="385"/>
    </row>
    <row r="3506" spans="1:11">
      <c r="A3506" s="483"/>
      <c r="B3506" s="438"/>
      <c r="F3506" s="385"/>
      <c r="G3506" s="385"/>
      <c r="H3506" s="385"/>
      <c r="I3506" s="385"/>
      <c r="J3506" s="385"/>
      <c r="K3506" s="385"/>
    </row>
    <row r="3507" spans="1:11">
      <c r="A3507" s="483"/>
      <c r="B3507" s="438"/>
      <c r="F3507" s="385"/>
      <c r="G3507" s="385"/>
      <c r="H3507" s="385"/>
      <c r="I3507" s="385"/>
      <c r="J3507" s="385"/>
      <c r="K3507" s="385"/>
    </row>
    <row r="3508" spans="1:11">
      <c r="A3508" s="483"/>
      <c r="B3508" s="438"/>
      <c r="F3508" s="385"/>
      <c r="G3508" s="385"/>
      <c r="H3508" s="385"/>
      <c r="I3508" s="385"/>
      <c r="J3508" s="385"/>
      <c r="K3508" s="385"/>
    </row>
    <row r="3509" spans="1:11">
      <c r="A3509" s="483"/>
      <c r="B3509" s="438"/>
      <c r="F3509" s="385"/>
      <c r="G3509" s="385"/>
      <c r="H3509" s="385"/>
      <c r="I3509" s="385"/>
      <c r="J3509" s="385"/>
      <c r="K3509" s="385"/>
    </row>
    <row r="3510" spans="1:11">
      <c r="A3510" s="483"/>
      <c r="B3510" s="438"/>
      <c r="F3510" s="385"/>
      <c r="G3510" s="385"/>
      <c r="H3510" s="385"/>
      <c r="I3510" s="385"/>
      <c r="J3510" s="385"/>
      <c r="K3510" s="385"/>
    </row>
    <row r="3511" spans="1:11">
      <c r="A3511" s="483"/>
      <c r="B3511" s="438"/>
      <c r="F3511" s="385"/>
      <c r="G3511" s="385"/>
      <c r="H3511" s="385"/>
      <c r="I3511" s="385"/>
      <c r="J3511" s="385"/>
      <c r="K3511" s="385"/>
    </row>
    <row r="3512" spans="1:11">
      <c r="A3512" s="483"/>
      <c r="B3512" s="438"/>
      <c r="F3512" s="385"/>
      <c r="G3512" s="385"/>
      <c r="H3512" s="385"/>
      <c r="I3512" s="385"/>
      <c r="J3512" s="385"/>
      <c r="K3512" s="385"/>
    </row>
    <row r="3513" spans="1:11">
      <c r="A3513" s="483"/>
      <c r="B3513" s="438"/>
      <c r="F3513" s="385"/>
      <c r="G3513" s="385"/>
      <c r="H3513" s="385"/>
      <c r="I3513" s="385"/>
      <c r="J3513" s="385"/>
      <c r="K3513" s="385"/>
    </row>
    <row r="3514" spans="1:11">
      <c r="A3514" s="483"/>
      <c r="B3514" s="438"/>
      <c r="F3514" s="385"/>
      <c r="G3514" s="385"/>
      <c r="H3514" s="385"/>
      <c r="I3514" s="385"/>
      <c r="J3514" s="385"/>
      <c r="K3514" s="385"/>
    </row>
    <row r="3515" spans="1:11">
      <c r="A3515" s="483"/>
      <c r="B3515" s="438"/>
      <c r="F3515" s="385"/>
      <c r="G3515" s="385"/>
      <c r="H3515" s="385"/>
      <c r="I3515" s="385"/>
      <c r="J3515" s="385"/>
      <c r="K3515" s="385"/>
    </row>
    <row r="3516" spans="1:11">
      <c r="A3516" s="483"/>
      <c r="B3516" s="438"/>
      <c r="F3516" s="385"/>
      <c r="G3516" s="385"/>
      <c r="H3516" s="385"/>
      <c r="I3516" s="385"/>
      <c r="J3516" s="385"/>
      <c r="K3516" s="385"/>
    </row>
    <row r="3517" spans="1:11">
      <c r="A3517" s="483"/>
      <c r="B3517" s="438"/>
      <c r="F3517" s="385"/>
      <c r="G3517" s="385"/>
      <c r="H3517" s="385"/>
      <c r="I3517" s="385"/>
      <c r="J3517" s="385"/>
      <c r="K3517" s="385"/>
    </row>
    <row r="3518" spans="1:11">
      <c r="A3518" s="483"/>
      <c r="B3518" s="438"/>
      <c r="F3518" s="385"/>
      <c r="G3518" s="385"/>
      <c r="H3518" s="385"/>
      <c r="I3518" s="385"/>
      <c r="J3518" s="385"/>
      <c r="K3518" s="385"/>
    </row>
    <row r="3519" spans="1:11">
      <c r="A3519" s="483"/>
      <c r="B3519" s="438"/>
      <c r="F3519" s="385"/>
      <c r="G3519" s="385"/>
      <c r="H3519" s="385"/>
      <c r="I3519" s="385"/>
      <c r="J3519" s="385"/>
      <c r="K3519" s="385"/>
    </row>
    <row r="3520" spans="1:11">
      <c r="A3520" s="483"/>
      <c r="B3520" s="438"/>
      <c r="F3520" s="385"/>
      <c r="G3520" s="385"/>
      <c r="H3520" s="385"/>
      <c r="I3520" s="385"/>
      <c r="J3520" s="385"/>
      <c r="K3520" s="385"/>
    </row>
    <row r="3521" spans="1:11">
      <c r="A3521" s="483"/>
      <c r="B3521" s="438"/>
      <c r="F3521" s="385"/>
      <c r="G3521" s="385"/>
      <c r="H3521" s="385"/>
      <c r="I3521" s="385"/>
      <c r="J3521" s="385"/>
      <c r="K3521" s="385"/>
    </row>
    <row r="3522" spans="1:11">
      <c r="A3522" s="483"/>
      <c r="B3522" s="438"/>
      <c r="F3522" s="385"/>
      <c r="G3522" s="385"/>
      <c r="H3522" s="385"/>
      <c r="I3522" s="385"/>
      <c r="J3522" s="385"/>
      <c r="K3522" s="385"/>
    </row>
    <row r="3523" spans="1:11">
      <c r="A3523" s="483"/>
      <c r="B3523" s="438"/>
      <c r="F3523" s="385"/>
      <c r="G3523" s="385"/>
      <c r="H3523" s="385"/>
      <c r="I3523" s="385"/>
      <c r="J3523" s="385"/>
      <c r="K3523" s="385"/>
    </row>
    <row r="3524" spans="1:11">
      <c r="A3524" s="483"/>
      <c r="B3524" s="438"/>
      <c r="F3524" s="385"/>
      <c r="G3524" s="385"/>
      <c r="H3524" s="385"/>
      <c r="I3524" s="385"/>
      <c r="J3524" s="385"/>
      <c r="K3524" s="385"/>
    </row>
    <row r="3525" spans="1:11">
      <c r="A3525" s="483"/>
      <c r="B3525" s="438"/>
      <c r="F3525" s="385"/>
      <c r="G3525" s="385"/>
      <c r="H3525" s="385"/>
      <c r="I3525" s="385"/>
      <c r="J3525" s="385"/>
      <c r="K3525" s="385"/>
    </row>
    <row r="3526" spans="1:11">
      <c r="A3526" s="483"/>
      <c r="B3526" s="438"/>
      <c r="F3526" s="385"/>
      <c r="G3526" s="385"/>
      <c r="H3526" s="385"/>
      <c r="I3526" s="385"/>
      <c r="J3526" s="385"/>
      <c r="K3526" s="385"/>
    </row>
    <row r="3527" spans="1:11">
      <c r="A3527" s="483"/>
      <c r="B3527" s="438"/>
      <c r="F3527" s="385"/>
      <c r="G3527" s="385"/>
      <c r="H3527" s="385"/>
      <c r="I3527" s="385"/>
      <c r="J3527" s="385"/>
      <c r="K3527" s="385"/>
    </row>
    <row r="3528" spans="1:11">
      <c r="A3528" s="483"/>
      <c r="B3528" s="438"/>
      <c r="F3528" s="385"/>
      <c r="G3528" s="385"/>
      <c r="H3528" s="385"/>
      <c r="I3528" s="385"/>
      <c r="J3528" s="385"/>
      <c r="K3528" s="385"/>
    </row>
    <row r="3529" spans="1:11">
      <c r="A3529" s="483"/>
      <c r="B3529" s="438"/>
      <c r="F3529" s="385"/>
      <c r="G3529" s="385"/>
      <c r="H3529" s="385"/>
      <c r="I3529" s="385"/>
      <c r="J3529" s="385"/>
      <c r="K3529" s="385"/>
    </row>
    <row r="3530" spans="1:11">
      <c r="A3530" s="483"/>
      <c r="B3530" s="438"/>
      <c r="F3530" s="385"/>
      <c r="G3530" s="385"/>
      <c r="H3530" s="385"/>
      <c r="I3530" s="385"/>
      <c r="J3530" s="385"/>
      <c r="K3530" s="385"/>
    </row>
    <row r="3531" spans="1:11">
      <c r="A3531" s="483"/>
      <c r="B3531" s="438"/>
      <c r="F3531" s="385"/>
      <c r="G3531" s="385"/>
      <c r="H3531" s="385"/>
      <c r="I3531" s="385"/>
      <c r="J3531" s="385"/>
      <c r="K3531" s="385"/>
    </row>
    <row r="3532" spans="1:11">
      <c r="A3532" s="483"/>
      <c r="B3532" s="438"/>
      <c r="F3532" s="385"/>
      <c r="G3532" s="385"/>
      <c r="H3532" s="385"/>
      <c r="I3532" s="385"/>
      <c r="J3532" s="385"/>
      <c r="K3532" s="385"/>
    </row>
    <row r="3533" spans="1:11">
      <c r="A3533" s="483"/>
      <c r="B3533" s="438"/>
      <c r="F3533" s="385"/>
      <c r="G3533" s="385"/>
      <c r="H3533" s="385"/>
      <c r="I3533" s="385"/>
      <c r="J3533" s="385"/>
      <c r="K3533" s="385"/>
    </row>
    <row r="3534" spans="1:11">
      <c r="A3534" s="483"/>
      <c r="B3534" s="438"/>
      <c r="F3534" s="385"/>
      <c r="G3534" s="385"/>
      <c r="H3534" s="385"/>
      <c r="I3534" s="385"/>
      <c r="J3534" s="385"/>
      <c r="K3534" s="385"/>
    </row>
    <row r="3535" spans="1:11">
      <c r="A3535" s="483"/>
      <c r="B3535" s="438"/>
      <c r="F3535" s="385"/>
      <c r="G3535" s="385"/>
      <c r="H3535" s="385"/>
      <c r="I3535" s="385"/>
      <c r="J3535" s="385"/>
      <c r="K3535" s="385"/>
    </row>
    <row r="3536" spans="1:11">
      <c r="A3536" s="483"/>
      <c r="B3536" s="438"/>
      <c r="F3536" s="385"/>
      <c r="G3536" s="385"/>
      <c r="H3536" s="385"/>
      <c r="I3536" s="385"/>
      <c r="J3536" s="385"/>
      <c r="K3536" s="385"/>
    </row>
    <row r="3537" spans="1:11">
      <c r="A3537" s="483"/>
      <c r="B3537" s="438"/>
      <c r="F3537" s="385"/>
      <c r="G3537" s="385"/>
      <c r="H3537" s="385"/>
      <c r="I3537" s="385"/>
      <c r="J3537" s="385"/>
      <c r="K3537" s="385"/>
    </row>
    <row r="3538" spans="1:11">
      <c r="A3538" s="483"/>
      <c r="B3538" s="438"/>
      <c r="F3538" s="385"/>
      <c r="G3538" s="385"/>
      <c r="H3538" s="385"/>
      <c r="I3538" s="385"/>
      <c r="J3538" s="385"/>
      <c r="K3538" s="385"/>
    </row>
    <row r="3539" spans="1:11">
      <c r="A3539" s="483"/>
      <c r="B3539" s="438"/>
      <c r="F3539" s="385"/>
      <c r="G3539" s="385"/>
      <c r="H3539" s="385"/>
      <c r="I3539" s="385"/>
      <c r="J3539" s="385"/>
      <c r="K3539" s="385"/>
    </row>
    <row r="3540" spans="1:11">
      <c r="A3540" s="483"/>
      <c r="B3540" s="438"/>
      <c r="F3540" s="385"/>
      <c r="G3540" s="385"/>
      <c r="H3540" s="385"/>
      <c r="I3540" s="385"/>
      <c r="J3540" s="385"/>
      <c r="K3540" s="385"/>
    </row>
    <row r="3541" spans="1:11">
      <c r="A3541" s="483"/>
      <c r="B3541" s="438"/>
      <c r="F3541" s="385"/>
      <c r="G3541" s="385"/>
      <c r="H3541" s="385"/>
      <c r="I3541" s="385"/>
      <c r="J3541" s="385"/>
      <c r="K3541" s="385"/>
    </row>
    <row r="3542" spans="1:11">
      <c r="A3542" s="483"/>
      <c r="B3542" s="438"/>
      <c r="F3542" s="385"/>
      <c r="G3542" s="385"/>
      <c r="H3542" s="385"/>
      <c r="I3542" s="385"/>
      <c r="J3542" s="385"/>
      <c r="K3542" s="385"/>
    </row>
    <row r="3543" spans="1:11">
      <c r="A3543" s="483"/>
      <c r="B3543" s="438"/>
      <c r="F3543" s="385"/>
      <c r="G3543" s="385"/>
      <c r="H3543" s="385"/>
      <c r="I3543" s="385"/>
      <c r="J3543" s="385"/>
      <c r="K3543" s="385"/>
    </row>
    <row r="3544" spans="1:11">
      <c r="A3544" s="483"/>
      <c r="B3544" s="438"/>
      <c r="F3544" s="385"/>
      <c r="G3544" s="385"/>
      <c r="H3544" s="385"/>
      <c r="I3544" s="385"/>
      <c r="J3544" s="385"/>
      <c r="K3544" s="385"/>
    </row>
    <row r="3545" spans="1:11">
      <c r="A3545" s="483"/>
      <c r="B3545" s="438"/>
      <c r="F3545" s="385"/>
      <c r="G3545" s="385"/>
      <c r="H3545" s="385"/>
      <c r="I3545" s="385"/>
      <c r="J3545" s="385"/>
      <c r="K3545" s="385"/>
    </row>
    <row r="3546" spans="1:11">
      <c r="A3546" s="483"/>
      <c r="B3546" s="438"/>
      <c r="F3546" s="385"/>
      <c r="G3546" s="385"/>
      <c r="H3546" s="385"/>
      <c r="I3546" s="385"/>
      <c r="J3546" s="385"/>
      <c r="K3546" s="385"/>
    </row>
    <row r="3547" spans="1:11">
      <c r="A3547" s="483"/>
      <c r="B3547" s="438"/>
      <c r="F3547" s="385"/>
      <c r="G3547" s="385"/>
      <c r="H3547" s="385"/>
      <c r="I3547" s="385"/>
      <c r="J3547" s="385"/>
      <c r="K3547" s="385"/>
    </row>
    <row r="3548" spans="1:11">
      <c r="A3548" s="483"/>
      <c r="B3548" s="438"/>
      <c r="F3548" s="385"/>
      <c r="G3548" s="385"/>
      <c r="H3548" s="385"/>
      <c r="I3548" s="385"/>
      <c r="J3548" s="385"/>
      <c r="K3548" s="385"/>
    </row>
    <row r="3549" spans="1:11">
      <c r="A3549" s="483"/>
      <c r="B3549" s="438"/>
      <c r="F3549" s="385"/>
      <c r="G3549" s="385"/>
      <c r="H3549" s="385"/>
      <c r="I3549" s="385"/>
      <c r="J3549" s="385"/>
      <c r="K3549" s="385"/>
    </row>
    <row r="3550" spans="1:11">
      <c r="A3550" s="483"/>
      <c r="B3550" s="438"/>
      <c r="F3550" s="385"/>
      <c r="G3550" s="385"/>
      <c r="H3550" s="385"/>
      <c r="I3550" s="385"/>
      <c r="J3550" s="385"/>
      <c r="K3550" s="385"/>
    </row>
    <row r="3551" spans="1:11">
      <c r="A3551" s="483"/>
      <c r="B3551" s="438"/>
      <c r="F3551" s="385"/>
      <c r="G3551" s="385"/>
      <c r="H3551" s="385"/>
      <c r="I3551" s="385"/>
      <c r="J3551" s="385"/>
      <c r="K3551" s="385"/>
    </row>
    <row r="3552" spans="1:11">
      <c r="A3552" s="483"/>
      <c r="B3552" s="438"/>
      <c r="F3552" s="385"/>
      <c r="G3552" s="385"/>
      <c r="H3552" s="385"/>
      <c r="I3552" s="385"/>
      <c r="J3552" s="385"/>
      <c r="K3552" s="385"/>
    </row>
    <row r="3553" spans="1:11">
      <c r="A3553" s="483"/>
      <c r="B3553" s="438"/>
      <c r="F3553" s="385"/>
      <c r="G3553" s="385"/>
      <c r="H3553" s="385"/>
      <c r="I3553" s="385"/>
      <c r="J3553" s="385"/>
      <c r="K3553" s="385"/>
    </row>
    <row r="3554" spans="1:11">
      <c r="A3554" s="483"/>
      <c r="B3554" s="438"/>
      <c r="F3554" s="385"/>
      <c r="G3554" s="385"/>
      <c r="H3554" s="385"/>
      <c r="I3554" s="385"/>
      <c r="J3554" s="385"/>
      <c r="K3554" s="385"/>
    </row>
    <row r="3555" spans="1:11">
      <c r="A3555" s="483"/>
      <c r="B3555" s="438"/>
      <c r="F3555" s="385"/>
      <c r="G3555" s="385"/>
      <c r="H3555" s="385"/>
      <c r="I3555" s="385"/>
      <c r="J3555" s="385"/>
      <c r="K3555" s="385"/>
    </row>
    <row r="3556" spans="1:11">
      <c r="A3556" s="483"/>
      <c r="B3556" s="438"/>
      <c r="F3556" s="385"/>
      <c r="G3556" s="385"/>
      <c r="H3556" s="385"/>
      <c r="I3556" s="385"/>
      <c r="J3556" s="385"/>
      <c r="K3556" s="385"/>
    </row>
    <row r="3557" spans="1:11">
      <c r="A3557" s="483"/>
      <c r="B3557" s="438"/>
      <c r="F3557" s="385"/>
      <c r="G3557" s="385"/>
      <c r="H3557" s="385"/>
      <c r="I3557" s="385"/>
      <c r="J3557" s="385"/>
      <c r="K3557" s="385"/>
    </row>
    <row r="3558" spans="1:11">
      <c r="A3558" s="483"/>
      <c r="B3558" s="438"/>
      <c r="F3558" s="385"/>
      <c r="G3558" s="385"/>
      <c r="H3558" s="385"/>
      <c r="I3558" s="385"/>
      <c r="J3558" s="385"/>
      <c r="K3558" s="385"/>
    </row>
    <row r="3559" spans="1:11">
      <c r="A3559" s="483"/>
      <c r="B3559" s="438"/>
      <c r="F3559" s="385"/>
      <c r="G3559" s="385"/>
      <c r="H3559" s="385"/>
      <c r="I3559" s="385"/>
      <c r="J3559" s="385"/>
      <c r="K3559" s="385"/>
    </row>
    <row r="3560" spans="1:11">
      <c r="A3560" s="483"/>
      <c r="B3560" s="438"/>
      <c r="F3560" s="385"/>
      <c r="G3560" s="385"/>
      <c r="H3560" s="385"/>
      <c r="I3560" s="385"/>
      <c r="J3560" s="385"/>
      <c r="K3560" s="385"/>
    </row>
    <row r="3561" spans="1:11">
      <c r="A3561" s="483"/>
      <c r="B3561" s="438"/>
      <c r="F3561" s="385"/>
      <c r="G3561" s="385"/>
      <c r="H3561" s="385"/>
      <c r="I3561" s="385"/>
      <c r="J3561" s="385"/>
      <c r="K3561" s="385"/>
    </row>
    <row r="3562" spans="1:11">
      <c r="A3562" s="483"/>
      <c r="B3562" s="438"/>
      <c r="F3562" s="385"/>
      <c r="G3562" s="385"/>
      <c r="H3562" s="385"/>
      <c r="I3562" s="385"/>
      <c r="J3562" s="385"/>
      <c r="K3562" s="385"/>
    </row>
    <row r="3563" spans="1:11">
      <c r="A3563" s="483"/>
      <c r="B3563" s="438"/>
      <c r="F3563" s="385"/>
      <c r="G3563" s="385"/>
      <c r="H3563" s="385"/>
      <c r="I3563" s="385"/>
      <c r="J3563" s="385"/>
      <c r="K3563" s="385"/>
    </row>
    <row r="3564" spans="1:11">
      <c r="A3564" s="483"/>
      <c r="B3564" s="438"/>
      <c r="F3564" s="385"/>
      <c r="G3564" s="385"/>
      <c r="H3564" s="385"/>
      <c r="I3564" s="385"/>
      <c r="J3564" s="385"/>
      <c r="K3564" s="385"/>
    </row>
    <row r="3565" spans="1:11">
      <c r="A3565" s="483"/>
      <c r="B3565" s="438"/>
      <c r="F3565" s="385"/>
      <c r="G3565" s="385"/>
      <c r="H3565" s="385"/>
      <c r="I3565" s="385"/>
      <c r="J3565" s="385"/>
      <c r="K3565" s="385"/>
    </row>
    <row r="3566" spans="1:11">
      <c r="A3566" s="483"/>
      <c r="B3566" s="438"/>
      <c r="F3566" s="385"/>
      <c r="G3566" s="385"/>
      <c r="H3566" s="385"/>
      <c r="I3566" s="385"/>
      <c r="J3566" s="385"/>
      <c r="K3566" s="385"/>
    </row>
    <row r="3567" spans="1:11">
      <c r="A3567" s="483"/>
      <c r="B3567" s="438"/>
      <c r="F3567" s="385"/>
      <c r="G3567" s="385"/>
      <c r="H3567" s="385"/>
      <c r="I3567" s="385"/>
      <c r="J3567" s="385"/>
      <c r="K3567" s="385"/>
    </row>
    <row r="3568" spans="1:11">
      <c r="A3568" s="483"/>
      <c r="B3568" s="438"/>
      <c r="F3568" s="385"/>
      <c r="G3568" s="385"/>
      <c r="H3568" s="385"/>
      <c r="I3568" s="385"/>
      <c r="J3568" s="385"/>
      <c r="K3568" s="385"/>
    </row>
    <row r="3569" spans="1:11">
      <c r="A3569" s="483"/>
      <c r="B3569" s="438"/>
      <c r="F3569" s="385"/>
      <c r="G3569" s="385"/>
      <c r="H3569" s="385"/>
      <c r="I3569" s="385"/>
      <c r="J3569" s="385"/>
      <c r="K3569" s="385"/>
    </row>
    <row r="3570" spans="1:11">
      <c r="A3570" s="483"/>
      <c r="B3570" s="438"/>
      <c r="F3570" s="385"/>
      <c r="G3570" s="385"/>
      <c r="H3570" s="385"/>
      <c r="I3570" s="385"/>
      <c r="J3570" s="385"/>
      <c r="K3570" s="385"/>
    </row>
    <row r="3571" spans="1:11">
      <c r="A3571" s="483"/>
      <c r="B3571" s="438"/>
      <c r="F3571" s="385"/>
      <c r="G3571" s="385"/>
      <c r="H3571" s="385"/>
      <c r="I3571" s="385"/>
      <c r="J3571" s="385"/>
      <c r="K3571" s="385"/>
    </row>
    <row r="3572" spans="1:11">
      <c r="A3572" s="483"/>
      <c r="B3572" s="438"/>
      <c r="F3572" s="385"/>
      <c r="G3572" s="385"/>
      <c r="H3572" s="385"/>
      <c r="I3572" s="385"/>
      <c r="J3572" s="385"/>
      <c r="K3572" s="385"/>
    </row>
    <row r="3573" spans="1:11">
      <c r="A3573" s="483"/>
      <c r="B3573" s="438"/>
      <c r="F3573" s="385"/>
      <c r="G3573" s="385"/>
      <c r="H3573" s="385"/>
      <c r="I3573" s="385"/>
      <c r="J3573" s="385"/>
      <c r="K3573" s="385"/>
    </row>
    <row r="3574" spans="1:11">
      <c r="A3574" s="483"/>
      <c r="B3574" s="438"/>
      <c r="F3574" s="385"/>
      <c r="G3574" s="385"/>
      <c r="H3574" s="385"/>
      <c r="I3574" s="385"/>
      <c r="J3574" s="385"/>
      <c r="K3574" s="385"/>
    </row>
    <row r="3575" spans="1:11">
      <c r="A3575" s="483"/>
      <c r="B3575" s="438"/>
      <c r="F3575" s="385"/>
      <c r="G3575" s="385"/>
      <c r="H3575" s="385"/>
      <c r="I3575" s="385"/>
      <c r="J3575" s="385"/>
      <c r="K3575" s="385"/>
    </row>
    <row r="3576" spans="1:11">
      <c r="A3576" s="483"/>
      <c r="B3576" s="438"/>
      <c r="F3576" s="385"/>
      <c r="G3576" s="385"/>
      <c r="H3576" s="385"/>
      <c r="I3576" s="385"/>
      <c r="J3576" s="385"/>
      <c r="K3576" s="385"/>
    </row>
    <row r="3577" spans="1:11">
      <c r="A3577" s="483"/>
      <c r="B3577" s="438"/>
      <c r="F3577" s="385"/>
      <c r="G3577" s="385"/>
      <c r="H3577" s="385"/>
      <c r="I3577" s="385"/>
      <c r="J3577" s="385"/>
      <c r="K3577" s="385"/>
    </row>
    <row r="3578" spans="1:11">
      <c r="A3578" s="483"/>
      <c r="B3578" s="438"/>
      <c r="F3578" s="385"/>
      <c r="G3578" s="385"/>
      <c r="H3578" s="385"/>
      <c r="I3578" s="385"/>
      <c r="J3578" s="385"/>
      <c r="K3578" s="385"/>
    </row>
    <row r="3579" spans="1:11">
      <c r="A3579" s="483"/>
      <c r="B3579" s="438"/>
      <c r="F3579" s="385"/>
      <c r="G3579" s="385"/>
      <c r="H3579" s="385"/>
      <c r="I3579" s="385"/>
      <c r="J3579" s="385"/>
      <c r="K3579" s="385"/>
    </row>
    <row r="3580" spans="1:11">
      <c r="A3580" s="483"/>
      <c r="B3580" s="438"/>
      <c r="F3580" s="385"/>
      <c r="G3580" s="385"/>
      <c r="H3580" s="385"/>
      <c r="I3580" s="385"/>
      <c r="J3580" s="385"/>
      <c r="K3580" s="385"/>
    </row>
    <row r="3581" spans="1:11">
      <c r="A3581" s="483"/>
      <c r="B3581" s="438"/>
      <c r="F3581" s="385"/>
      <c r="G3581" s="385"/>
      <c r="H3581" s="385"/>
      <c r="I3581" s="385"/>
      <c r="J3581" s="385"/>
      <c r="K3581" s="385"/>
    </row>
    <row r="3582" spans="1:11">
      <c r="A3582" s="483"/>
      <c r="B3582" s="438"/>
      <c r="F3582" s="385"/>
      <c r="G3582" s="385"/>
      <c r="H3582" s="385"/>
      <c r="I3582" s="385"/>
      <c r="J3582" s="385"/>
      <c r="K3582" s="385"/>
    </row>
    <row r="3583" spans="1:11">
      <c r="A3583" s="483"/>
      <c r="B3583" s="438"/>
      <c r="F3583" s="385"/>
      <c r="G3583" s="385"/>
      <c r="H3583" s="385"/>
      <c r="I3583" s="385"/>
      <c r="J3583" s="385"/>
      <c r="K3583" s="385"/>
    </row>
    <row r="3584" spans="1:11">
      <c r="A3584" s="483"/>
      <c r="B3584" s="438"/>
      <c r="F3584" s="385"/>
      <c r="G3584" s="385"/>
      <c r="H3584" s="385"/>
      <c r="I3584" s="385"/>
      <c r="J3584" s="385"/>
      <c r="K3584" s="385"/>
    </row>
    <row r="3585" spans="1:11">
      <c r="A3585" s="483"/>
      <c r="B3585" s="438"/>
      <c r="F3585" s="385"/>
      <c r="G3585" s="385"/>
      <c r="H3585" s="385"/>
      <c r="I3585" s="385"/>
      <c r="J3585" s="385"/>
      <c r="K3585" s="385"/>
    </row>
    <row r="3586" spans="1:11">
      <c r="A3586" s="483"/>
      <c r="B3586" s="438"/>
      <c r="F3586" s="385"/>
      <c r="G3586" s="385"/>
      <c r="H3586" s="385"/>
      <c r="I3586" s="385"/>
      <c r="J3586" s="385"/>
      <c r="K3586" s="385"/>
    </row>
    <row r="3587" spans="1:11">
      <c r="A3587" s="483"/>
      <c r="B3587" s="438"/>
      <c r="F3587" s="385"/>
      <c r="G3587" s="385"/>
      <c r="H3587" s="385"/>
      <c r="I3587" s="385"/>
      <c r="J3587" s="385"/>
      <c r="K3587" s="385"/>
    </row>
    <row r="3588" spans="1:11">
      <c r="A3588" s="483"/>
      <c r="B3588" s="438"/>
      <c r="F3588" s="385"/>
      <c r="G3588" s="385"/>
      <c r="H3588" s="385"/>
      <c r="I3588" s="385"/>
      <c r="J3588" s="385"/>
      <c r="K3588" s="385"/>
    </row>
    <row r="3589" spans="1:11">
      <c r="A3589" s="483"/>
      <c r="B3589" s="438"/>
      <c r="F3589" s="385"/>
      <c r="G3589" s="385"/>
      <c r="H3589" s="385"/>
      <c r="I3589" s="385"/>
      <c r="J3589" s="385"/>
      <c r="K3589" s="385"/>
    </row>
    <row r="3590" spans="1:11">
      <c r="A3590" s="483"/>
      <c r="B3590" s="438"/>
      <c r="F3590" s="385"/>
      <c r="G3590" s="385"/>
      <c r="H3590" s="385"/>
      <c r="I3590" s="385"/>
      <c r="J3590" s="385"/>
      <c r="K3590" s="385"/>
    </row>
    <row r="3591" spans="1:11">
      <c r="A3591" s="483"/>
      <c r="B3591" s="438"/>
      <c r="F3591" s="385"/>
      <c r="G3591" s="385"/>
      <c r="H3591" s="385"/>
      <c r="I3591" s="385"/>
      <c r="J3591" s="385"/>
      <c r="K3591" s="385"/>
    </row>
    <row r="3592" spans="1:11">
      <c r="A3592" s="483"/>
      <c r="B3592" s="438"/>
      <c r="F3592" s="385"/>
      <c r="G3592" s="385"/>
      <c r="H3592" s="385"/>
      <c r="I3592" s="385"/>
      <c r="J3592" s="385"/>
      <c r="K3592" s="385"/>
    </row>
    <row r="3593" spans="1:11">
      <c r="A3593" s="483"/>
      <c r="B3593" s="438"/>
      <c r="F3593" s="385"/>
      <c r="G3593" s="385"/>
      <c r="H3593" s="385"/>
      <c r="I3593" s="385"/>
      <c r="J3593" s="385"/>
      <c r="K3593" s="385"/>
    </row>
    <row r="3594" spans="1:11">
      <c r="A3594" s="483"/>
      <c r="B3594" s="438"/>
      <c r="F3594" s="385"/>
      <c r="G3594" s="385"/>
      <c r="H3594" s="385"/>
      <c r="I3594" s="385"/>
      <c r="J3594" s="385"/>
      <c r="K3594" s="385"/>
    </row>
    <row r="3595" spans="1:11">
      <c r="A3595" s="483"/>
      <c r="B3595" s="438"/>
      <c r="F3595" s="385"/>
      <c r="G3595" s="385"/>
      <c r="H3595" s="385"/>
      <c r="I3595" s="385"/>
      <c r="J3595" s="385"/>
      <c r="K3595" s="385"/>
    </row>
    <row r="3596" spans="1:11">
      <c r="A3596" s="483"/>
      <c r="B3596" s="438"/>
      <c r="F3596" s="385"/>
      <c r="G3596" s="385"/>
      <c r="H3596" s="385"/>
      <c r="I3596" s="385"/>
      <c r="J3596" s="385"/>
      <c r="K3596" s="385"/>
    </row>
    <row r="3597" spans="1:11">
      <c r="A3597" s="483"/>
      <c r="B3597" s="438"/>
      <c r="F3597" s="385"/>
      <c r="G3597" s="385"/>
      <c r="H3597" s="385"/>
      <c r="I3597" s="385"/>
      <c r="J3597" s="385"/>
      <c r="K3597" s="385"/>
    </row>
    <row r="3598" spans="1:11">
      <c r="A3598" s="483"/>
      <c r="B3598" s="438"/>
      <c r="F3598" s="385"/>
      <c r="G3598" s="385"/>
      <c r="H3598" s="385"/>
      <c r="I3598" s="385"/>
      <c r="J3598" s="385"/>
      <c r="K3598" s="385"/>
    </row>
    <row r="3599" spans="1:11">
      <c r="A3599" s="483"/>
      <c r="B3599" s="438"/>
      <c r="F3599" s="385"/>
      <c r="G3599" s="385"/>
      <c r="H3599" s="385"/>
      <c r="I3599" s="385"/>
      <c r="J3599" s="385"/>
      <c r="K3599" s="385"/>
    </row>
    <row r="3600" spans="1:11">
      <c r="A3600" s="483"/>
      <c r="B3600" s="438"/>
      <c r="F3600" s="385"/>
      <c r="G3600" s="385"/>
      <c r="H3600" s="385"/>
      <c r="I3600" s="385"/>
      <c r="J3600" s="385"/>
      <c r="K3600" s="385"/>
    </row>
    <row r="3601" spans="1:11">
      <c r="A3601" s="483"/>
      <c r="B3601" s="438"/>
      <c r="F3601" s="385"/>
      <c r="G3601" s="385"/>
      <c r="H3601" s="385"/>
      <c r="I3601" s="385"/>
      <c r="J3601" s="385"/>
      <c r="K3601" s="385"/>
    </row>
    <row r="3602" spans="1:11">
      <c r="A3602" s="483"/>
      <c r="B3602" s="438"/>
      <c r="F3602" s="385"/>
      <c r="G3602" s="385"/>
      <c r="H3602" s="385"/>
      <c r="I3602" s="385"/>
      <c r="J3602" s="385"/>
      <c r="K3602" s="385"/>
    </row>
    <row r="3603" spans="1:11">
      <c r="A3603" s="483"/>
      <c r="B3603" s="438"/>
      <c r="F3603" s="385"/>
      <c r="G3603" s="385"/>
      <c r="H3603" s="385"/>
      <c r="I3603" s="385"/>
      <c r="J3603" s="385"/>
      <c r="K3603" s="385"/>
    </row>
    <row r="3604" spans="1:11">
      <c r="A3604" s="483"/>
      <c r="B3604" s="438"/>
      <c r="F3604" s="385"/>
      <c r="G3604" s="385"/>
      <c r="H3604" s="385"/>
      <c r="I3604" s="385"/>
      <c r="J3604" s="385"/>
      <c r="K3604" s="385"/>
    </row>
    <row r="3605" spans="1:11">
      <c r="A3605" s="483"/>
      <c r="B3605" s="438"/>
      <c r="F3605" s="385"/>
      <c r="G3605" s="385"/>
      <c r="H3605" s="385"/>
      <c r="I3605" s="385"/>
      <c r="J3605" s="385"/>
      <c r="K3605" s="385"/>
    </row>
    <row r="3606" spans="1:11">
      <c r="A3606" s="483"/>
      <c r="B3606" s="438"/>
      <c r="F3606" s="385"/>
      <c r="G3606" s="385"/>
      <c r="H3606" s="385"/>
      <c r="I3606" s="385"/>
      <c r="J3606" s="385"/>
      <c r="K3606" s="385"/>
    </row>
    <row r="3607" spans="1:11">
      <c r="A3607" s="483"/>
      <c r="B3607" s="438"/>
      <c r="F3607" s="385"/>
      <c r="G3607" s="385"/>
      <c r="H3607" s="385"/>
      <c r="I3607" s="385"/>
      <c r="J3607" s="385"/>
      <c r="K3607" s="385"/>
    </row>
    <row r="3608" spans="1:11">
      <c r="A3608" s="483"/>
      <c r="B3608" s="438"/>
      <c r="F3608" s="385"/>
      <c r="G3608" s="385"/>
      <c r="H3608" s="385"/>
      <c r="I3608" s="385"/>
      <c r="J3608" s="385"/>
      <c r="K3608" s="385"/>
    </row>
    <row r="3609" spans="1:11">
      <c r="A3609" s="483"/>
      <c r="B3609" s="438"/>
      <c r="F3609" s="385"/>
      <c r="G3609" s="385"/>
      <c r="H3609" s="385"/>
      <c r="I3609" s="385"/>
      <c r="J3609" s="385"/>
      <c r="K3609" s="385"/>
    </row>
    <row r="3610" spans="1:11">
      <c r="A3610" s="483"/>
      <c r="B3610" s="438"/>
      <c r="F3610" s="385"/>
      <c r="G3610" s="385"/>
      <c r="H3610" s="385"/>
      <c r="I3610" s="385"/>
      <c r="J3610" s="385"/>
      <c r="K3610" s="385"/>
    </row>
    <row r="3611" spans="1:11">
      <c r="A3611" s="483"/>
      <c r="B3611" s="438"/>
      <c r="F3611" s="385"/>
      <c r="G3611" s="385"/>
      <c r="H3611" s="385"/>
      <c r="I3611" s="385"/>
      <c r="J3611" s="385"/>
      <c r="K3611" s="385"/>
    </row>
    <row r="3612" spans="1:11">
      <c r="A3612" s="483"/>
      <c r="B3612" s="438"/>
      <c r="F3612" s="385"/>
      <c r="G3612" s="385"/>
      <c r="H3612" s="385"/>
      <c r="I3612" s="385"/>
      <c r="J3612" s="385"/>
      <c r="K3612" s="385"/>
    </row>
    <row r="3613" spans="1:11">
      <c r="A3613" s="483"/>
      <c r="B3613" s="438"/>
      <c r="F3613" s="385"/>
      <c r="G3613" s="385"/>
      <c r="H3613" s="385"/>
      <c r="I3613" s="385"/>
      <c r="J3613" s="385"/>
      <c r="K3613" s="385"/>
    </row>
    <row r="3614" spans="1:11">
      <c r="A3614" s="483"/>
      <c r="B3614" s="438"/>
      <c r="F3614" s="385"/>
      <c r="G3614" s="385"/>
      <c r="H3614" s="385"/>
      <c r="I3614" s="385"/>
      <c r="J3614" s="385"/>
      <c r="K3614" s="385"/>
    </row>
    <row r="3615" spans="1:11">
      <c r="A3615" s="483"/>
      <c r="B3615" s="438"/>
      <c r="F3615" s="385"/>
      <c r="G3615" s="385"/>
      <c r="H3615" s="385"/>
      <c r="I3615" s="385"/>
      <c r="J3615" s="385"/>
      <c r="K3615" s="385"/>
    </row>
    <row r="3616" spans="1:11">
      <c r="A3616" s="483"/>
      <c r="B3616" s="438"/>
      <c r="F3616" s="385"/>
      <c r="G3616" s="385"/>
      <c r="H3616" s="385"/>
      <c r="I3616" s="385"/>
      <c r="J3616" s="385"/>
      <c r="K3616" s="385"/>
    </row>
    <row r="3617" spans="1:11">
      <c r="A3617" s="483"/>
      <c r="B3617" s="438"/>
      <c r="F3617" s="385"/>
      <c r="G3617" s="385"/>
      <c r="H3617" s="385"/>
      <c r="I3617" s="385"/>
      <c r="J3617" s="385"/>
      <c r="K3617" s="385"/>
    </row>
    <row r="3618" spans="1:11">
      <c r="A3618" s="483"/>
      <c r="B3618" s="438"/>
      <c r="F3618" s="385"/>
      <c r="G3618" s="385"/>
      <c r="H3618" s="385"/>
      <c r="I3618" s="385"/>
      <c r="J3618" s="385"/>
      <c r="K3618" s="385"/>
    </row>
    <row r="3619" spans="1:11">
      <c r="A3619" s="483"/>
      <c r="B3619" s="438"/>
      <c r="F3619" s="385"/>
      <c r="G3619" s="385"/>
      <c r="H3619" s="385"/>
      <c r="I3619" s="385"/>
      <c r="J3619" s="385"/>
      <c r="K3619" s="385"/>
    </row>
    <row r="3620" spans="1:11">
      <c r="A3620" s="483"/>
      <c r="B3620" s="438"/>
      <c r="F3620" s="385"/>
      <c r="G3620" s="385"/>
      <c r="H3620" s="385"/>
      <c r="I3620" s="385"/>
      <c r="J3620" s="385"/>
      <c r="K3620" s="385"/>
    </row>
  </sheetData>
  <mergeCells count="46">
    <mergeCell ref="A31:F31"/>
    <mergeCell ref="D16:E16"/>
    <mergeCell ref="D17:E17"/>
    <mergeCell ref="D18:E18"/>
    <mergeCell ref="A22:A24"/>
    <mergeCell ref="B22:B24"/>
    <mergeCell ref="C22:C24"/>
    <mergeCell ref="D22:D24"/>
    <mergeCell ref="E22:F22"/>
    <mergeCell ref="G22:I22"/>
    <mergeCell ref="J22:K23"/>
    <mergeCell ref="G23:G24"/>
    <mergeCell ref="H23:H24"/>
    <mergeCell ref="A26:K26"/>
    <mergeCell ref="A43:F43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55:F55"/>
    <mergeCell ref="A44:F44"/>
    <mergeCell ref="A45:K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66:K66"/>
    <mergeCell ref="A67:K67"/>
    <mergeCell ref="A56:F56"/>
    <mergeCell ref="A57:F57"/>
    <mergeCell ref="A58:F58"/>
    <mergeCell ref="A59:F59"/>
    <mergeCell ref="A63:K63"/>
    <mergeCell ref="A64:K64"/>
  </mergeCells>
  <pageMargins left="0.23622047244094491" right="0.19685039370078741" top="0.51181102362204722" bottom="0.43307086614173229" header="0.31496062992125984" footer="0.23622047244094491"/>
  <pageSetup paperSize="9" fitToHeight="10000" orientation="landscape" r:id="rId1"/>
  <headerFooter alignWithMargins="0">
    <oddHeader>&amp;LГранд-Смета (вер.8.1)</oddHeader>
    <oddFooter>&amp;C01-01-01&amp;R&amp;P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P3620"/>
  <sheetViews>
    <sheetView showGridLines="0" topLeftCell="A10" zoomScaleNormal="100" zoomScaleSheetLayoutView="75" workbookViewId="0">
      <selection activeCell="D17" sqref="D17:E17"/>
    </sheetView>
  </sheetViews>
  <sheetFormatPr defaultColWidth="9.140625" defaultRowHeight="12.75" outlineLevelRow="2"/>
  <cols>
    <col min="1" max="1" width="4.7109375" style="415" customWidth="1"/>
    <col min="2" max="2" width="20.28515625" style="439" customWidth="1"/>
    <col min="3" max="3" width="37.140625" style="383" customWidth="1"/>
    <col min="4" max="4" width="17.140625" style="384" customWidth="1"/>
    <col min="5" max="5" width="11.7109375" style="385" customWidth="1"/>
    <col min="6" max="7" width="10.5703125" style="386" customWidth="1"/>
    <col min="8" max="8" width="11" style="386" customWidth="1"/>
    <col min="9" max="9" width="10.7109375" style="386" customWidth="1"/>
    <col min="10" max="10" width="8.28515625" style="386" customWidth="1"/>
    <col min="11" max="11" width="8.140625" style="386" customWidth="1"/>
    <col min="12" max="14" width="7.140625" style="386" customWidth="1"/>
    <col min="15" max="16" width="6.28515625" style="386" customWidth="1"/>
    <col min="17" max="16384" width="9.140625" style="388"/>
  </cols>
  <sheetData>
    <row r="1" spans="1:16" outlineLevel="2">
      <c r="A1" s="381" t="s">
        <v>362</v>
      </c>
      <c r="B1" s="382"/>
      <c r="I1" s="387" t="s">
        <v>363</v>
      </c>
    </row>
    <row r="2" spans="1:16" outlineLevel="1">
      <c r="A2" s="389"/>
      <c r="B2" s="382"/>
      <c r="I2" s="390"/>
    </row>
    <row r="3" spans="1:16" outlineLevel="1">
      <c r="A3" s="389"/>
      <c r="B3" s="382"/>
      <c r="I3" s="390"/>
    </row>
    <row r="4" spans="1:16" outlineLevel="1">
      <c r="A4" s="389" t="s">
        <v>364</v>
      </c>
      <c r="B4" s="382"/>
      <c r="I4" s="390" t="s">
        <v>365</v>
      </c>
    </row>
    <row r="5" spans="1:16" outlineLevel="1">
      <c r="A5" s="391" t="s">
        <v>366</v>
      </c>
      <c r="B5" s="382"/>
      <c r="I5" s="392" t="s">
        <v>367</v>
      </c>
    </row>
    <row r="6" spans="1:16" ht="14.25">
      <c r="A6" s="494"/>
      <c r="B6" s="382"/>
      <c r="C6" s="386"/>
      <c r="D6" s="394" t="s">
        <v>410</v>
      </c>
      <c r="E6" s="386"/>
      <c r="F6" s="395"/>
      <c r="G6" s="395"/>
      <c r="H6" s="395"/>
      <c r="N6" s="388"/>
      <c r="O6" s="388"/>
      <c r="P6" s="388"/>
    </row>
    <row r="7" spans="1:16">
      <c r="A7" s="494"/>
      <c r="B7" s="396"/>
      <c r="C7" s="397"/>
      <c r="D7" s="398" t="s">
        <v>251</v>
      </c>
      <c r="E7" s="399"/>
      <c r="F7" s="400"/>
      <c r="G7" s="401"/>
      <c r="N7" s="388"/>
      <c r="O7" s="388"/>
      <c r="P7" s="388"/>
    </row>
    <row r="8" spans="1:16">
      <c r="A8" s="494"/>
      <c r="B8" s="402"/>
      <c r="C8" s="386"/>
      <c r="D8" s="386"/>
      <c r="E8" s="386"/>
      <c r="O8" s="388"/>
      <c r="P8" s="388"/>
    </row>
    <row r="9" spans="1:16" ht="15.75">
      <c r="A9" s="494"/>
      <c r="B9" s="402"/>
      <c r="C9" s="386"/>
      <c r="D9" s="403" t="s">
        <v>424</v>
      </c>
      <c r="F9" s="404"/>
      <c r="G9" s="404"/>
      <c r="O9" s="388"/>
      <c r="P9" s="388"/>
    </row>
    <row r="10" spans="1:16">
      <c r="A10" s="494"/>
      <c r="B10" s="402"/>
      <c r="C10" s="386"/>
      <c r="D10" s="405" t="s">
        <v>369</v>
      </c>
      <c r="F10" s="406"/>
      <c r="G10" s="406"/>
      <c r="O10" s="388"/>
      <c r="P10" s="388"/>
    </row>
    <row r="11" spans="1:16">
      <c r="A11" s="494"/>
      <c r="B11" s="402"/>
      <c r="C11" s="386"/>
      <c r="D11" s="386"/>
      <c r="E11" s="386"/>
      <c r="O11" s="388"/>
      <c r="P11" s="388"/>
    </row>
    <row r="12" spans="1:16" ht="14.25">
      <c r="A12" s="407" t="s">
        <v>370</v>
      </c>
      <c r="B12" s="408" t="s">
        <v>447</v>
      </c>
      <c r="C12" s="409"/>
      <c r="D12" s="394"/>
      <c r="E12" s="410"/>
      <c r="F12" s="409"/>
      <c r="G12" s="409"/>
      <c r="N12" s="388"/>
      <c r="O12" s="388"/>
      <c r="P12" s="388"/>
    </row>
    <row r="13" spans="1:16">
      <c r="A13" s="494"/>
      <c r="B13" s="411"/>
      <c r="C13" s="397"/>
      <c r="D13" s="398" t="s">
        <v>256</v>
      </c>
      <c r="F13" s="412"/>
      <c r="G13" s="412"/>
      <c r="H13" s="397"/>
      <c r="I13" s="401"/>
      <c r="O13" s="388"/>
      <c r="P13" s="388"/>
    </row>
    <row r="14" spans="1:16">
      <c r="A14" s="413"/>
      <c r="B14" s="414"/>
      <c r="C14" s="386"/>
      <c r="D14" s="386"/>
      <c r="E14" s="386"/>
      <c r="N14" s="388"/>
      <c r="O14" s="388"/>
      <c r="P14" s="388"/>
    </row>
    <row r="15" spans="1:16" ht="14.25">
      <c r="B15" s="408"/>
      <c r="C15" s="416"/>
      <c r="D15" s="401"/>
      <c r="E15" s="401"/>
      <c r="F15" s="417"/>
      <c r="G15" s="418"/>
      <c r="H15" s="419"/>
      <c r="O15" s="409"/>
      <c r="P15" s="388"/>
    </row>
    <row r="16" spans="1:16" s="422" customFormat="1" ht="14.25">
      <c r="A16" s="420"/>
      <c r="B16" s="408" t="s">
        <v>372</v>
      </c>
      <c r="C16" s="421"/>
      <c r="D16" s="1001">
        <v>141.917</v>
      </c>
      <c r="E16" s="1002"/>
      <c r="F16" s="418" t="s">
        <v>146</v>
      </c>
      <c r="G16" s="418"/>
      <c r="H16" s="419"/>
      <c r="I16" s="409"/>
      <c r="J16" s="409"/>
      <c r="K16" s="409"/>
      <c r="L16" s="409"/>
      <c r="M16" s="409"/>
      <c r="N16" s="409"/>
    </row>
    <row r="17" spans="1:16" s="422" customFormat="1" ht="14.25">
      <c r="A17" s="420"/>
      <c r="B17" s="408" t="s">
        <v>374</v>
      </c>
      <c r="C17" s="421"/>
      <c r="D17" s="1001" t="s">
        <v>448</v>
      </c>
      <c r="E17" s="1002"/>
      <c r="F17" s="418" t="s">
        <v>146</v>
      </c>
      <c r="G17" s="418"/>
      <c r="H17" s="419"/>
      <c r="I17" s="409"/>
      <c r="J17" s="409"/>
      <c r="K17" s="409"/>
      <c r="L17" s="409"/>
      <c r="M17" s="409"/>
      <c r="N17" s="409"/>
    </row>
    <row r="18" spans="1:16" s="422" customFormat="1" ht="14.25" outlineLevel="1">
      <c r="A18" s="420"/>
      <c r="B18" s="408" t="s">
        <v>376</v>
      </c>
      <c r="C18" s="421"/>
      <c r="D18" s="1001" t="s">
        <v>449</v>
      </c>
      <c r="E18" s="1002"/>
      <c r="F18" s="418" t="s">
        <v>378</v>
      </c>
      <c r="G18" s="418"/>
      <c r="H18" s="419"/>
      <c r="I18" s="409"/>
      <c r="J18" s="409"/>
      <c r="K18" s="409"/>
      <c r="L18" s="409"/>
      <c r="M18" s="409"/>
      <c r="N18" s="409"/>
    </row>
    <row r="19" spans="1:16" ht="14.25">
      <c r="B19" s="423" t="s">
        <v>411</v>
      </c>
      <c r="D19" s="386"/>
      <c r="E19" s="386"/>
      <c r="O19" s="388"/>
      <c r="P19" s="388"/>
    </row>
    <row r="20" spans="1:16">
      <c r="B20" s="424"/>
      <c r="C20" s="384"/>
      <c r="D20" s="406"/>
      <c r="E20" s="386"/>
      <c r="P20" s="388"/>
    </row>
    <row r="21" spans="1:16">
      <c r="B21" s="382"/>
      <c r="E21" s="386"/>
    </row>
    <row r="22" spans="1:16" s="426" customFormat="1" ht="48" customHeight="1">
      <c r="A22" s="1003" t="s">
        <v>0</v>
      </c>
      <c r="B22" s="1004" t="s">
        <v>380</v>
      </c>
      <c r="C22" s="1005" t="s">
        <v>381</v>
      </c>
      <c r="D22" s="1005" t="s">
        <v>187</v>
      </c>
      <c r="E22" s="1005" t="s">
        <v>382</v>
      </c>
      <c r="F22" s="1005"/>
      <c r="G22" s="1005" t="s">
        <v>383</v>
      </c>
      <c r="H22" s="1005"/>
      <c r="I22" s="1005"/>
      <c r="J22" s="1005" t="s">
        <v>384</v>
      </c>
      <c r="K22" s="1005"/>
      <c r="L22" s="425"/>
      <c r="M22" s="425"/>
      <c r="N22" s="425"/>
      <c r="O22" s="425"/>
      <c r="P22" s="425"/>
    </row>
    <row r="23" spans="1:16" s="426" customFormat="1" ht="24">
      <c r="A23" s="1003"/>
      <c r="B23" s="1004"/>
      <c r="C23" s="1005"/>
      <c r="D23" s="1005"/>
      <c r="E23" s="493" t="s">
        <v>385</v>
      </c>
      <c r="F23" s="493" t="s">
        <v>386</v>
      </c>
      <c r="G23" s="1005" t="s">
        <v>387</v>
      </c>
      <c r="H23" s="1005" t="s">
        <v>388</v>
      </c>
      <c r="I23" s="493" t="s">
        <v>389</v>
      </c>
      <c r="J23" s="1005"/>
      <c r="K23" s="1005"/>
      <c r="L23" s="425"/>
      <c r="M23" s="425"/>
      <c r="N23" s="425"/>
      <c r="O23" s="425"/>
      <c r="P23" s="425"/>
    </row>
    <row r="24" spans="1:16" s="426" customFormat="1" ht="36">
      <c r="A24" s="1003"/>
      <c r="B24" s="1004"/>
      <c r="C24" s="1005"/>
      <c r="D24" s="1005"/>
      <c r="E24" s="493" t="s">
        <v>388</v>
      </c>
      <c r="F24" s="493" t="s">
        <v>390</v>
      </c>
      <c r="G24" s="1005"/>
      <c r="H24" s="1005"/>
      <c r="I24" s="493" t="s">
        <v>390</v>
      </c>
      <c r="J24" s="493" t="s">
        <v>391</v>
      </c>
      <c r="K24" s="493" t="s">
        <v>385</v>
      </c>
      <c r="L24" s="425"/>
      <c r="M24" s="425"/>
      <c r="N24" s="425"/>
      <c r="O24" s="425"/>
      <c r="P24" s="425"/>
    </row>
    <row r="25" spans="1:16">
      <c r="A25" s="428">
        <v>1</v>
      </c>
      <c r="B25" s="429">
        <v>2</v>
      </c>
      <c r="C25" s="493">
        <v>3</v>
      </c>
      <c r="D25" s="493">
        <v>4</v>
      </c>
      <c r="E25" s="493">
        <v>5</v>
      </c>
      <c r="F25" s="430">
        <v>6</v>
      </c>
      <c r="G25" s="430">
        <v>7</v>
      </c>
      <c r="H25" s="430">
        <v>8</v>
      </c>
      <c r="I25" s="430">
        <v>9</v>
      </c>
      <c r="J25" s="430">
        <v>10</v>
      </c>
      <c r="K25" s="430">
        <v>11</v>
      </c>
      <c r="L25" s="388"/>
      <c r="M25" s="388"/>
      <c r="N25" s="388"/>
      <c r="O25" s="388"/>
      <c r="P25" s="388"/>
    </row>
    <row r="26" spans="1:16" ht="19.899999999999999" customHeight="1">
      <c r="A26" s="1006" t="s">
        <v>412</v>
      </c>
      <c r="B26" s="1000"/>
      <c r="C26" s="1000"/>
      <c r="D26" s="1000"/>
      <c r="E26" s="1000"/>
      <c r="F26" s="1000"/>
      <c r="G26" s="1000"/>
      <c r="H26" s="1000"/>
      <c r="I26" s="1000"/>
      <c r="J26" s="1000"/>
      <c r="K26" s="1000"/>
    </row>
    <row r="27" spans="1:16" ht="36">
      <c r="A27" s="431" t="s">
        <v>279</v>
      </c>
      <c r="B27" s="432" t="s">
        <v>413</v>
      </c>
      <c r="C27" s="433" t="s">
        <v>450</v>
      </c>
      <c r="D27" s="446" t="s">
        <v>451</v>
      </c>
      <c r="E27" s="435" t="s">
        <v>414</v>
      </c>
      <c r="F27" s="435" t="s">
        <v>415</v>
      </c>
      <c r="G27" s="436">
        <v>74213</v>
      </c>
      <c r="H27" s="436">
        <v>7571</v>
      </c>
      <c r="I27" s="435" t="s">
        <v>452</v>
      </c>
      <c r="J27" s="436">
        <v>32.840000000000003</v>
      </c>
      <c r="K27" s="436">
        <v>887.6</v>
      </c>
    </row>
    <row r="28" spans="1:16" ht="24">
      <c r="A28" s="431" t="s">
        <v>295</v>
      </c>
      <c r="B28" s="445"/>
      <c r="C28" s="433" t="s">
        <v>416</v>
      </c>
      <c r="D28" s="446" t="s">
        <v>453</v>
      </c>
      <c r="E28" s="435"/>
      <c r="F28" s="435"/>
      <c r="G28" s="435"/>
      <c r="H28" s="435"/>
      <c r="I28" s="435"/>
      <c r="J28" s="435"/>
      <c r="K28" s="435"/>
    </row>
    <row r="29" spans="1:16" ht="60">
      <c r="A29" s="431" t="s">
        <v>298</v>
      </c>
      <c r="B29" s="432" t="s">
        <v>417</v>
      </c>
      <c r="C29" s="433" t="s">
        <v>454</v>
      </c>
      <c r="D29" s="446" t="s">
        <v>453</v>
      </c>
      <c r="E29" s="435">
        <v>3.28</v>
      </c>
      <c r="F29" s="435">
        <v>3.28</v>
      </c>
      <c r="G29" s="436">
        <v>6022</v>
      </c>
      <c r="H29" s="435"/>
      <c r="I29" s="436">
        <v>6022</v>
      </c>
      <c r="J29" s="435"/>
      <c r="K29" s="435"/>
    </row>
    <row r="30" spans="1:16" ht="60">
      <c r="A30" s="431" t="s">
        <v>302</v>
      </c>
      <c r="B30" s="432" t="s">
        <v>418</v>
      </c>
      <c r="C30" s="433" t="s">
        <v>455</v>
      </c>
      <c r="D30" s="446" t="s">
        <v>453</v>
      </c>
      <c r="E30" s="435">
        <v>17.32</v>
      </c>
      <c r="F30" s="435">
        <v>17.32</v>
      </c>
      <c r="G30" s="436">
        <v>31797</v>
      </c>
      <c r="H30" s="435"/>
      <c r="I30" s="436">
        <v>31797</v>
      </c>
      <c r="J30" s="435"/>
      <c r="K30" s="435"/>
    </row>
    <row r="31" spans="1:16" ht="22.5">
      <c r="A31" s="999" t="s">
        <v>393</v>
      </c>
      <c r="B31" s="1000"/>
      <c r="C31" s="1000"/>
      <c r="D31" s="1000"/>
      <c r="E31" s="1000"/>
      <c r="F31" s="1000"/>
      <c r="G31" s="435">
        <v>112032</v>
      </c>
      <c r="H31" s="435">
        <v>7571</v>
      </c>
      <c r="I31" s="435" t="s">
        <v>456</v>
      </c>
      <c r="J31" s="435"/>
      <c r="K31" s="435">
        <v>887.6</v>
      </c>
    </row>
    <row r="32" spans="1:16">
      <c r="A32" s="999" t="s">
        <v>419</v>
      </c>
      <c r="B32" s="1000"/>
      <c r="C32" s="1000"/>
      <c r="D32" s="1000"/>
      <c r="E32" s="1000"/>
      <c r="F32" s="1000"/>
      <c r="G32" s="435">
        <v>18666</v>
      </c>
      <c r="H32" s="435"/>
      <c r="I32" s="435"/>
      <c r="J32" s="435"/>
      <c r="K32" s="435"/>
    </row>
    <row r="33" spans="1:11">
      <c r="A33" s="999" t="s">
        <v>420</v>
      </c>
      <c r="B33" s="1000"/>
      <c r="C33" s="1000"/>
      <c r="D33" s="1000"/>
      <c r="E33" s="1000"/>
      <c r="F33" s="1000"/>
      <c r="G33" s="435">
        <v>11219</v>
      </c>
      <c r="H33" s="435"/>
      <c r="I33" s="435"/>
      <c r="J33" s="435"/>
      <c r="K33" s="435"/>
    </row>
    <row r="34" spans="1:11">
      <c r="A34" s="1007" t="s">
        <v>457</v>
      </c>
      <c r="B34" s="1000"/>
      <c r="C34" s="1000"/>
      <c r="D34" s="1000"/>
      <c r="E34" s="1000"/>
      <c r="F34" s="1000"/>
      <c r="G34" s="437">
        <v>141917</v>
      </c>
      <c r="H34" s="435"/>
      <c r="I34" s="435"/>
      <c r="J34" s="435"/>
      <c r="K34" s="437">
        <v>887.6</v>
      </c>
    </row>
    <row r="35" spans="1:11">
      <c r="A35" s="1008" t="s">
        <v>399</v>
      </c>
      <c r="B35" s="1009"/>
      <c r="C35" s="1009"/>
      <c r="D35" s="1009"/>
      <c r="E35" s="1009"/>
      <c r="F35" s="1009"/>
      <c r="G35" s="1009"/>
      <c r="H35" s="1009"/>
      <c r="I35" s="1009"/>
      <c r="J35" s="1009"/>
      <c r="K35" s="1009"/>
    </row>
    <row r="36" spans="1:11" ht="22.5">
      <c r="A36" s="999" t="s">
        <v>400</v>
      </c>
      <c r="B36" s="1000"/>
      <c r="C36" s="1000"/>
      <c r="D36" s="1000"/>
      <c r="E36" s="1000"/>
      <c r="F36" s="1000"/>
      <c r="G36" s="435">
        <v>112032</v>
      </c>
      <c r="H36" s="435">
        <v>7571</v>
      </c>
      <c r="I36" s="435" t="s">
        <v>456</v>
      </c>
      <c r="J36" s="435"/>
      <c r="K36" s="435">
        <v>887.6</v>
      </c>
    </row>
    <row r="37" spans="1:11">
      <c r="A37" s="999" t="s">
        <v>419</v>
      </c>
      <c r="B37" s="1000"/>
      <c r="C37" s="1000"/>
      <c r="D37" s="1000"/>
      <c r="E37" s="1000"/>
      <c r="F37" s="1000"/>
      <c r="G37" s="435">
        <v>18666</v>
      </c>
      <c r="H37" s="435"/>
      <c r="I37" s="435"/>
      <c r="J37" s="435"/>
      <c r="K37" s="435"/>
    </row>
    <row r="38" spans="1:11">
      <c r="A38" s="999" t="s">
        <v>420</v>
      </c>
      <c r="B38" s="1000"/>
      <c r="C38" s="1000"/>
      <c r="D38" s="1000"/>
      <c r="E38" s="1000"/>
      <c r="F38" s="1000"/>
      <c r="G38" s="435">
        <v>11219</v>
      </c>
      <c r="H38" s="435"/>
      <c r="I38" s="435"/>
      <c r="J38" s="435"/>
      <c r="K38" s="435"/>
    </row>
    <row r="39" spans="1:11">
      <c r="A39" s="1007" t="s">
        <v>458</v>
      </c>
      <c r="B39" s="1000"/>
      <c r="C39" s="1000"/>
      <c r="D39" s="1000"/>
      <c r="E39" s="1000"/>
      <c r="F39" s="1000"/>
      <c r="G39" s="437">
        <v>141917</v>
      </c>
      <c r="H39" s="435"/>
      <c r="I39" s="435"/>
      <c r="J39" s="435"/>
      <c r="K39" s="437">
        <v>887.6</v>
      </c>
    </row>
    <row r="40" spans="1:11">
      <c r="A40" s="494"/>
      <c r="B40" s="438"/>
      <c r="F40" s="385"/>
      <c r="G40" s="385"/>
      <c r="H40" s="385"/>
      <c r="I40" s="385"/>
      <c r="J40" s="385"/>
      <c r="K40" s="385"/>
    </row>
    <row r="41" spans="1:11">
      <c r="A41" s="494"/>
      <c r="B41" s="438"/>
      <c r="F41" s="385"/>
      <c r="G41" s="385"/>
      <c r="H41" s="385"/>
      <c r="I41" s="385"/>
      <c r="J41" s="385"/>
      <c r="K41" s="385"/>
    </row>
    <row r="42" spans="1:11">
      <c r="A42" s="494"/>
      <c r="B42" s="438"/>
      <c r="F42" s="385"/>
      <c r="G42" s="385"/>
      <c r="H42" s="385"/>
      <c r="I42" s="385"/>
      <c r="J42" s="385"/>
      <c r="K42" s="385"/>
    </row>
    <row r="43" spans="1:11">
      <c r="A43" s="1010" t="s">
        <v>421</v>
      </c>
      <c r="B43" s="1011"/>
      <c r="C43" s="1011"/>
      <c r="D43" s="1011"/>
      <c r="E43" s="1011"/>
      <c r="F43" s="1011"/>
      <c r="G43" s="1011"/>
      <c r="H43" s="1011"/>
      <c r="I43" s="1011"/>
      <c r="J43" s="1011"/>
      <c r="K43" s="1011"/>
    </row>
    <row r="44" spans="1:11">
      <c r="A44" s="1012" t="s">
        <v>422</v>
      </c>
      <c r="B44" s="1011"/>
      <c r="C44" s="1011"/>
      <c r="D44" s="1011"/>
      <c r="E44" s="1011"/>
      <c r="F44" s="1011"/>
      <c r="G44" s="1011"/>
      <c r="H44" s="1011"/>
      <c r="I44" s="1011"/>
      <c r="J44" s="1011"/>
      <c r="K44" s="1011"/>
    </row>
    <row r="45" spans="1:11">
      <c r="A45" s="494"/>
      <c r="B45" s="438"/>
      <c r="F45" s="385"/>
      <c r="G45" s="385"/>
      <c r="H45" s="385"/>
      <c r="I45" s="385"/>
      <c r="J45" s="385"/>
      <c r="K45" s="385"/>
    </row>
    <row r="46" spans="1:11">
      <c r="A46" s="1010" t="s">
        <v>423</v>
      </c>
      <c r="B46" s="1011"/>
      <c r="C46" s="1011"/>
      <c r="D46" s="1011"/>
      <c r="E46" s="1011"/>
      <c r="F46" s="1011"/>
      <c r="G46" s="1011"/>
      <c r="H46" s="1011"/>
      <c r="I46" s="1011"/>
      <c r="J46" s="1011"/>
      <c r="K46" s="1011"/>
    </row>
    <row r="47" spans="1:11">
      <c r="A47" s="1012" t="s">
        <v>422</v>
      </c>
      <c r="B47" s="1011"/>
      <c r="C47" s="1011"/>
      <c r="D47" s="1011"/>
      <c r="E47" s="1011"/>
      <c r="F47" s="1011"/>
      <c r="G47" s="1011"/>
      <c r="H47" s="1011"/>
      <c r="I47" s="1011"/>
      <c r="J47" s="1011"/>
      <c r="K47" s="1011"/>
    </row>
    <row r="48" spans="1:11">
      <c r="A48" s="494"/>
      <c r="B48" s="438"/>
      <c r="F48" s="385"/>
      <c r="G48" s="385"/>
      <c r="H48" s="385"/>
      <c r="I48" s="385"/>
      <c r="J48" s="385"/>
      <c r="K48" s="385"/>
    </row>
    <row r="49" spans="1:11">
      <c r="A49" s="494"/>
      <c r="B49" s="438"/>
      <c r="F49" s="385"/>
      <c r="G49" s="385"/>
      <c r="H49" s="385"/>
      <c r="I49" s="385"/>
      <c r="J49" s="385"/>
      <c r="K49" s="385"/>
    </row>
    <row r="50" spans="1:11">
      <c r="A50" s="494"/>
      <c r="B50" s="438"/>
      <c r="F50" s="385"/>
      <c r="G50" s="385"/>
      <c r="H50" s="385"/>
      <c r="I50" s="385"/>
      <c r="J50" s="385"/>
      <c r="K50" s="385"/>
    </row>
    <row r="51" spans="1:11">
      <c r="A51" s="494"/>
      <c r="B51" s="438"/>
      <c r="F51" s="385"/>
      <c r="G51" s="385"/>
      <c r="H51" s="385"/>
      <c r="I51" s="385"/>
      <c r="J51" s="385"/>
      <c r="K51" s="385"/>
    </row>
    <row r="52" spans="1:11">
      <c r="A52" s="494"/>
      <c r="B52" s="438"/>
      <c r="F52" s="385"/>
      <c r="G52" s="385"/>
      <c r="H52" s="385"/>
      <c r="I52" s="385"/>
      <c r="J52" s="385"/>
      <c r="K52" s="385"/>
    </row>
    <row r="53" spans="1:11">
      <c r="A53" s="494"/>
      <c r="B53" s="438"/>
      <c r="F53" s="385"/>
      <c r="G53" s="385"/>
      <c r="H53" s="385"/>
      <c r="I53" s="385"/>
      <c r="J53" s="385"/>
      <c r="K53" s="385"/>
    </row>
    <row r="54" spans="1:11">
      <c r="A54" s="494"/>
      <c r="B54" s="438"/>
      <c r="F54" s="385"/>
      <c r="G54" s="385"/>
      <c r="H54" s="385"/>
      <c r="I54" s="385"/>
      <c r="J54" s="385"/>
      <c r="K54" s="385"/>
    </row>
    <row r="55" spans="1:11">
      <c r="A55" s="494"/>
      <c r="B55" s="438"/>
      <c r="F55" s="385"/>
      <c r="G55" s="385"/>
      <c r="H55" s="385"/>
      <c r="I55" s="385"/>
      <c r="J55" s="385"/>
      <c r="K55" s="385"/>
    </row>
    <row r="56" spans="1:11">
      <c r="A56" s="494"/>
      <c r="B56" s="438"/>
      <c r="F56" s="385"/>
      <c r="G56" s="385"/>
      <c r="H56" s="385"/>
      <c r="I56" s="385"/>
      <c r="J56" s="385"/>
      <c r="K56" s="385"/>
    </row>
    <row r="57" spans="1:11">
      <c r="A57" s="494"/>
      <c r="B57" s="438"/>
      <c r="F57" s="385"/>
      <c r="G57" s="385"/>
      <c r="H57" s="385"/>
      <c r="I57" s="385"/>
      <c r="J57" s="385"/>
      <c r="K57" s="385"/>
    </row>
    <row r="58" spans="1:11">
      <c r="A58" s="494"/>
      <c r="B58" s="438"/>
      <c r="F58" s="385"/>
      <c r="G58" s="385"/>
      <c r="H58" s="385"/>
      <c r="I58" s="385"/>
      <c r="J58" s="385"/>
      <c r="K58" s="385"/>
    </row>
    <row r="59" spans="1:11">
      <c r="A59" s="494"/>
      <c r="B59" s="438"/>
      <c r="F59" s="385"/>
      <c r="G59" s="385"/>
      <c r="H59" s="385"/>
      <c r="I59" s="385"/>
      <c r="J59" s="385"/>
      <c r="K59" s="385"/>
    </row>
    <row r="60" spans="1:11">
      <c r="A60" s="494"/>
      <c r="B60" s="438"/>
      <c r="F60" s="385"/>
      <c r="G60" s="385"/>
      <c r="H60" s="385"/>
      <c r="I60" s="385"/>
      <c r="J60" s="385"/>
      <c r="K60" s="385"/>
    </row>
    <row r="61" spans="1:11">
      <c r="A61" s="494"/>
      <c r="B61" s="438"/>
      <c r="F61" s="385"/>
      <c r="G61" s="385"/>
      <c r="H61" s="385"/>
      <c r="I61" s="385"/>
      <c r="J61" s="385"/>
      <c r="K61" s="385"/>
    </row>
    <row r="62" spans="1:11">
      <c r="A62" s="494"/>
      <c r="B62" s="438"/>
      <c r="F62" s="385"/>
      <c r="G62" s="385"/>
      <c r="H62" s="385"/>
      <c r="I62" s="385"/>
      <c r="J62" s="385"/>
      <c r="K62" s="385"/>
    </row>
    <row r="63" spans="1:11">
      <c r="A63" s="494"/>
      <c r="B63" s="438"/>
      <c r="F63" s="385"/>
      <c r="G63" s="385"/>
      <c r="H63" s="385"/>
      <c r="I63" s="385"/>
      <c r="J63" s="385"/>
      <c r="K63" s="385"/>
    </row>
    <row r="64" spans="1:11">
      <c r="A64" s="494"/>
      <c r="B64" s="438"/>
      <c r="F64" s="385"/>
      <c r="G64" s="385"/>
      <c r="H64" s="385"/>
      <c r="I64" s="385"/>
      <c r="J64" s="385"/>
      <c r="K64" s="385"/>
    </row>
    <row r="65" spans="1:11">
      <c r="A65" s="494"/>
      <c r="B65" s="438"/>
      <c r="F65" s="385"/>
      <c r="G65" s="385"/>
      <c r="H65" s="385"/>
      <c r="I65" s="385"/>
      <c r="J65" s="385"/>
      <c r="K65" s="385"/>
    </row>
    <row r="66" spans="1:11">
      <c r="A66" s="494"/>
      <c r="B66" s="438"/>
      <c r="F66" s="385"/>
      <c r="G66" s="385"/>
      <c r="H66" s="385"/>
      <c r="I66" s="385"/>
      <c r="J66" s="385"/>
      <c r="K66" s="385"/>
    </row>
    <row r="67" spans="1:11">
      <c r="A67" s="494"/>
      <c r="B67" s="438"/>
      <c r="F67" s="385"/>
      <c r="G67" s="385"/>
      <c r="H67" s="385"/>
      <c r="I67" s="385"/>
      <c r="J67" s="385"/>
      <c r="K67" s="385"/>
    </row>
    <row r="68" spans="1:11">
      <c r="A68" s="494"/>
      <c r="B68" s="438"/>
      <c r="F68" s="385"/>
      <c r="G68" s="385"/>
      <c r="H68" s="385"/>
      <c r="I68" s="385"/>
      <c r="J68" s="385"/>
      <c r="K68" s="385"/>
    </row>
    <row r="69" spans="1:11">
      <c r="A69" s="494"/>
      <c r="B69" s="438"/>
      <c r="F69" s="385"/>
      <c r="G69" s="385"/>
      <c r="H69" s="385"/>
      <c r="I69" s="385"/>
      <c r="J69" s="385"/>
      <c r="K69" s="385"/>
    </row>
    <row r="70" spans="1:11">
      <c r="A70" s="494"/>
      <c r="B70" s="438"/>
      <c r="F70" s="385"/>
      <c r="G70" s="385"/>
      <c r="H70" s="385"/>
      <c r="I70" s="385"/>
      <c r="J70" s="385"/>
      <c r="K70" s="385"/>
    </row>
    <row r="71" spans="1:11">
      <c r="A71" s="494"/>
      <c r="B71" s="438"/>
      <c r="F71" s="385"/>
      <c r="G71" s="385"/>
      <c r="H71" s="385"/>
      <c r="I71" s="385"/>
      <c r="J71" s="385"/>
      <c r="K71" s="385"/>
    </row>
    <row r="72" spans="1:11">
      <c r="A72" s="494"/>
      <c r="B72" s="438"/>
      <c r="F72" s="385"/>
      <c r="G72" s="385"/>
      <c r="H72" s="385"/>
      <c r="I72" s="385"/>
      <c r="J72" s="385"/>
      <c r="K72" s="385"/>
    </row>
    <row r="73" spans="1:11">
      <c r="A73" s="494"/>
      <c r="B73" s="438"/>
      <c r="F73" s="385"/>
      <c r="G73" s="385"/>
      <c r="H73" s="385"/>
      <c r="I73" s="385"/>
      <c r="J73" s="385"/>
      <c r="K73" s="385"/>
    </row>
    <row r="74" spans="1:11">
      <c r="A74" s="494"/>
      <c r="B74" s="438"/>
      <c r="F74" s="385"/>
      <c r="G74" s="385"/>
      <c r="H74" s="385"/>
      <c r="I74" s="385"/>
      <c r="J74" s="385"/>
      <c r="K74" s="385"/>
    </row>
    <row r="75" spans="1:11">
      <c r="A75" s="494"/>
      <c r="B75" s="438"/>
      <c r="F75" s="385"/>
      <c r="G75" s="385"/>
      <c r="H75" s="385"/>
      <c r="I75" s="385"/>
      <c r="J75" s="385"/>
      <c r="K75" s="385"/>
    </row>
    <row r="76" spans="1:11">
      <c r="A76" s="494"/>
      <c r="B76" s="438"/>
      <c r="F76" s="385"/>
      <c r="G76" s="385"/>
      <c r="H76" s="385"/>
      <c r="I76" s="385"/>
      <c r="J76" s="385"/>
      <c r="K76" s="385"/>
    </row>
    <row r="77" spans="1:11">
      <c r="A77" s="494"/>
      <c r="B77" s="438"/>
      <c r="F77" s="385"/>
      <c r="G77" s="385"/>
      <c r="H77" s="385"/>
      <c r="I77" s="385"/>
      <c r="J77" s="385"/>
      <c r="K77" s="385"/>
    </row>
    <row r="78" spans="1:11">
      <c r="A78" s="494"/>
      <c r="B78" s="438"/>
      <c r="F78" s="385"/>
      <c r="G78" s="385"/>
      <c r="H78" s="385"/>
      <c r="I78" s="385"/>
      <c r="J78" s="385"/>
      <c r="K78" s="385"/>
    </row>
    <row r="79" spans="1:11">
      <c r="A79" s="494"/>
      <c r="B79" s="438"/>
      <c r="F79" s="385"/>
      <c r="G79" s="385"/>
      <c r="H79" s="385"/>
      <c r="I79" s="385"/>
      <c r="J79" s="385"/>
      <c r="K79" s="385"/>
    </row>
    <row r="80" spans="1:11">
      <c r="A80" s="494"/>
      <c r="B80" s="438"/>
      <c r="F80" s="385"/>
      <c r="G80" s="385"/>
      <c r="H80" s="385"/>
      <c r="I80" s="385"/>
      <c r="J80" s="385"/>
      <c r="K80" s="385"/>
    </row>
    <row r="81" spans="1:11">
      <c r="A81" s="494"/>
      <c r="B81" s="438"/>
      <c r="F81" s="385"/>
      <c r="G81" s="385"/>
      <c r="H81" s="385"/>
      <c r="I81" s="385"/>
      <c r="J81" s="385"/>
      <c r="K81" s="385"/>
    </row>
    <row r="82" spans="1:11">
      <c r="A82" s="494"/>
      <c r="B82" s="438"/>
      <c r="F82" s="385"/>
      <c r="G82" s="385"/>
      <c r="H82" s="385"/>
      <c r="I82" s="385"/>
      <c r="J82" s="385"/>
      <c r="K82" s="385"/>
    </row>
    <row r="83" spans="1:11">
      <c r="A83" s="494"/>
      <c r="B83" s="438"/>
      <c r="F83" s="385"/>
      <c r="G83" s="385"/>
      <c r="H83" s="385"/>
      <c r="I83" s="385"/>
      <c r="J83" s="385"/>
      <c r="K83" s="385"/>
    </row>
    <row r="84" spans="1:11">
      <c r="A84" s="494"/>
      <c r="B84" s="438"/>
      <c r="F84" s="385"/>
      <c r="G84" s="385"/>
      <c r="H84" s="385"/>
      <c r="I84" s="385"/>
      <c r="J84" s="385"/>
      <c r="K84" s="385"/>
    </row>
    <row r="85" spans="1:11">
      <c r="A85" s="494"/>
      <c r="B85" s="438"/>
      <c r="F85" s="385"/>
      <c r="G85" s="385"/>
      <c r="H85" s="385"/>
      <c r="I85" s="385"/>
      <c r="J85" s="385"/>
      <c r="K85" s="385"/>
    </row>
    <row r="86" spans="1:11">
      <c r="A86" s="494"/>
      <c r="B86" s="438"/>
      <c r="F86" s="385"/>
      <c r="G86" s="385"/>
      <c r="H86" s="385"/>
      <c r="I86" s="385"/>
      <c r="J86" s="385"/>
      <c r="K86" s="385"/>
    </row>
    <row r="87" spans="1:11">
      <c r="A87" s="494"/>
      <c r="B87" s="438"/>
      <c r="F87" s="385"/>
      <c r="G87" s="385"/>
      <c r="H87" s="385"/>
      <c r="I87" s="385"/>
      <c r="J87" s="385"/>
      <c r="K87" s="385"/>
    </row>
    <row r="88" spans="1:11">
      <c r="A88" s="494"/>
      <c r="B88" s="438"/>
      <c r="F88" s="385"/>
      <c r="G88" s="385"/>
      <c r="H88" s="385"/>
      <c r="I88" s="385"/>
      <c r="J88" s="385"/>
      <c r="K88" s="385"/>
    </row>
    <row r="89" spans="1:11">
      <c r="A89" s="494"/>
      <c r="B89" s="438"/>
      <c r="F89" s="385"/>
      <c r="G89" s="385"/>
      <c r="H89" s="385"/>
      <c r="I89" s="385"/>
      <c r="J89" s="385"/>
      <c r="K89" s="385"/>
    </row>
    <row r="90" spans="1:11">
      <c r="A90" s="494"/>
      <c r="B90" s="438"/>
      <c r="F90" s="385"/>
      <c r="G90" s="385"/>
      <c r="H90" s="385"/>
      <c r="I90" s="385"/>
      <c r="J90" s="385"/>
      <c r="K90" s="385"/>
    </row>
    <row r="91" spans="1:11">
      <c r="A91" s="494"/>
      <c r="B91" s="438"/>
      <c r="F91" s="385"/>
      <c r="G91" s="385"/>
      <c r="H91" s="385"/>
      <c r="I91" s="385"/>
      <c r="J91" s="385"/>
      <c r="K91" s="385"/>
    </row>
    <row r="92" spans="1:11">
      <c r="A92" s="494"/>
      <c r="B92" s="438"/>
      <c r="F92" s="385"/>
      <c r="G92" s="385"/>
      <c r="H92" s="385"/>
      <c r="I92" s="385"/>
      <c r="J92" s="385"/>
      <c r="K92" s="385"/>
    </row>
    <row r="93" spans="1:11">
      <c r="A93" s="494"/>
      <c r="B93" s="438"/>
      <c r="F93" s="385"/>
      <c r="G93" s="385"/>
      <c r="H93" s="385"/>
      <c r="I93" s="385"/>
      <c r="J93" s="385"/>
      <c r="K93" s="385"/>
    </row>
    <row r="94" spans="1:11">
      <c r="A94" s="494"/>
      <c r="B94" s="438"/>
      <c r="F94" s="385"/>
      <c r="G94" s="385"/>
      <c r="H94" s="385"/>
      <c r="I94" s="385"/>
      <c r="J94" s="385"/>
      <c r="K94" s="385"/>
    </row>
    <row r="95" spans="1:11">
      <c r="A95" s="494"/>
      <c r="B95" s="438"/>
      <c r="F95" s="385"/>
      <c r="G95" s="385"/>
      <c r="H95" s="385"/>
      <c r="I95" s="385"/>
      <c r="J95" s="385"/>
      <c r="K95" s="385"/>
    </row>
    <row r="96" spans="1:11">
      <c r="A96" s="494"/>
      <c r="B96" s="438"/>
      <c r="F96" s="385"/>
      <c r="G96" s="385"/>
      <c r="H96" s="385"/>
      <c r="I96" s="385"/>
      <c r="J96" s="385"/>
      <c r="K96" s="385"/>
    </row>
    <row r="97" spans="1:11">
      <c r="A97" s="494"/>
      <c r="B97" s="438"/>
      <c r="F97" s="385"/>
      <c r="G97" s="385"/>
      <c r="H97" s="385"/>
      <c r="I97" s="385"/>
      <c r="J97" s="385"/>
      <c r="K97" s="385"/>
    </row>
    <row r="98" spans="1:11">
      <c r="A98" s="494"/>
      <c r="B98" s="438"/>
      <c r="F98" s="385"/>
      <c r="G98" s="385"/>
      <c r="H98" s="385"/>
      <c r="I98" s="385"/>
      <c r="J98" s="385"/>
      <c r="K98" s="385"/>
    </row>
    <row r="99" spans="1:11">
      <c r="A99" s="494"/>
      <c r="B99" s="438"/>
      <c r="F99" s="385"/>
      <c r="G99" s="385"/>
      <c r="H99" s="385"/>
      <c r="I99" s="385"/>
      <c r="J99" s="385"/>
      <c r="K99" s="385"/>
    </row>
    <row r="100" spans="1:11">
      <c r="A100" s="494"/>
      <c r="B100" s="438"/>
      <c r="F100" s="385"/>
      <c r="G100" s="385"/>
      <c r="H100" s="385"/>
      <c r="I100" s="385"/>
      <c r="J100" s="385"/>
      <c r="K100" s="385"/>
    </row>
    <row r="101" spans="1:11">
      <c r="A101" s="494"/>
      <c r="B101" s="438"/>
      <c r="F101" s="385"/>
      <c r="G101" s="385"/>
      <c r="H101" s="385"/>
      <c r="I101" s="385"/>
      <c r="J101" s="385"/>
      <c r="K101" s="385"/>
    </row>
    <row r="102" spans="1:11">
      <c r="A102" s="494"/>
      <c r="B102" s="438"/>
      <c r="F102" s="385"/>
      <c r="G102" s="385"/>
      <c r="H102" s="385"/>
      <c r="I102" s="385"/>
      <c r="J102" s="385"/>
      <c r="K102" s="385"/>
    </row>
    <row r="103" spans="1:11">
      <c r="A103" s="494"/>
      <c r="B103" s="438"/>
      <c r="F103" s="385"/>
      <c r="G103" s="385"/>
      <c r="H103" s="385"/>
      <c r="I103" s="385"/>
      <c r="J103" s="385"/>
      <c r="K103" s="385"/>
    </row>
    <row r="104" spans="1:11">
      <c r="A104" s="494"/>
      <c r="B104" s="438"/>
      <c r="F104" s="385"/>
      <c r="G104" s="385"/>
      <c r="H104" s="385"/>
      <c r="I104" s="385"/>
      <c r="J104" s="385"/>
      <c r="K104" s="385"/>
    </row>
    <row r="105" spans="1:11">
      <c r="A105" s="494"/>
      <c r="B105" s="438"/>
      <c r="F105" s="385"/>
      <c r="G105" s="385"/>
      <c r="H105" s="385"/>
      <c r="I105" s="385"/>
      <c r="J105" s="385"/>
      <c r="K105" s="385"/>
    </row>
    <row r="106" spans="1:11">
      <c r="A106" s="494"/>
      <c r="B106" s="438"/>
      <c r="F106" s="385"/>
      <c r="G106" s="385"/>
      <c r="H106" s="385"/>
      <c r="I106" s="385"/>
      <c r="J106" s="385"/>
      <c r="K106" s="385"/>
    </row>
    <row r="107" spans="1:11">
      <c r="A107" s="494"/>
      <c r="B107" s="438"/>
      <c r="F107" s="385"/>
      <c r="G107" s="385"/>
      <c r="H107" s="385"/>
      <c r="I107" s="385"/>
      <c r="J107" s="385"/>
      <c r="K107" s="385"/>
    </row>
    <row r="108" spans="1:11">
      <c r="A108" s="494"/>
      <c r="B108" s="438"/>
      <c r="F108" s="385"/>
      <c r="G108" s="385"/>
      <c r="H108" s="385"/>
      <c r="I108" s="385"/>
      <c r="J108" s="385"/>
      <c r="K108" s="385"/>
    </row>
    <row r="109" spans="1:11">
      <c r="A109" s="494"/>
      <c r="B109" s="438"/>
      <c r="F109" s="385"/>
      <c r="G109" s="385"/>
      <c r="H109" s="385"/>
      <c r="I109" s="385"/>
      <c r="J109" s="385"/>
      <c r="K109" s="385"/>
    </row>
    <row r="110" spans="1:11">
      <c r="A110" s="494"/>
      <c r="B110" s="438"/>
      <c r="F110" s="385"/>
      <c r="G110" s="385"/>
      <c r="H110" s="385"/>
      <c r="I110" s="385"/>
      <c r="J110" s="385"/>
      <c r="K110" s="385"/>
    </row>
    <row r="111" spans="1:11">
      <c r="A111" s="494"/>
      <c r="B111" s="438"/>
      <c r="F111" s="385"/>
      <c r="G111" s="385"/>
      <c r="H111" s="385"/>
      <c r="I111" s="385"/>
      <c r="J111" s="385"/>
      <c r="K111" s="385"/>
    </row>
    <row r="112" spans="1:11">
      <c r="A112" s="494"/>
      <c r="B112" s="438"/>
      <c r="F112" s="385"/>
      <c r="G112" s="385"/>
      <c r="H112" s="385"/>
      <c r="I112" s="385"/>
      <c r="J112" s="385"/>
      <c r="K112" s="385"/>
    </row>
    <row r="113" spans="1:11">
      <c r="A113" s="494"/>
      <c r="B113" s="438"/>
      <c r="F113" s="385"/>
      <c r="G113" s="385"/>
      <c r="H113" s="385"/>
      <c r="I113" s="385"/>
      <c r="J113" s="385"/>
      <c r="K113" s="385"/>
    </row>
    <row r="114" spans="1:11">
      <c r="A114" s="494"/>
      <c r="B114" s="438"/>
      <c r="F114" s="385"/>
      <c r="G114" s="385"/>
      <c r="H114" s="385"/>
      <c r="I114" s="385"/>
      <c r="J114" s="385"/>
      <c r="K114" s="385"/>
    </row>
    <row r="115" spans="1:11">
      <c r="A115" s="494"/>
      <c r="B115" s="438"/>
      <c r="F115" s="385"/>
      <c r="G115" s="385"/>
      <c r="H115" s="385"/>
      <c r="I115" s="385"/>
      <c r="J115" s="385"/>
      <c r="K115" s="385"/>
    </row>
    <row r="116" spans="1:11">
      <c r="A116" s="494"/>
      <c r="B116" s="438"/>
      <c r="F116" s="385"/>
      <c r="G116" s="385"/>
      <c r="H116" s="385"/>
      <c r="I116" s="385"/>
      <c r="J116" s="385"/>
      <c r="K116" s="385"/>
    </row>
    <row r="117" spans="1:11">
      <c r="A117" s="494"/>
      <c r="B117" s="438"/>
      <c r="F117" s="385"/>
      <c r="G117" s="385"/>
      <c r="H117" s="385"/>
      <c r="I117" s="385"/>
      <c r="J117" s="385"/>
      <c r="K117" s="385"/>
    </row>
    <row r="118" spans="1:11">
      <c r="A118" s="494"/>
      <c r="B118" s="438"/>
      <c r="F118" s="385"/>
      <c r="G118" s="385"/>
      <c r="H118" s="385"/>
      <c r="I118" s="385"/>
      <c r="J118" s="385"/>
      <c r="K118" s="385"/>
    </row>
    <row r="119" spans="1:11">
      <c r="A119" s="494"/>
      <c r="B119" s="438"/>
      <c r="F119" s="385"/>
      <c r="G119" s="385"/>
      <c r="H119" s="385"/>
      <c r="I119" s="385"/>
      <c r="J119" s="385"/>
      <c r="K119" s="385"/>
    </row>
    <row r="120" spans="1:11">
      <c r="A120" s="494"/>
      <c r="B120" s="438"/>
      <c r="F120" s="385"/>
      <c r="G120" s="385"/>
      <c r="H120" s="385"/>
      <c r="I120" s="385"/>
      <c r="J120" s="385"/>
      <c r="K120" s="385"/>
    </row>
    <row r="121" spans="1:11">
      <c r="A121" s="494"/>
      <c r="B121" s="438"/>
      <c r="F121" s="385"/>
      <c r="G121" s="385"/>
      <c r="H121" s="385"/>
      <c r="I121" s="385"/>
      <c r="J121" s="385"/>
      <c r="K121" s="385"/>
    </row>
    <row r="122" spans="1:11">
      <c r="A122" s="494"/>
      <c r="B122" s="438"/>
      <c r="F122" s="385"/>
      <c r="G122" s="385"/>
      <c r="H122" s="385"/>
      <c r="I122" s="385"/>
      <c r="J122" s="385"/>
      <c r="K122" s="385"/>
    </row>
    <row r="123" spans="1:11">
      <c r="A123" s="494"/>
      <c r="B123" s="438"/>
      <c r="F123" s="385"/>
      <c r="G123" s="385"/>
      <c r="H123" s="385"/>
      <c r="I123" s="385"/>
      <c r="J123" s="385"/>
      <c r="K123" s="385"/>
    </row>
    <row r="124" spans="1:11">
      <c r="A124" s="494"/>
      <c r="B124" s="438"/>
      <c r="F124" s="385"/>
      <c r="G124" s="385"/>
      <c r="H124" s="385"/>
      <c r="I124" s="385"/>
      <c r="J124" s="385"/>
      <c r="K124" s="385"/>
    </row>
    <row r="125" spans="1:11">
      <c r="A125" s="494"/>
      <c r="B125" s="438"/>
      <c r="F125" s="385"/>
      <c r="G125" s="385"/>
      <c r="H125" s="385"/>
      <c r="I125" s="385"/>
      <c r="J125" s="385"/>
      <c r="K125" s="385"/>
    </row>
    <row r="126" spans="1:11">
      <c r="A126" s="494"/>
      <c r="B126" s="438"/>
      <c r="F126" s="385"/>
      <c r="G126" s="385"/>
      <c r="H126" s="385"/>
      <c r="I126" s="385"/>
      <c r="J126" s="385"/>
      <c r="K126" s="385"/>
    </row>
    <row r="127" spans="1:11">
      <c r="A127" s="494"/>
      <c r="B127" s="438"/>
      <c r="F127" s="385"/>
      <c r="G127" s="385"/>
      <c r="H127" s="385"/>
      <c r="I127" s="385"/>
      <c r="J127" s="385"/>
      <c r="K127" s="385"/>
    </row>
    <row r="128" spans="1:11">
      <c r="A128" s="494"/>
      <c r="B128" s="438"/>
      <c r="F128" s="385"/>
      <c r="G128" s="385"/>
      <c r="H128" s="385"/>
      <c r="I128" s="385"/>
      <c r="J128" s="385"/>
      <c r="K128" s="385"/>
    </row>
    <row r="129" spans="1:11">
      <c r="A129" s="494"/>
      <c r="B129" s="438"/>
      <c r="F129" s="385"/>
      <c r="G129" s="385"/>
      <c r="H129" s="385"/>
      <c r="I129" s="385"/>
      <c r="J129" s="385"/>
      <c r="K129" s="385"/>
    </row>
    <row r="130" spans="1:11">
      <c r="A130" s="494"/>
      <c r="B130" s="438"/>
      <c r="F130" s="385"/>
      <c r="G130" s="385"/>
      <c r="H130" s="385"/>
      <c r="I130" s="385"/>
      <c r="J130" s="385"/>
      <c r="K130" s="385"/>
    </row>
    <row r="131" spans="1:11">
      <c r="A131" s="494"/>
      <c r="B131" s="438"/>
      <c r="F131" s="385"/>
      <c r="G131" s="385"/>
      <c r="H131" s="385"/>
      <c r="I131" s="385"/>
      <c r="J131" s="385"/>
      <c r="K131" s="385"/>
    </row>
    <row r="132" spans="1:11">
      <c r="A132" s="494"/>
      <c r="B132" s="438"/>
      <c r="F132" s="385"/>
      <c r="G132" s="385"/>
      <c r="H132" s="385"/>
      <c r="I132" s="385"/>
      <c r="J132" s="385"/>
      <c r="K132" s="385"/>
    </row>
    <row r="133" spans="1:11">
      <c r="A133" s="494"/>
      <c r="B133" s="438"/>
      <c r="F133" s="385"/>
      <c r="G133" s="385"/>
      <c r="H133" s="385"/>
      <c r="I133" s="385"/>
      <c r="J133" s="385"/>
      <c r="K133" s="385"/>
    </row>
    <row r="134" spans="1:11">
      <c r="A134" s="494"/>
      <c r="B134" s="438"/>
      <c r="F134" s="385"/>
      <c r="G134" s="385"/>
      <c r="H134" s="385"/>
      <c r="I134" s="385"/>
      <c r="J134" s="385"/>
      <c r="K134" s="385"/>
    </row>
    <row r="135" spans="1:11">
      <c r="A135" s="494"/>
      <c r="B135" s="438"/>
      <c r="F135" s="385"/>
      <c r="G135" s="385"/>
      <c r="H135" s="385"/>
      <c r="I135" s="385"/>
      <c r="J135" s="385"/>
      <c r="K135" s="385"/>
    </row>
    <row r="136" spans="1:11">
      <c r="A136" s="494"/>
      <c r="B136" s="438"/>
      <c r="F136" s="385"/>
      <c r="G136" s="385"/>
      <c r="H136" s="385"/>
      <c r="I136" s="385"/>
      <c r="J136" s="385"/>
      <c r="K136" s="385"/>
    </row>
    <row r="137" spans="1:11">
      <c r="A137" s="494"/>
      <c r="B137" s="438"/>
      <c r="F137" s="385"/>
      <c r="G137" s="385"/>
      <c r="H137" s="385"/>
      <c r="I137" s="385"/>
      <c r="J137" s="385"/>
      <c r="K137" s="385"/>
    </row>
    <row r="138" spans="1:11">
      <c r="A138" s="494"/>
      <c r="B138" s="438"/>
      <c r="F138" s="385"/>
      <c r="G138" s="385"/>
      <c r="H138" s="385"/>
      <c r="I138" s="385"/>
      <c r="J138" s="385"/>
      <c r="K138" s="385"/>
    </row>
    <row r="139" spans="1:11">
      <c r="A139" s="494"/>
      <c r="B139" s="438"/>
      <c r="F139" s="385"/>
      <c r="G139" s="385"/>
      <c r="H139" s="385"/>
      <c r="I139" s="385"/>
      <c r="J139" s="385"/>
      <c r="K139" s="385"/>
    </row>
    <row r="140" spans="1:11">
      <c r="A140" s="494"/>
      <c r="B140" s="438"/>
      <c r="F140" s="385"/>
      <c r="G140" s="385"/>
      <c r="H140" s="385"/>
      <c r="I140" s="385"/>
      <c r="J140" s="385"/>
      <c r="K140" s="385"/>
    </row>
    <row r="141" spans="1:11">
      <c r="A141" s="494"/>
      <c r="B141" s="438"/>
      <c r="F141" s="385"/>
      <c r="G141" s="385"/>
      <c r="H141" s="385"/>
      <c r="I141" s="385"/>
      <c r="J141" s="385"/>
      <c r="K141" s="385"/>
    </row>
    <row r="142" spans="1:11">
      <c r="A142" s="494"/>
      <c r="B142" s="438"/>
      <c r="F142" s="385"/>
      <c r="G142" s="385"/>
      <c r="H142" s="385"/>
      <c r="I142" s="385"/>
      <c r="J142" s="385"/>
      <c r="K142" s="385"/>
    </row>
    <row r="143" spans="1:11">
      <c r="A143" s="494"/>
      <c r="B143" s="438"/>
      <c r="F143" s="385"/>
      <c r="G143" s="385"/>
      <c r="H143" s="385"/>
      <c r="I143" s="385"/>
      <c r="J143" s="385"/>
      <c r="K143" s="385"/>
    </row>
    <row r="144" spans="1:11">
      <c r="A144" s="494"/>
      <c r="B144" s="438"/>
      <c r="F144" s="385"/>
      <c r="G144" s="385"/>
      <c r="H144" s="385"/>
      <c r="I144" s="385"/>
      <c r="J144" s="385"/>
      <c r="K144" s="385"/>
    </row>
    <row r="145" spans="1:11">
      <c r="A145" s="494"/>
      <c r="B145" s="438"/>
      <c r="F145" s="385"/>
      <c r="G145" s="385"/>
      <c r="H145" s="385"/>
      <c r="I145" s="385"/>
      <c r="J145" s="385"/>
      <c r="K145" s="385"/>
    </row>
    <row r="146" spans="1:11">
      <c r="A146" s="494"/>
      <c r="B146" s="438"/>
      <c r="F146" s="385"/>
      <c r="G146" s="385"/>
      <c r="H146" s="385"/>
      <c r="I146" s="385"/>
      <c r="J146" s="385"/>
      <c r="K146" s="385"/>
    </row>
    <row r="147" spans="1:11">
      <c r="A147" s="494"/>
      <c r="B147" s="438"/>
      <c r="F147" s="385"/>
      <c r="G147" s="385"/>
      <c r="H147" s="385"/>
      <c r="I147" s="385"/>
      <c r="J147" s="385"/>
      <c r="K147" s="385"/>
    </row>
    <row r="148" spans="1:11">
      <c r="A148" s="494"/>
      <c r="B148" s="438"/>
      <c r="F148" s="385"/>
      <c r="G148" s="385"/>
      <c r="H148" s="385"/>
      <c r="I148" s="385"/>
      <c r="J148" s="385"/>
      <c r="K148" s="385"/>
    </row>
    <row r="149" spans="1:11">
      <c r="A149" s="494"/>
      <c r="B149" s="438"/>
      <c r="F149" s="385"/>
      <c r="G149" s="385"/>
      <c r="H149" s="385"/>
      <c r="I149" s="385"/>
      <c r="J149" s="385"/>
      <c r="K149" s="385"/>
    </row>
    <row r="150" spans="1:11">
      <c r="A150" s="494"/>
      <c r="B150" s="438"/>
      <c r="F150" s="385"/>
      <c r="G150" s="385"/>
      <c r="H150" s="385"/>
      <c r="I150" s="385"/>
      <c r="J150" s="385"/>
      <c r="K150" s="385"/>
    </row>
    <row r="151" spans="1:11">
      <c r="A151" s="494"/>
      <c r="B151" s="438"/>
      <c r="F151" s="385"/>
      <c r="G151" s="385"/>
      <c r="H151" s="385"/>
      <c r="I151" s="385"/>
      <c r="J151" s="385"/>
      <c r="K151" s="385"/>
    </row>
    <row r="152" spans="1:11">
      <c r="A152" s="494"/>
      <c r="B152" s="438"/>
      <c r="F152" s="385"/>
      <c r="G152" s="385"/>
      <c r="H152" s="385"/>
      <c r="I152" s="385"/>
      <c r="J152" s="385"/>
      <c r="K152" s="385"/>
    </row>
    <row r="153" spans="1:11">
      <c r="A153" s="494"/>
      <c r="B153" s="438"/>
      <c r="F153" s="385"/>
      <c r="G153" s="385"/>
      <c r="H153" s="385"/>
      <c r="I153" s="385"/>
      <c r="J153" s="385"/>
      <c r="K153" s="385"/>
    </row>
    <row r="154" spans="1:11">
      <c r="A154" s="494"/>
      <c r="B154" s="438"/>
      <c r="F154" s="385"/>
      <c r="G154" s="385"/>
      <c r="H154" s="385"/>
      <c r="I154" s="385"/>
      <c r="J154" s="385"/>
      <c r="K154" s="385"/>
    </row>
    <row r="155" spans="1:11">
      <c r="A155" s="494"/>
      <c r="B155" s="438"/>
      <c r="F155" s="385"/>
      <c r="G155" s="385"/>
      <c r="H155" s="385"/>
      <c r="I155" s="385"/>
      <c r="J155" s="385"/>
      <c r="K155" s="385"/>
    </row>
    <row r="156" spans="1:11">
      <c r="A156" s="494"/>
      <c r="B156" s="438"/>
      <c r="F156" s="385"/>
      <c r="G156" s="385"/>
      <c r="H156" s="385"/>
      <c r="I156" s="385"/>
      <c r="J156" s="385"/>
      <c r="K156" s="385"/>
    </row>
    <row r="157" spans="1:11">
      <c r="A157" s="494"/>
      <c r="B157" s="438"/>
      <c r="F157" s="385"/>
      <c r="G157" s="385"/>
      <c r="H157" s="385"/>
      <c r="I157" s="385"/>
      <c r="J157" s="385"/>
      <c r="K157" s="385"/>
    </row>
    <row r="158" spans="1:11">
      <c r="A158" s="494"/>
      <c r="B158" s="438"/>
      <c r="F158" s="385"/>
      <c r="G158" s="385"/>
      <c r="H158" s="385"/>
      <c r="I158" s="385"/>
      <c r="J158" s="385"/>
      <c r="K158" s="385"/>
    </row>
    <row r="159" spans="1:11">
      <c r="A159" s="494"/>
      <c r="B159" s="438"/>
      <c r="F159" s="385"/>
      <c r="G159" s="385"/>
      <c r="H159" s="385"/>
      <c r="I159" s="385"/>
      <c r="J159" s="385"/>
      <c r="K159" s="385"/>
    </row>
    <row r="160" spans="1:11">
      <c r="A160" s="494"/>
      <c r="B160" s="438"/>
      <c r="F160" s="385"/>
      <c r="G160" s="385"/>
      <c r="H160" s="385"/>
      <c r="I160" s="385"/>
      <c r="J160" s="385"/>
      <c r="K160" s="385"/>
    </row>
    <row r="161" spans="1:11">
      <c r="A161" s="494"/>
      <c r="B161" s="438"/>
      <c r="F161" s="385"/>
      <c r="G161" s="385"/>
      <c r="H161" s="385"/>
      <c r="I161" s="385"/>
      <c r="J161" s="385"/>
      <c r="K161" s="385"/>
    </row>
    <row r="162" spans="1:11">
      <c r="A162" s="494"/>
      <c r="B162" s="438"/>
      <c r="F162" s="385"/>
      <c r="G162" s="385"/>
      <c r="H162" s="385"/>
      <c r="I162" s="385"/>
      <c r="J162" s="385"/>
      <c r="K162" s="385"/>
    </row>
    <row r="163" spans="1:11">
      <c r="A163" s="494"/>
      <c r="B163" s="438"/>
      <c r="F163" s="385"/>
      <c r="G163" s="385"/>
      <c r="H163" s="385"/>
      <c r="I163" s="385"/>
      <c r="J163" s="385"/>
      <c r="K163" s="385"/>
    </row>
    <row r="164" spans="1:11">
      <c r="A164" s="494"/>
      <c r="B164" s="438"/>
      <c r="F164" s="385"/>
      <c r="G164" s="385"/>
      <c r="H164" s="385"/>
      <c r="I164" s="385"/>
      <c r="J164" s="385"/>
      <c r="K164" s="385"/>
    </row>
    <row r="165" spans="1:11">
      <c r="A165" s="494"/>
      <c r="B165" s="438"/>
      <c r="F165" s="385"/>
      <c r="G165" s="385"/>
      <c r="H165" s="385"/>
      <c r="I165" s="385"/>
      <c r="J165" s="385"/>
      <c r="K165" s="385"/>
    </row>
    <row r="166" spans="1:11">
      <c r="A166" s="494"/>
      <c r="B166" s="438"/>
      <c r="F166" s="385"/>
      <c r="G166" s="385"/>
      <c r="H166" s="385"/>
      <c r="I166" s="385"/>
      <c r="J166" s="385"/>
      <c r="K166" s="385"/>
    </row>
    <row r="167" spans="1:11">
      <c r="A167" s="494"/>
      <c r="B167" s="438"/>
      <c r="F167" s="385"/>
      <c r="G167" s="385"/>
      <c r="H167" s="385"/>
      <c r="I167" s="385"/>
      <c r="J167" s="385"/>
      <c r="K167" s="385"/>
    </row>
    <row r="168" spans="1:11">
      <c r="A168" s="494"/>
      <c r="B168" s="438"/>
      <c r="F168" s="385"/>
      <c r="G168" s="385"/>
      <c r="H168" s="385"/>
      <c r="I168" s="385"/>
      <c r="J168" s="385"/>
      <c r="K168" s="385"/>
    </row>
    <row r="169" spans="1:11">
      <c r="A169" s="494"/>
      <c r="B169" s="438"/>
      <c r="F169" s="385"/>
      <c r="G169" s="385"/>
      <c r="H169" s="385"/>
      <c r="I169" s="385"/>
      <c r="J169" s="385"/>
      <c r="K169" s="385"/>
    </row>
    <row r="170" spans="1:11">
      <c r="A170" s="494"/>
      <c r="B170" s="438"/>
      <c r="F170" s="385"/>
      <c r="G170" s="385"/>
      <c r="H170" s="385"/>
      <c r="I170" s="385"/>
      <c r="J170" s="385"/>
      <c r="K170" s="385"/>
    </row>
    <row r="171" spans="1:11">
      <c r="A171" s="494"/>
      <c r="B171" s="438"/>
      <c r="F171" s="385"/>
      <c r="G171" s="385"/>
      <c r="H171" s="385"/>
      <c r="I171" s="385"/>
      <c r="J171" s="385"/>
      <c r="K171" s="385"/>
    </row>
    <row r="172" spans="1:11">
      <c r="A172" s="494"/>
      <c r="B172" s="438"/>
      <c r="F172" s="385"/>
      <c r="G172" s="385"/>
      <c r="H172" s="385"/>
      <c r="I172" s="385"/>
      <c r="J172" s="385"/>
      <c r="K172" s="385"/>
    </row>
    <row r="173" spans="1:11">
      <c r="A173" s="494"/>
      <c r="B173" s="438"/>
      <c r="F173" s="385"/>
      <c r="G173" s="385"/>
      <c r="H173" s="385"/>
      <c r="I173" s="385"/>
      <c r="J173" s="385"/>
      <c r="K173" s="385"/>
    </row>
    <row r="174" spans="1:11">
      <c r="A174" s="494"/>
      <c r="B174" s="438"/>
      <c r="F174" s="385"/>
      <c r="G174" s="385"/>
      <c r="H174" s="385"/>
      <c r="I174" s="385"/>
      <c r="J174" s="385"/>
      <c r="K174" s="385"/>
    </row>
    <row r="175" spans="1:11">
      <c r="A175" s="494"/>
      <c r="B175" s="438"/>
      <c r="F175" s="385"/>
      <c r="G175" s="385"/>
      <c r="H175" s="385"/>
      <c r="I175" s="385"/>
      <c r="J175" s="385"/>
      <c r="K175" s="385"/>
    </row>
    <row r="176" spans="1:11">
      <c r="A176" s="494"/>
      <c r="B176" s="438"/>
      <c r="F176" s="385"/>
      <c r="G176" s="385"/>
      <c r="H176" s="385"/>
      <c r="I176" s="385"/>
      <c r="J176" s="385"/>
      <c r="K176" s="385"/>
    </row>
    <row r="177" spans="1:11">
      <c r="A177" s="494"/>
      <c r="B177" s="438"/>
      <c r="F177" s="385"/>
      <c r="G177" s="385"/>
      <c r="H177" s="385"/>
      <c r="I177" s="385"/>
      <c r="J177" s="385"/>
      <c r="K177" s="385"/>
    </row>
    <row r="178" spans="1:11">
      <c r="A178" s="494"/>
      <c r="B178" s="438"/>
      <c r="F178" s="385"/>
      <c r="G178" s="385"/>
      <c r="H178" s="385"/>
      <c r="I178" s="385"/>
      <c r="J178" s="385"/>
      <c r="K178" s="385"/>
    </row>
    <row r="179" spans="1:11">
      <c r="A179" s="494"/>
      <c r="B179" s="438"/>
      <c r="F179" s="385"/>
      <c r="G179" s="385"/>
      <c r="H179" s="385"/>
      <c r="I179" s="385"/>
      <c r="J179" s="385"/>
      <c r="K179" s="385"/>
    </row>
    <row r="180" spans="1:11">
      <c r="A180" s="494"/>
      <c r="B180" s="438"/>
      <c r="F180" s="385"/>
      <c r="G180" s="385"/>
      <c r="H180" s="385"/>
      <c r="I180" s="385"/>
      <c r="J180" s="385"/>
      <c r="K180" s="385"/>
    </row>
    <row r="181" spans="1:11">
      <c r="A181" s="494"/>
      <c r="B181" s="438"/>
      <c r="F181" s="385"/>
      <c r="G181" s="385"/>
      <c r="H181" s="385"/>
      <c r="I181" s="385"/>
      <c r="J181" s="385"/>
      <c r="K181" s="385"/>
    </row>
    <row r="182" spans="1:11">
      <c r="A182" s="494"/>
      <c r="B182" s="438"/>
      <c r="F182" s="385"/>
      <c r="G182" s="385"/>
      <c r="H182" s="385"/>
      <c r="I182" s="385"/>
      <c r="J182" s="385"/>
      <c r="K182" s="385"/>
    </row>
    <row r="183" spans="1:11">
      <c r="A183" s="494"/>
      <c r="B183" s="438"/>
      <c r="F183" s="385"/>
      <c r="G183" s="385"/>
      <c r="H183" s="385"/>
      <c r="I183" s="385"/>
      <c r="J183" s="385"/>
      <c r="K183" s="385"/>
    </row>
    <row r="184" spans="1:11">
      <c r="A184" s="494"/>
      <c r="B184" s="438"/>
      <c r="F184" s="385"/>
      <c r="G184" s="385"/>
      <c r="H184" s="385"/>
      <c r="I184" s="385"/>
      <c r="J184" s="385"/>
      <c r="K184" s="385"/>
    </row>
    <row r="185" spans="1:11">
      <c r="A185" s="494"/>
      <c r="B185" s="438"/>
      <c r="F185" s="385"/>
      <c r="G185" s="385"/>
      <c r="H185" s="385"/>
      <c r="I185" s="385"/>
      <c r="J185" s="385"/>
      <c r="K185" s="385"/>
    </row>
    <row r="186" spans="1:11">
      <c r="A186" s="494"/>
      <c r="B186" s="438"/>
      <c r="F186" s="385"/>
      <c r="G186" s="385"/>
      <c r="H186" s="385"/>
      <c r="I186" s="385"/>
      <c r="J186" s="385"/>
      <c r="K186" s="385"/>
    </row>
    <row r="187" spans="1:11">
      <c r="A187" s="494"/>
      <c r="B187" s="438"/>
      <c r="F187" s="385"/>
      <c r="G187" s="385"/>
      <c r="H187" s="385"/>
      <c r="I187" s="385"/>
      <c r="J187" s="385"/>
      <c r="K187" s="385"/>
    </row>
    <row r="188" spans="1:11">
      <c r="A188" s="494"/>
      <c r="B188" s="438"/>
      <c r="F188" s="385"/>
      <c r="G188" s="385"/>
      <c r="H188" s="385"/>
      <c r="I188" s="385"/>
      <c r="J188" s="385"/>
      <c r="K188" s="385"/>
    </row>
    <row r="189" spans="1:11">
      <c r="A189" s="494"/>
      <c r="B189" s="438"/>
      <c r="F189" s="385"/>
      <c r="G189" s="385"/>
      <c r="H189" s="385"/>
      <c r="I189" s="385"/>
      <c r="J189" s="385"/>
      <c r="K189" s="385"/>
    </row>
    <row r="190" spans="1:11">
      <c r="A190" s="494"/>
      <c r="B190" s="438"/>
      <c r="F190" s="385"/>
      <c r="G190" s="385"/>
      <c r="H190" s="385"/>
      <c r="I190" s="385"/>
      <c r="J190" s="385"/>
      <c r="K190" s="385"/>
    </row>
    <row r="191" spans="1:11">
      <c r="A191" s="494"/>
      <c r="B191" s="438"/>
      <c r="F191" s="385"/>
      <c r="G191" s="385"/>
      <c r="H191" s="385"/>
      <c r="I191" s="385"/>
      <c r="J191" s="385"/>
      <c r="K191" s="385"/>
    </row>
    <row r="192" spans="1:11">
      <c r="A192" s="494"/>
      <c r="B192" s="438"/>
      <c r="F192" s="385"/>
      <c r="G192" s="385"/>
      <c r="H192" s="385"/>
      <c r="I192" s="385"/>
      <c r="J192" s="385"/>
      <c r="K192" s="385"/>
    </row>
    <row r="193" spans="1:11">
      <c r="A193" s="494"/>
      <c r="B193" s="438"/>
      <c r="F193" s="385"/>
      <c r="G193" s="385"/>
      <c r="H193" s="385"/>
      <c r="I193" s="385"/>
      <c r="J193" s="385"/>
      <c r="K193" s="385"/>
    </row>
    <row r="194" spans="1:11">
      <c r="A194" s="494"/>
      <c r="B194" s="438"/>
      <c r="F194" s="385"/>
      <c r="G194" s="385"/>
      <c r="H194" s="385"/>
      <c r="I194" s="385"/>
      <c r="J194" s="385"/>
      <c r="K194" s="385"/>
    </row>
    <row r="195" spans="1:11">
      <c r="A195" s="494"/>
      <c r="B195" s="438"/>
      <c r="F195" s="385"/>
      <c r="G195" s="385"/>
      <c r="H195" s="385"/>
      <c r="I195" s="385"/>
      <c r="J195" s="385"/>
      <c r="K195" s="385"/>
    </row>
    <row r="196" spans="1:11">
      <c r="A196" s="494"/>
      <c r="B196" s="438"/>
      <c r="F196" s="385"/>
      <c r="G196" s="385"/>
      <c r="H196" s="385"/>
      <c r="I196" s="385"/>
      <c r="J196" s="385"/>
      <c r="K196" s="385"/>
    </row>
    <row r="197" spans="1:11">
      <c r="A197" s="494"/>
      <c r="B197" s="438"/>
      <c r="F197" s="385"/>
      <c r="G197" s="385"/>
      <c r="H197" s="385"/>
      <c r="I197" s="385"/>
      <c r="J197" s="385"/>
      <c r="K197" s="385"/>
    </row>
    <row r="198" spans="1:11">
      <c r="A198" s="494"/>
      <c r="B198" s="438"/>
      <c r="F198" s="385"/>
      <c r="G198" s="385"/>
      <c r="H198" s="385"/>
      <c r="I198" s="385"/>
      <c r="J198" s="385"/>
      <c r="K198" s="385"/>
    </row>
    <row r="199" spans="1:11">
      <c r="A199" s="494"/>
      <c r="B199" s="438"/>
      <c r="F199" s="385"/>
      <c r="G199" s="385"/>
      <c r="H199" s="385"/>
      <c r="I199" s="385"/>
      <c r="J199" s="385"/>
      <c r="K199" s="385"/>
    </row>
    <row r="200" spans="1:11">
      <c r="A200" s="494"/>
      <c r="B200" s="438"/>
      <c r="F200" s="385"/>
      <c r="G200" s="385"/>
      <c r="H200" s="385"/>
      <c r="I200" s="385"/>
      <c r="J200" s="385"/>
      <c r="K200" s="385"/>
    </row>
    <row r="201" spans="1:11">
      <c r="A201" s="494"/>
      <c r="B201" s="438"/>
      <c r="F201" s="385"/>
      <c r="G201" s="385"/>
      <c r="H201" s="385"/>
      <c r="I201" s="385"/>
      <c r="J201" s="385"/>
      <c r="K201" s="385"/>
    </row>
    <row r="202" spans="1:11">
      <c r="A202" s="494"/>
      <c r="B202" s="438"/>
      <c r="F202" s="385"/>
      <c r="G202" s="385"/>
      <c r="H202" s="385"/>
      <c r="I202" s="385"/>
      <c r="J202" s="385"/>
      <c r="K202" s="385"/>
    </row>
    <row r="203" spans="1:11">
      <c r="A203" s="494"/>
      <c r="B203" s="438"/>
      <c r="F203" s="385"/>
      <c r="G203" s="385"/>
      <c r="H203" s="385"/>
      <c r="I203" s="385"/>
      <c r="J203" s="385"/>
      <c r="K203" s="385"/>
    </row>
    <row r="204" spans="1:11">
      <c r="A204" s="494"/>
      <c r="B204" s="438"/>
      <c r="F204" s="385"/>
      <c r="G204" s="385"/>
      <c r="H204" s="385"/>
      <c r="I204" s="385"/>
      <c r="J204" s="385"/>
      <c r="K204" s="385"/>
    </row>
    <row r="205" spans="1:11">
      <c r="A205" s="494"/>
      <c r="B205" s="438"/>
      <c r="F205" s="385"/>
      <c r="G205" s="385"/>
      <c r="H205" s="385"/>
      <c r="I205" s="385"/>
      <c r="J205" s="385"/>
      <c r="K205" s="385"/>
    </row>
    <row r="206" spans="1:11">
      <c r="A206" s="494"/>
      <c r="B206" s="438"/>
      <c r="F206" s="385"/>
      <c r="G206" s="385"/>
      <c r="H206" s="385"/>
      <c r="I206" s="385"/>
      <c r="J206" s="385"/>
      <c r="K206" s="385"/>
    </row>
    <row r="207" spans="1:11">
      <c r="A207" s="494"/>
      <c r="B207" s="438"/>
      <c r="F207" s="385"/>
      <c r="G207" s="385"/>
      <c r="H207" s="385"/>
      <c r="I207" s="385"/>
      <c r="J207" s="385"/>
      <c r="K207" s="385"/>
    </row>
    <row r="208" spans="1:11">
      <c r="A208" s="494"/>
      <c r="B208" s="438"/>
      <c r="F208" s="385"/>
      <c r="G208" s="385"/>
      <c r="H208" s="385"/>
      <c r="I208" s="385"/>
      <c r="J208" s="385"/>
      <c r="K208" s="385"/>
    </row>
    <row r="209" spans="1:11">
      <c r="A209" s="494"/>
      <c r="B209" s="438"/>
      <c r="F209" s="385"/>
      <c r="G209" s="385"/>
      <c r="H209" s="385"/>
      <c r="I209" s="385"/>
      <c r="J209" s="385"/>
      <c r="K209" s="385"/>
    </row>
    <row r="210" spans="1:11">
      <c r="A210" s="494"/>
      <c r="B210" s="438"/>
      <c r="F210" s="385"/>
      <c r="G210" s="385"/>
      <c r="H210" s="385"/>
      <c r="I210" s="385"/>
      <c r="J210" s="385"/>
      <c r="K210" s="385"/>
    </row>
    <row r="211" spans="1:11">
      <c r="A211" s="494"/>
      <c r="B211" s="438"/>
      <c r="F211" s="385"/>
      <c r="G211" s="385"/>
      <c r="H211" s="385"/>
      <c r="I211" s="385"/>
      <c r="J211" s="385"/>
      <c r="K211" s="385"/>
    </row>
    <row r="212" spans="1:11">
      <c r="A212" s="494"/>
      <c r="B212" s="438"/>
      <c r="F212" s="385"/>
      <c r="G212" s="385"/>
      <c r="H212" s="385"/>
      <c r="I212" s="385"/>
      <c r="J212" s="385"/>
      <c r="K212" s="385"/>
    </row>
    <row r="213" spans="1:11">
      <c r="A213" s="494"/>
      <c r="B213" s="438"/>
      <c r="F213" s="385"/>
      <c r="G213" s="385"/>
      <c r="H213" s="385"/>
      <c r="I213" s="385"/>
      <c r="J213" s="385"/>
      <c r="K213" s="385"/>
    </row>
    <row r="214" spans="1:11">
      <c r="A214" s="494"/>
      <c r="B214" s="438"/>
      <c r="F214" s="385"/>
      <c r="G214" s="385"/>
      <c r="H214" s="385"/>
      <c r="I214" s="385"/>
      <c r="J214" s="385"/>
      <c r="K214" s="385"/>
    </row>
    <row r="215" spans="1:11">
      <c r="A215" s="494"/>
      <c r="B215" s="438"/>
      <c r="F215" s="385"/>
      <c r="G215" s="385"/>
      <c r="H215" s="385"/>
      <c r="I215" s="385"/>
      <c r="J215" s="385"/>
      <c r="K215" s="385"/>
    </row>
    <row r="216" spans="1:11">
      <c r="A216" s="494"/>
      <c r="B216" s="438"/>
      <c r="F216" s="385"/>
      <c r="G216" s="385"/>
      <c r="H216" s="385"/>
      <c r="I216" s="385"/>
      <c r="J216" s="385"/>
      <c r="K216" s="385"/>
    </row>
    <row r="217" spans="1:11">
      <c r="A217" s="494"/>
      <c r="B217" s="438"/>
      <c r="F217" s="385"/>
      <c r="G217" s="385"/>
      <c r="H217" s="385"/>
      <c r="I217" s="385"/>
      <c r="J217" s="385"/>
      <c r="K217" s="385"/>
    </row>
    <row r="218" spans="1:11">
      <c r="A218" s="494"/>
      <c r="B218" s="438"/>
      <c r="F218" s="385"/>
      <c r="G218" s="385"/>
      <c r="H218" s="385"/>
      <c r="I218" s="385"/>
      <c r="J218" s="385"/>
      <c r="K218" s="385"/>
    </row>
    <row r="219" spans="1:11">
      <c r="A219" s="494"/>
      <c r="B219" s="438"/>
      <c r="F219" s="385"/>
      <c r="G219" s="385"/>
      <c r="H219" s="385"/>
      <c r="I219" s="385"/>
      <c r="J219" s="385"/>
      <c r="K219" s="385"/>
    </row>
    <row r="220" spans="1:11">
      <c r="A220" s="494"/>
      <c r="B220" s="438"/>
      <c r="F220" s="385"/>
      <c r="G220" s="385"/>
      <c r="H220" s="385"/>
      <c r="I220" s="385"/>
      <c r="J220" s="385"/>
      <c r="K220" s="385"/>
    </row>
    <row r="221" spans="1:11">
      <c r="A221" s="494"/>
      <c r="B221" s="438"/>
      <c r="F221" s="385"/>
      <c r="G221" s="385"/>
      <c r="H221" s="385"/>
      <c r="I221" s="385"/>
      <c r="J221" s="385"/>
      <c r="K221" s="385"/>
    </row>
    <row r="222" spans="1:11">
      <c r="A222" s="494"/>
      <c r="B222" s="438"/>
      <c r="F222" s="385"/>
      <c r="G222" s="385"/>
      <c r="H222" s="385"/>
      <c r="I222" s="385"/>
      <c r="J222" s="385"/>
      <c r="K222" s="385"/>
    </row>
    <row r="223" spans="1:11">
      <c r="A223" s="494"/>
      <c r="B223" s="438"/>
      <c r="F223" s="385"/>
      <c r="G223" s="385"/>
      <c r="H223" s="385"/>
      <c r="I223" s="385"/>
      <c r="J223" s="385"/>
      <c r="K223" s="385"/>
    </row>
    <row r="224" spans="1:11">
      <c r="A224" s="494"/>
      <c r="B224" s="438"/>
      <c r="F224" s="385"/>
      <c r="G224" s="385"/>
      <c r="H224" s="385"/>
      <c r="I224" s="385"/>
      <c r="J224" s="385"/>
      <c r="K224" s="385"/>
    </row>
    <row r="225" spans="1:11">
      <c r="A225" s="494"/>
      <c r="B225" s="438"/>
      <c r="F225" s="385"/>
      <c r="G225" s="385"/>
      <c r="H225" s="385"/>
      <c r="I225" s="385"/>
      <c r="J225" s="385"/>
      <c r="K225" s="385"/>
    </row>
    <row r="226" spans="1:11">
      <c r="A226" s="494"/>
      <c r="B226" s="438"/>
      <c r="F226" s="385"/>
      <c r="G226" s="385"/>
      <c r="H226" s="385"/>
      <c r="I226" s="385"/>
      <c r="J226" s="385"/>
      <c r="K226" s="385"/>
    </row>
    <row r="227" spans="1:11">
      <c r="A227" s="494"/>
      <c r="B227" s="438"/>
      <c r="F227" s="385"/>
      <c r="G227" s="385"/>
      <c r="H227" s="385"/>
      <c r="I227" s="385"/>
      <c r="J227" s="385"/>
      <c r="K227" s="385"/>
    </row>
    <row r="228" spans="1:11">
      <c r="A228" s="494"/>
      <c r="B228" s="438"/>
      <c r="F228" s="385"/>
      <c r="G228" s="385"/>
      <c r="H228" s="385"/>
      <c r="I228" s="385"/>
      <c r="J228" s="385"/>
      <c r="K228" s="385"/>
    </row>
    <row r="229" spans="1:11">
      <c r="A229" s="494"/>
      <c r="B229" s="438"/>
      <c r="F229" s="385"/>
      <c r="G229" s="385"/>
      <c r="H229" s="385"/>
      <c r="I229" s="385"/>
      <c r="J229" s="385"/>
      <c r="K229" s="385"/>
    </row>
    <row r="230" spans="1:11">
      <c r="A230" s="494"/>
      <c r="B230" s="438"/>
      <c r="F230" s="385"/>
      <c r="G230" s="385"/>
      <c r="H230" s="385"/>
      <c r="I230" s="385"/>
      <c r="J230" s="385"/>
      <c r="K230" s="385"/>
    </row>
    <row r="231" spans="1:11">
      <c r="A231" s="494"/>
      <c r="B231" s="438"/>
      <c r="F231" s="385"/>
      <c r="G231" s="385"/>
      <c r="H231" s="385"/>
      <c r="I231" s="385"/>
      <c r="J231" s="385"/>
      <c r="K231" s="385"/>
    </row>
    <row r="232" spans="1:11">
      <c r="A232" s="494"/>
      <c r="B232" s="438"/>
      <c r="F232" s="385"/>
      <c r="G232" s="385"/>
      <c r="H232" s="385"/>
      <c r="I232" s="385"/>
      <c r="J232" s="385"/>
      <c r="K232" s="385"/>
    </row>
    <row r="233" spans="1:11">
      <c r="A233" s="494"/>
      <c r="B233" s="438"/>
      <c r="F233" s="385"/>
      <c r="G233" s="385"/>
      <c r="H233" s="385"/>
      <c r="I233" s="385"/>
      <c r="J233" s="385"/>
      <c r="K233" s="385"/>
    </row>
    <row r="234" spans="1:11">
      <c r="A234" s="494"/>
      <c r="B234" s="438"/>
      <c r="F234" s="385"/>
      <c r="G234" s="385"/>
      <c r="H234" s="385"/>
      <c r="I234" s="385"/>
      <c r="J234" s="385"/>
      <c r="K234" s="385"/>
    </row>
    <row r="235" spans="1:11">
      <c r="A235" s="494"/>
      <c r="B235" s="438"/>
      <c r="F235" s="385"/>
      <c r="G235" s="385"/>
      <c r="H235" s="385"/>
      <c r="I235" s="385"/>
      <c r="J235" s="385"/>
      <c r="K235" s="385"/>
    </row>
    <row r="236" spans="1:11">
      <c r="A236" s="494"/>
      <c r="B236" s="438"/>
      <c r="F236" s="385"/>
      <c r="G236" s="385"/>
      <c r="H236" s="385"/>
      <c r="I236" s="385"/>
      <c r="J236" s="385"/>
      <c r="K236" s="385"/>
    </row>
    <row r="237" spans="1:11">
      <c r="A237" s="494"/>
      <c r="B237" s="438"/>
      <c r="F237" s="385"/>
      <c r="G237" s="385"/>
      <c r="H237" s="385"/>
      <c r="I237" s="385"/>
      <c r="J237" s="385"/>
      <c r="K237" s="385"/>
    </row>
    <row r="238" spans="1:11">
      <c r="A238" s="494"/>
      <c r="B238" s="438"/>
      <c r="F238" s="385"/>
      <c r="G238" s="385"/>
      <c r="H238" s="385"/>
      <c r="I238" s="385"/>
      <c r="J238" s="385"/>
      <c r="K238" s="385"/>
    </row>
    <row r="239" spans="1:11">
      <c r="A239" s="494"/>
      <c r="B239" s="438"/>
      <c r="F239" s="385"/>
      <c r="G239" s="385"/>
      <c r="H239" s="385"/>
      <c r="I239" s="385"/>
      <c r="J239" s="385"/>
      <c r="K239" s="385"/>
    </row>
    <row r="240" spans="1:11">
      <c r="A240" s="494"/>
      <c r="B240" s="438"/>
      <c r="F240" s="385"/>
      <c r="G240" s="385"/>
      <c r="H240" s="385"/>
      <c r="I240" s="385"/>
      <c r="J240" s="385"/>
      <c r="K240" s="385"/>
    </row>
    <row r="241" spans="1:11">
      <c r="A241" s="494"/>
      <c r="B241" s="438"/>
      <c r="F241" s="385"/>
      <c r="G241" s="385"/>
      <c r="H241" s="385"/>
      <c r="I241" s="385"/>
      <c r="J241" s="385"/>
      <c r="K241" s="385"/>
    </row>
    <row r="242" spans="1:11">
      <c r="A242" s="494"/>
      <c r="B242" s="438"/>
      <c r="F242" s="385"/>
      <c r="G242" s="385"/>
      <c r="H242" s="385"/>
      <c r="I242" s="385"/>
      <c r="J242" s="385"/>
      <c r="K242" s="385"/>
    </row>
    <row r="243" spans="1:11">
      <c r="A243" s="494"/>
      <c r="B243" s="438"/>
      <c r="F243" s="385"/>
      <c r="G243" s="385"/>
      <c r="H243" s="385"/>
      <c r="I243" s="385"/>
      <c r="J243" s="385"/>
      <c r="K243" s="385"/>
    </row>
    <row r="244" spans="1:11">
      <c r="A244" s="494"/>
      <c r="B244" s="438"/>
      <c r="F244" s="385"/>
      <c r="G244" s="385"/>
      <c r="H244" s="385"/>
      <c r="I244" s="385"/>
      <c r="J244" s="385"/>
      <c r="K244" s="385"/>
    </row>
    <row r="245" spans="1:11">
      <c r="A245" s="494"/>
      <c r="B245" s="438"/>
      <c r="F245" s="385"/>
      <c r="G245" s="385"/>
      <c r="H245" s="385"/>
      <c r="I245" s="385"/>
      <c r="J245" s="385"/>
      <c r="K245" s="385"/>
    </row>
    <row r="246" spans="1:11">
      <c r="A246" s="494"/>
      <c r="B246" s="438"/>
      <c r="F246" s="385"/>
      <c r="G246" s="385"/>
      <c r="H246" s="385"/>
      <c r="I246" s="385"/>
      <c r="J246" s="385"/>
      <c r="K246" s="385"/>
    </row>
    <row r="247" spans="1:11">
      <c r="A247" s="494"/>
      <c r="B247" s="438"/>
      <c r="F247" s="385"/>
      <c r="G247" s="385"/>
      <c r="H247" s="385"/>
      <c r="I247" s="385"/>
      <c r="J247" s="385"/>
      <c r="K247" s="385"/>
    </row>
    <row r="248" spans="1:11">
      <c r="A248" s="494"/>
      <c r="B248" s="438"/>
      <c r="F248" s="385"/>
      <c r="G248" s="385"/>
      <c r="H248" s="385"/>
      <c r="I248" s="385"/>
      <c r="J248" s="385"/>
      <c r="K248" s="385"/>
    </row>
    <row r="249" spans="1:11">
      <c r="A249" s="494"/>
      <c r="B249" s="438"/>
      <c r="F249" s="385"/>
      <c r="G249" s="385"/>
      <c r="H249" s="385"/>
      <c r="I249" s="385"/>
      <c r="J249" s="385"/>
      <c r="K249" s="385"/>
    </row>
    <row r="250" spans="1:11">
      <c r="A250" s="494"/>
      <c r="B250" s="438"/>
      <c r="F250" s="385"/>
      <c r="G250" s="385"/>
      <c r="H250" s="385"/>
      <c r="I250" s="385"/>
      <c r="J250" s="385"/>
      <c r="K250" s="385"/>
    </row>
    <row r="251" spans="1:11">
      <c r="A251" s="494"/>
      <c r="B251" s="438"/>
      <c r="F251" s="385"/>
      <c r="G251" s="385"/>
      <c r="H251" s="385"/>
      <c r="I251" s="385"/>
      <c r="J251" s="385"/>
      <c r="K251" s="385"/>
    </row>
    <row r="252" spans="1:11">
      <c r="A252" s="494"/>
      <c r="B252" s="438"/>
      <c r="F252" s="385"/>
      <c r="G252" s="385"/>
      <c r="H252" s="385"/>
      <c r="I252" s="385"/>
      <c r="J252" s="385"/>
      <c r="K252" s="385"/>
    </row>
    <row r="253" spans="1:11">
      <c r="A253" s="494"/>
      <c r="B253" s="438"/>
      <c r="F253" s="385"/>
      <c r="G253" s="385"/>
      <c r="H253" s="385"/>
      <c r="I253" s="385"/>
      <c r="J253" s="385"/>
      <c r="K253" s="385"/>
    </row>
    <row r="254" spans="1:11">
      <c r="A254" s="494"/>
      <c r="B254" s="438"/>
      <c r="F254" s="385"/>
      <c r="G254" s="385"/>
      <c r="H254" s="385"/>
      <c r="I254" s="385"/>
      <c r="J254" s="385"/>
      <c r="K254" s="385"/>
    </row>
    <row r="255" spans="1:11">
      <c r="A255" s="494"/>
      <c r="B255" s="438"/>
      <c r="F255" s="385"/>
      <c r="G255" s="385"/>
      <c r="H255" s="385"/>
      <c r="I255" s="385"/>
      <c r="J255" s="385"/>
      <c r="K255" s="385"/>
    </row>
    <row r="256" spans="1:11">
      <c r="A256" s="494"/>
      <c r="B256" s="438"/>
      <c r="F256" s="385"/>
      <c r="G256" s="385"/>
      <c r="H256" s="385"/>
      <c r="I256" s="385"/>
      <c r="J256" s="385"/>
      <c r="K256" s="385"/>
    </row>
    <row r="257" spans="1:11">
      <c r="A257" s="494"/>
      <c r="B257" s="438"/>
      <c r="F257" s="385"/>
      <c r="G257" s="385"/>
      <c r="H257" s="385"/>
      <c r="I257" s="385"/>
      <c r="J257" s="385"/>
      <c r="K257" s="385"/>
    </row>
    <row r="258" spans="1:11">
      <c r="A258" s="494"/>
      <c r="B258" s="438"/>
      <c r="F258" s="385"/>
      <c r="G258" s="385"/>
      <c r="H258" s="385"/>
      <c r="I258" s="385"/>
      <c r="J258" s="385"/>
      <c r="K258" s="385"/>
    </row>
    <row r="259" spans="1:11">
      <c r="A259" s="494"/>
      <c r="B259" s="438"/>
      <c r="F259" s="385"/>
      <c r="G259" s="385"/>
      <c r="H259" s="385"/>
      <c r="I259" s="385"/>
      <c r="J259" s="385"/>
      <c r="K259" s="385"/>
    </row>
    <row r="260" spans="1:11">
      <c r="A260" s="494"/>
      <c r="B260" s="438"/>
      <c r="F260" s="385"/>
      <c r="G260" s="385"/>
      <c r="H260" s="385"/>
      <c r="I260" s="385"/>
      <c r="J260" s="385"/>
      <c r="K260" s="385"/>
    </row>
    <row r="261" spans="1:11">
      <c r="A261" s="494"/>
      <c r="B261" s="438"/>
      <c r="F261" s="385"/>
      <c r="G261" s="385"/>
      <c r="H261" s="385"/>
      <c r="I261" s="385"/>
      <c r="J261" s="385"/>
      <c r="K261" s="385"/>
    </row>
    <row r="262" spans="1:11">
      <c r="A262" s="494"/>
      <c r="B262" s="438"/>
      <c r="F262" s="385"/>
      <c r="G262" s="385"/>
      <c r="H262" s="385"/>
      <c r="I262" s="385"/>
      <c r="J262" s="385"/>
      <c r="K262" s="385"/>
    </row>
    <row r="263" spans="1:11">
      <c r="A263" s="494"/>
      <c r="B263" s="438"/>
      <c r="F263" s="385"/>
      <c r="G263" s="385"/>
      <c r="H263" s="385"/>
      <c r="I263" s="385"/>
      <c r="J263" s="385"/>
      <c r="K263" s="385"/>
    </row>
    <row r="264" spans="1:11">
      <c r="A264" s="494"/>
      <c r="B264" s="438"/>
      <c r="F264" s="385"/>
      <c r="G264" s="385"/>
      <c r="H264" s="385"/>
      <c r="I264" s="385"/>
      <c r="J264" s="385"/>
      <c r="K264" s="385"/>
    </row>
    <row r="265" spans="1:11">
      <c r="A265" s="494"/>
      <c r="B265" s="438"/>
      <c r="F265" s="385"/>
      <c r="G265" s="385"/>
      <c r="H265" s="385"/>
      <c r="I265" s="385"/>
      <c r="J265" s="385"/>
      <c r="K265" s="385"/>
    </row>
    <row r="266" spans="1:11">
      <c r="A266" s="494"/>
      <c r="B266" s="438"/>
      <c r="F266" s="385"/>
      <c r="G266" s="385"/>
      <c r="H266" s="385"/>
      <c r="I266" s="385"/>
      <c r="J266" s="385"/>
      <c r="K266" s="385"/>
    </row>
    <row r="267" spans="1:11">
      <c r="A267" s="494"/>
      <c r="B267" s="438"/>
      <c r="F267" s="385"/>
      <c r="G267" s="385"/>
      <c r="H267" s="385"/>
      <c r="I267" s="385"/>
      <c r="J267" s="385"/>
      <c r="K267" s="385"/>
    </row>
    <row r="268" spans="1:11">
      <c r="A268" s="494"/>
      <c r="B268" s="438"/>
      <c r="F268" s="385"/>
      <c r="G268" s="385"/>
      <c r="H268" s="385"/>
      <c r="I268" s="385"/>
      <c r="J268" s="385"/>
      <c r="K268" s="385"/>
    </row>
    <row r="269" spans="1:11">
      <c r="A269" s="494"/>
      <c r="B269" s="438"/>
      <c r="F269" s="385"/>
      <c r="G269" s="385"/>
      <c r="H269" s="385"/>
      <c r="I269" s="385"/>
      <c r="J269" s="385"/>
      <c r="K269" s="385"/>
    </row>
    <row r="270" spans="1:11">
      <c r="A270" s="494"/>
      <c r="B270" s="438"/>
      <c r="F270" s="385"/>
      <c r="G270" s="385"/>
      <c r="H270" s="385"/>
      <c r="I270" s="385"/>
      <c r="J270" s="385"/>
      <c r="K270" s="385"/>
    </row>
    <row r="271" spans="1:11">
      <c r="A271" s="494"/>
      <c r="B271" s="438"/>
      <c r="F271" s="385"/>
      <c r="G271" s="385"/>
      <c r="H271" s="385"/>
      <c r="I271" s="385"/>
      <c r="J271" s="385"/>
      <c r="K271" s="385"/>
    </row>
    <row r="272" spans="1:11">
      <c r="A272" s="494"/>
      <c r="B272" s="438"/>
      <c r="F272" s="385"/>
      <c r="G272" s="385"/>
      <c r="H272" s="385"/>
      <c r="I272" s="385"/>
      <c r="J272" s="385"/>
      <c r="K272" s="385"/>
    </row>
    <row r="273" spans="1:11">
      <c r="A273" s="494"/>
      <c r="B273" s="438"/>
      <c r="F273" s="385"/>
      <c r="G273" s="385"/>
      <c r="H273" s="385"/>
      <c r="I273" s="385"/>
      <c r="J273" s="385"/>
      <c r="K273" s="385"/>
    </row>
    <row r="274" spans="1:11">
      <c r="A274" s="494"/>
      <c r="B274" s="438"/>
      <c r="F274" s="385"/>
      <c r="G274" s="385"/>
      <c r="H274" s="385"/>
      <c r="I274" s="385"/>
      <c r="J274" s="385"/>
      <c r="K274" s="385"/>
    </row>
    <row r="275" spans="1:11">
      <c r="A275" s="494"/>
      <c r="B275" s="438"/>
      <c r="F275" s="385"/>
      <c r="G275" s="385"/>
      <c r="H275" s="385"/>
      <c r="I275" s="385"/>
      <c r="J275" s="385"/>
      <c r="K275" s="385"/>
    </row>
    <row r="276" spans="1:11">
      <c r="A276" s="494"/>
      <c r="B276" s="438"/>
      <c r="F276" s="385"/>
      <c r="G276" s="385"/>
      <c r="H276" s="385"/>
      <c r="I276" s="385"/>
      <c r="J276" s="385"/>
      <c r="K276" s="385"/>
    </row>
    <row r="277" spans="1:11">
      <c r="A277" s="494"/>
      <c r="B277" s="438"/>
      <c r="F277" s="385"/>
      <c r="G277" s="385"/>
      <c r="H277" s="385"/>
      <c r="I277" s="385"/>
      <c r="J277" s="385"/>
      <c r="K277" s="385"/>
    </row>
    <row r="278" spans="1:11">
      <c r="A278" s="494"/>
      <c r="B278" s="438"/>
      <c r="F278" s="385"/>
      <c r="G278" s="385"/>
      <c r="H278" s="385"/>
      <c r="I278" s="385"/>
      <c r="J278" s="385"/>
      <c r="K278" s="385"/>
    </row>
    <row r="279" spans="1:11">
      <c r="A279" s="494"/>
      <c r="B279" s="438"/>
      <c r="F279" s="385"/>
      <c r="G279" s="385"/>
      <c r="H279" s="385"/>
      <c r="I279" s="385"/>
      <c r="J279" s="385"/>
      <c r="K279" s="385"/>
    </row>
    <row r="280" spans="1:11">
      <c r="A280" s="494"/>
      <c r="B280" s="438"/>
      <c r="F280" s="385"/>
      <c r="G280" s="385"/>
      <c r="H280" s="385"/>
      <c r="I280" s="385"/>
      <c r="J280" s="385"/>
      <c r="K280" s="385"/>
    </row>
    <row r="281" spans="1:11">
      <c r="A281" s="494"/>
      <c r="B281" s="438"/>
      <c r="F281" s="385"/>
      <c r="G281" s="385"/>
      <c r="H281" s="385"/>
      <c r="I281" s="385"/>
      <c r="J281" s="385"/>
      <c r="K281" s="385"/>
    </row>
    <row r="282" spans="1:11">
      <c r="A282" s="494"/>
      <c r="B282" s="438"/>
      <c r="F282" s="385"/>
      <c r="G282" s="385"/>
      <c r="H282" s="385"/>
      <c r="I282" s="385"/>
      <c r="J282" s="385"/>
      <c r="K282" s="385"/>
    </row>
    <row r="283" spans="1:11">
      <c r="A283" s="494"/>
      <c r="B283" s="438"/>
      <c r="F283" s="385"/>
      <c r="G283" s="385"/>
      <c r="H283" s="385"/>
      <c r="I283" s="385"/>
      <c r="J283" s="385"/>
      <c r="K283" s="385"/>
    </row>
    <row r="284" spans="1:11">
      <c r="A284" s="494"/>
      <c r="B284" s="438"/>
      <c r="F284" s="385"/>
      <c r="G284" s="385"/>
      <c r="H284" s="385"/>
      <c r="I284" s="385"/>
      <c r="J284" s="385"/>
      <c r="K284" s="385"/>
    </row>
    <row r="285" spans="1:11">
      <c r="A285" s="494"/>
      <c r="B285" s="438"/>
      <c r="F285" s="385"/>
      <c r="G285" s="385"/>
      <c r="H285" s="385"/>
      <c r="I285" s="385"/>
      <c r="J285" s="385"/>
      <c r="K285" s="385"/>
    </row>
    <row r="286" spans="1:11">
      <c r="A286" s="494"/>
      <c r="B286" s="438"/>
      <c r="F286" s="385"/>
      <c r="G286" s="385"/>
      <c r="H286" s="385"/>
      <c r="I286" s="385"/>
      <c r="J286" s="385"/>
      <c r="K286" s="385"/>
    </row>
    <row r="287" spans="1:11">
      <c r="A287" s="494"/>
      <c r="B287" s="438"/>
      <c r="F287" s="385"/>
      <c r="G287" s="385"/>
      <c r="H287" s="385"/>
      <c r="I287" s="385"/>
      <c r="J287" s="385"/>
      <c r="K287" s="385"/>
    </row>
    <row r="288" spans="1:11">
      <c r="A288" s="494"/>
      <c r="B288" s="438"/>
      <c r="F288" s="385"/>
      <c r="G288" s="385"/>
      <c r="H288" s="385"/>
      <c r="I288" s="385"/>
      <c r="J288" s="385"/>
      <c r="K288" s="385"/>
    </row>
    <row r="289" spans="1:11">
      <c r="A289" s="494"/>
      <c r="B289" s="438"/>
      <c r="F289" s="385"/>
      <c r="G289" s="385"/>
      <c r="H289" s="385"/>
      <c r="I289" s="385"/>
      <c r="J289" s="385"/>
      <c r="K289" s="385"/>
    </row>
    <row r="290" spans="1:11">
      <c r="A290" s="494"/>
      <c r="B290" s="438"/>
      <c r="F290" s="385"/>
      <c r="G290" s="385"/>
      <c r="H290" s="385"/>
      <c r="I290" s="385"/>
      <c r="J290" s="385"/>
      <c r="K290" s="385"/>
    </row>
    <row r="291" spans="1:11">
      <c r="A291" s="494"/>
      <c r="B291" s="438"/>
      <c r="F291" s="385"/>
      <c r="G291" s="385"/>
      <c r="H291" s="385"/>
      <c r="I291" s="385"/>
      <c r="J291" s="385"/>
      <c r="K291" s="385"/>
    </row>
    <row r="292" spans="1:11">
      <c r="A292" s="494"/>
      <c r="B292" s="438"/>
      <c r="F292" s="385"/>
      <c r="G292" s="385"/>
      <c r="H292" s="385"/>
      <c r="I292" s="385"/>
      <c r="J292" s="385"/>
      <c r="K292" s="385"/>
    </row>
    <row r="293" spans="1:11">
      <c r="A293" s="494"/>
      <c r="B293" s="438"/>
      <c r="F293" s="385"/>
      <c r="G293" s="385"/>
      <c r="H293" s="385"/>
      <c r="I293" s="385"/>
      <c r="J293" s="385"/>
      <c r="K293" s="385"/>
    </row>
    <row r="294" spans="1:11">
      <c r="A294" s="494"/>
      <c r="B294" s="438"/>
      <c r="F294" s="385"/>
      <c r="G294" s="385"/>
      <c r="H294" s="385"/>
      <c r="I294" s="385"/>
      <c r="J294" s="385"/>
      <c r="K294" s="385"/>
    </row>
    <row r="295" spans="1:11">
      <c r="A295" s="494"/>
      <c r="B295" s="438"/>
      <c r="F295" s="385"/>
      <c r="G295" s="385"/>
      <c r="H295" s="385"/>
      <c r="I295" s="385"/>
      <c r="J295" s="385"/>
      <c r="K295" s="385"/>
    </row>
    <row r="296" spans="1:11">
      <c r="A296" s="494"/>
      <c r="B296" s="438"/>
      <c r="F296" s="385"/>
      <c r="G296" s="385"/>
      <c r="H296" s="385"/>
      <c r="I296" s="385"/>
      <c r="J296" s="385"/>
      <c r="K296" s="385"/>
    </row>
    <row r="297" spans="1:11">
      <c r="A297" s="494"/>
      <c r="B297" s="438"/>
      <c r="F297" s="385"/>
      <c r="G297" s="385"/>
      <c r="H297" s="385"/>
      <c r="I297" s="385"/>
      <c r="J297" s="385"/>
      <c r="K297" s="385"/>
    </row>
    <row r="298" spans="1:11">
      <c r="A298" s="494"/>
      <c r="B298" s="438"/>
      <c r="F298" s="385"/>
      <c r="G298" s="385"/>
      <c r="H298" s="385"/>
      <c r="I298" s="385"/>
      <c r="J298" s="385"/>
      <c r="K298" s="385"/>
    </row>
    <row r="299" spans="1:11">
      <c r="A299" s="494"/>
      <c r="B299" s="438"/>
      <c r="F299" s="385"/>
      <c r="G299" s="385"/>
      <c r="H299" s="385"/>
      <c r="I299" s="385"/>
      <c r="J299" s="385"/>
      <c r="K299" s="385"/>
    </row>
    <row r="300" spans="1:11">
      <c r="A300" s="494"/>
      <c r="B300" s="438"/>
      <c r="F300" s="385"/>
      <c r="G300" s="385"/>
      <c r="H300" s="385"/>
      <c r="I300" s="385"/>
      <c r="J300" s="385"/>
      <c r="K300" s="385"/>
    </row>
    <row r="301" spans="1:11">
      <c r="A301" s="494"/>
      <c r="B301" s="438"/>
      <c r="F301" s="385"/>
      <c r="G301" s="385"/>
      <c r="H301" s="385"/>
      <c r="I301" s="385"/>
      <c r="J301" s="385"/>
      <c r="K301" s="385"/>
    </row>
    <row r="302" spans="1:11">
      <c r="A302" s="494"/>
      <c r="B302" s="438"/>
      <c r="F302" s="385"/>
      <c r="G302" s="385"/>
      <c r="H302" s="385"/>
      <c r="I302" s="385"/>
      <c r="J302" s="385"/>
      <c r="K302" s="385"/>
    </row>
    <row r="303" spans="1:11">
      <c r="A303" s="494"/>
      <c r="B303" s="438"/>
      <c r="F303" s="385"/>
      <c r="G303" s="385"/>
      <c r="H303" s="385"/>
      <c r="I303" s="385"/>
      <c r="J303" s="385"/>
      <c r="K303" s="385"/>
    </row>
    <row r="304" spans="1:11">
      <c r="A304" s="494"/>
      <c r="B304" s="438"/>
      <c r="F304" s="385"/>
      <c r="G304" s="385"/>
      <c r="H304" s="385"/>
      <c r="I304" s="385"/>
      <c r="J304" s="385"/>
      <c r="K304" s="385"/>
    </row>
    <row r="305" spans="1:11">
      <c r="A305" s="494"/>
      <c r="B305" s="438"/>
      <c r="F305" s="385"/>
      <c r="G305" s="385"/>
      <c r="H305" s="385"/>
      <c r="I305" s="385"/>
      <c r="J305" s="385"/>
      <c r="K305" s="385"/>
    </row>
    <row r="306" spans="1:11">
      <c r="A306" s="494"/>
      <c r="B306" s="438"/>
      <c r="F306" s="385"/>
      <c r="G306" s="385"/>
      <c r="H306" s="385"/>
      <c r="I306" s="385"/>
      <c r="J306" s="385"/>
      <c r="K306" s="385"/>
    </row>
    <row r="307" spans="1:11">
      <c r="A307" s="494"/>
      <c r="B307" s="438"/>
      <c r="F307" s="385"/>
      <c r="G307" s="385"/>
      <c r="H307" s="385"/>
      <c r="I307" s="385"/>
      <c r="J307" s="385"/>
      <c r="K307" s="385"/>
    </row>
    <row r="308" spans="1:11">
      <c r="A308" s="494"/>
      <c r="B308" s="438"/>
      <c r="F308" s="385"/>
      <c r="G308" s="385"/>
      <c r="H308" s="385"/>
      <c r="I308" s="385"/>
      <c r="J308" s="385"/>
      <c r="K308" s="385"/>
    </row>
    <row r="309" spans="1:11">
      <c r="A309" s="494"/>
      <c r="B309" s="438"/>
      <c r="F309" s="385"/>
      <c r="G309" s="385"/>
      <c r="H309" s="385"/>
      <c r="I309" s="385"/>
      <c r="J309" s="385"/>
      <c r="K309" s="385"/>
    </row>
    <row r="310" spans="1:11">
      <c r="A310" s="494"/>
      <c r="B310" s="438"/>
      <c r="F310" s="385"/>
      <c r="G310" s="385"/>
      <c r="H310" s="385"/>
      <c r="I310" s="385"/>
      <c r="J310" s="385"/>
      <c r="K310" s="385"/>
    </row>
    <row r="311" spans="1:11">
      <c r="A311" s="494"/>
      <c r="B311" s="438"/>
      <c r="F311" s="385"/>
      <c r="G311" s="385"/>
      <c r="H311" s="385"/>
      <c r="I311" s="385"/>
      <c r="J311" s="385"/>
      <c r="K311" s="385"/>
    </row>
    <row r="312" spans="1:11">
      <c r="A312" s="494"/>
      <c r="B312" s="438"/>
      <c r="F312" s="385"/>
      <c r="G312" s="385"/>
      <c r="H312" s="385"/>
      <c r="I312" s="385"/>
      <c r="J312" s="385"/>
      <c r="K312" s="385"/>
    </row>
    <row r="313" spans="1:11">
      <c r="A313" s="494"/>
      <c r="B313" s="438"/>
      <c r="F313" s="385"/>
      <c r="G313" s="385"/>
      <c r="H313" s="385"/>
      <c r="I313" s="385"/>
      <c r="J313" s="385"/>
      <c r="K313" s="385"/>
    </row>
    <row r="314" spans="1:11">
      <c r="A314" s="494"/>
      <c r="B314" s="438"/>
      <c r="F314" s="385"/>
      <c r="G314" s="385"/>
      <c r="H314" s="385"/>
      <c r="I314" s="385"/>
      <c r="J314" s="385"/>
      <c r="K314" s="385"/>
    </row>
    <row r="315" spans="1:11">
      <c r="A315" s="494"/>
      <c r="B315" s="438"/>
      <c r="F315" s="385"/>
      <c r="G315" s="385"/>
      <c r="H315" s="385"/>
      <c r="I315" s="385"/>
      <c r="J315" s="385"/>
      <c r="K315" s="385"/>
    </row>
    <row r="316" spans="1:11">
      <c r="A316" s="494"/>
      <c r="B316" s="438"/>
      <c r="F316" s="385"/>
      <c r="G316" s="385"/>
      <c r="H316" s="385"/>
      <c r="I316" s="385"/>
      <c r="J316" s="385"/>
      <c r="K316" s="385"/>
    </row>
    <row r="317" spans="1:11">
      <c r="A317" s="494"/>
      <c r="B317" s="438"/>
      <c r="F317" s="385"/>
      <c r="G317" s="385"/>
      <c r="H317" s="385"/>
      <c r="I317" s="385"/>
      <c r="J317" s="385"/>
      <c r="K317" s="385"/>
    </row>
    <row r="318" spans="1:11">
      <c r="A318" s="494"/>
      <c r="B318" s="438"/>
      <c r="F318" s="385"/>
      <c r="G318" s="385"/>
      <c r="H318" s="385"/>
      <c r="I318" s="385"/>
      <c r="J318" s="385"/>
      <c r="K318" s="385"/>
    </row>
    <row r="319" spans="1:11">
      <c r="A319" s="494"/>
      <c r="B319" s="438"/>
      <c r="F319" s="385"/>
      <c r="G319" s="385"/>
      <c r="H319" s="385"/>
      <c r="I319" s="385"/>
      <c r="J319" s="385"/>
      <c r="K319" s="385"/>
    </row>
    <row r="320" spans="1:11">
      <c r="A320" s="494"/>
      <c r="B320" s="438"/>
      <c r="F320" s="385"/>
      <c r="G320" s="385"/>
      <c r="H320" s="385"/>
      <c r="I320" s="385"/>
      <c r="J320" s="385"/>
      <c r="K320" s="385"/>
    </row>
    <row r="321" spans="1:11">
      <c r="A321" s="494"/>
      <c r="B321" s="438"/>
      <c r="F321" s="385"/>
      <c r="G321" s="385"/>
      <c r="H321" s="385"/>
      <c r="I321" s="385"/>
      <c r="J321" s="385"/>
      <c r="K321" s="385"/>
    </row>
    <row r="322" spans="1:11">
      <c r="A322" s="494"/>
      <c r="B322" s="438"/>
      <c r="F322" s="385"/>
      <c r="G322" s="385"/>
      <c r="H322" s="385"/>
      <c r="I322" s="385"/>
      <c r="J322" s="385"/>
      <c r="K322" s="385"/>
    </row>
    <row r="323" spans="1:11">
      <c r="A323" s="494"/>
      <c r="B323" s="438"/>
      <c r="F323" s="385"/>
      <c r="G323" s="385"/>
      <c r="H323" s="385"/>
      <c r="I323" s="385"/>
      <c r="J323" s="385"/>
      <c r="K323" s="385"/>
    </row>
    <row r="324" spans="1:11">
      <c r="A324" s="494"/>
      <c r="B324" s="438"/>
      <c r="F324" s="385"/>
      <c r="G324" s="385"/>
      <c r="H324" s="385"/>
      <c r="I324" s="385"/>
      <c r="J324" s="385"/>
      <c r="K324" s="385"/>
    </row>
    <row r="325" spans="1:11">
      <c r="A325" s="494"/>
      <c r="B325" s="438"/>
      <c r="F325" s="385"/>
      <c r="G325" s="385"/>
      <c r="H325" s="385"/>
      <c r="I325" s="385"/>
      <c r="J325" s="385"/>
      <c r="K325" s="385"/>
    </row>
    <row r="326" spans="1:11">
      <c r="A326" s="494"/>
      <c r="B326" s="438"/>
      <c r="F326" s="385"/>
      <c r="G326" s="385"/>
      <c r="H326" s="385"/>
      <c r="I326" s="385"/>
      <c r="J326" s="385"/>
      <c r="K326" s="385"/>
    </row>
    <row r="327" spans="1:11">
      <c r="A327" s="494"/>
      <c r="B327" s="438"/>
      <c r="F327" s="385"/>
      <c r="G327" s="385"/>
      <c r="H327" s="385"/>
      <c r="I327" s="385"/>
      <c r="J327" s="385"/>
      <c r="K327" s="385"/>
    </row>
    <row r="328" spans="1:11">
      <c r="A328" s="494"/>
      <c r="B328" s="438"/>
      <c r="F328" s="385"/>
      <c r="G328" s="385"/>
      <c r="H328" s="385"/>
      <c r="I328" s="385"/>
      <c r="J328" s="385"/>
      <c r="K328" s="385"/>
    </row>
    <row r="329" spans="1:11">
      <c r="A329" s="494"/>
      <c r="B329" s="438"/>
      <c r="F329" s="385"/>
      <c r="G329" s="385"/>
      <c r="H329" s="385"/>
      <c r="I329" s="385"/>
      <c r="J329" s="385"/>
      <c r="K329" s="385"/>
    </row>
    <row r="330" spans="1:11">
      <c r="A330" s="494"/>
      <c r="B330" s="438"/>
      <c r="F330" s="385"/>
      <c r="G330" s="385"/>
      <c r="H330" s="385"/>
      <c r="I330" s="385"/>
      <c r="J330" s="385"/>
      <c r="K330" s="385"/>
    </row>
    <row r="331" spans="1:11">
      <c r="A331" s="494"/>
      <c r="B331" s="438"/>
      <c r="F331" s="385"/>
      <c r="G331" s="385"/>
      <c r="H331" s="385"/>
      <c r="I331" s="385"/>
      <c r="J331" s="385"/>
      <c r="K331" s="385"/>
    </row>
    <row r="332" spans="1:11">
      <c r="A332" s="494"/>
      <c r="B332" s="438"/>
      <c r="F332" s="385"/>
      <c r="G332" s="385"/>
      <c r="H332" s="385"/>
      <c r="I332" s="385"/>
      <c r="J332" s="385"/>
      <c r="K332" s="385"/>
    </row>
    <row r="333" spans="1:11">
      <c r="A333" s="494"/>
      <c r="B333" s="438"/>
      <c r="F333" s="385"/>
      <c r="G333" s="385"/>
      <c r="H333" s="385"/>
      <c r="I333" s="385"/>
      <c r="J333" s="385"/>
      <c r="K333" s="385"/>
    </row>
    <row r="334" spans="1:11">
      <c r="A334" s="494"/>
      <c r="B334" s="438"/>
      <c r="F334" s="385"/>
      <c r="G334" s="385"/>
      <c r="H334" s="385"/>
      <c r="I334" s="385"/>
      <c r="J334" s="385"/>
      <c r="K334" s="385"/>
    </row>
    <row r="335" spans="1:11">
      <c r="A335" s="494"/>
      <c r="B335" s="438"/>
      <c r="F335" s="385"/>
      <c r="G335" s="385"/>
      <c r="H335" s="385"/>
      <c r="I335" s="385"/>
      <c r="J335" s="385"/>
      <c r="K335" s="385"/>
    </row>
    <row r="336" spans="1:11">
      <c r="A336" s="494"/>
      <c r="B336" s="438"/>
      <c r="F336" s="385"/>
      <c r="G336" s="385"/>
      <c r="H336" s="385"/>
      <c r="I336" s="385"/>
      <c r="J336" s="385"/>
      <c r="K336" s="385"/>
    </row>
    <row r="337" spans="1:11">
      <c r="A337" s="494"/>
      <c r="B337" s="438"/>
      <c r="F337" s="385"/>
      <c r="G337" s="385"/>
      <c r="H337" s="385"/>
      <c r="I337" s="385"/>
      <c r="J337" s="385"/>
      <c r="K337" s="385"/>
    </row>
    <row r="338" spans="1:11">
      <c r="A338" s="494"/>
      <c r="B338" s="438"/>
      <c r="F338" s="385"/>
      <c r="G338" s="385"/>
      <c r="H338" s="385"/>
      <c r="I338" s="385"/>
      <c r="J338" s="385"/>
      <c r="K338" s="385"/>
    </row>
    <row r="339" spans="1:11">
      <c r="A339" s="494"/>
      <c r="B339" s="438"/>
      <c r="F339" s="385"/>
      <c r="G339" s="385"/>
      <c r="H339" s="385"/>
      <c r="I339" s="385"/>
      <c r="J339" s="385"/>
      <c r="K339" s="385"/>
    </row>
    <row r="340" spans="1:11">
      <c r="A340" s="494"/>
      <c r="B340" s="438"/>
      <c r="F340" s="385"/>
      <c r="G340" s="385"/>
      <c r="H340" s="385"/>
      <c r="I340" s="385"/>
      <c r="J340" s="385"/>
      <c r="K340" s="385"/>
    </row>
    <row r="341" spans="1:11">
      <c r="A341" s="494"/>
      <c r="B341" s="438"/>
      <c r="F341" s="385"/>
      <c r="G341" s="385"/>
      <c r="H341" s="385"/>
      <c r="I341" s="385"/>
      <c r="J341" s="385"/>
      <c r="K341" s="385"/>
    </row>
    <row r="342" spans="1:11">
      <c r="A342" s="494"/>
      <c r="B342" s="438"/>
      <c r="F342" s="385"/>
      <c r="G342" s="385"/>
      <c r="H342" s="385"/>
      <c r="I342" s="385"/>
      <c r="J342" s="385"/>
      <c r="K342" s="385"/>
    </row>
    <row r="343" spans="1:11">
      <c r="A343" s="494"/>
      <c r="B343" s="438"/>
      <c r="F343" s="385"/>
      <c r="G343" s="385"/>
      <c r="H343" s="385"/>
      <c r="I343" s="385"/>
      <c r="J343" s="385"/>
      <c r="K343" s="385"/>
    </row>
    <row r="344" spans="1:11">
      <c r="A344" s="494"/>
      <c r="B344" s="438"/>
      <c r="F344" s="385"/>
      <c r="G344" s="385"/>
      <c r="H344" s="385"/>
      <c r="I344" s="385"/>
      <c r="J344" s="385"/>
      <c r="K344" s="385"/>
    </row>
    <row r="345" spans="1:11">
      <c r="A345" s="494"/>
      <c r="B345" s="438"/>
      <c r="F345" s="385"/>
      <c r="G345" s="385"/>
      <c r="H345" s="385"/>
      <c r="I345" s="385"/>
      <c r="J345" s="385"/>
      <c r="K345" s="385"/>
    </row>
    <row r="346" spans="1:11">
      <c r="A346" s="494"/>
      <c r="B346" s="438"/>
      <c r="F346" s="385"/>
      <c r="G346" s="385"/>
      <c r="H346" s="385"/>
      <c r="I346" s="385"/>
      <c r="J346" s="385"/>
      <c r="K346" s="385"/>
    </row>
    <row r="347" spans="1:11">
      <c r="A347" s="494"/>
      <c r="B347" s="438"/>
      <c r="F347" s="385"/>
      <c r="G347" s="385"/>
      <c r="H347" s="385"/>
      <c r="I347" s="385"/>
      <c r="J347" s="385"/>
      <c r="K347" s="385"/>
    </row>
    <row r="348" spans="1:11">
      <c r="A348" s="494"/>
      <c r="B348" s="438"/>
      <c r="F348" s="385"/>
      <c r="G348" s="385"/>
      <c r="H348" s="385"/>
      <c r="I348" s="385"/>
      <c r="J348" s="385"/>
      <c r="K348" s="385"/>
    </row>
    <row r="349" spans="1:11">
      <c r="A349" s="494"/>
      <c r="B349" s="438"/>
      <c r="F349" s="385"/>
      <c r="G349" s="385"/>
      <c r="H349" s="385"/>
      <c r="I349" s="385"/>
      <c r="J349" s="385"/>
      <c r="K349" s="385"/>
    </row>
    <row r="350" spans="1:11">
      <c r="A350" s="494"/>
      <c r="B350" s="438"/>
      <c r="F350" s="385"/>
      <c r="G350" s="385"/>
      <c r="H350" s="385"/>
      <c r="I350" s="385"/>
      <c r="J350" s="385"/>
      <c r="K350" s="385"/>
    </row>
    <row r="351" spans="1:11">
      <c r="A351" s="494"/>
      <c r="B351" s="438"/>
      <c r="F351" s="385"/>
      <c r="G351" s="385"/>
      <c r="H351" s="385"/>
      <c r="I351" s="385"/>
      <c r="J351" s="385"/>
      <c r="K351" s="385"/>
    </row>
    <row r="352" spans="1:11">
      <c r="A352" s="494"/>
      <c r="B352" s="438"/>
      <c r="F352" s="385"/>
      <c r="G352" s="385"/>
      <c r="H352" s="385"/>
      <c r="I352" s="385"/>
      <c r="J352" s="385"/>
      <c r="K352" s="385"/>
    </row>
    <row r="353" spans="1:11">
      <c r="A353" s="494"/>
      <c r="B353" s="438"/>
      <c r="F353" s="385"/>
      <c r="G353" s="385"/>
      <c r="H353" s="385"/>
      <c r="I353" s="385"/>
      <c r="J353" s="385"/>
      <c r="K353" s="385"/>
    </row>
    <row r="354" spans="1:11">
      <c r="A354" s="494"/>
      <c r="B354" s="438"/>
      <c r="F354" s="385"/>
      <c r="G354" s="385"/>
      <c r="H354" s="385"/>
      <c r="I354" s="385"/>
      <c r="J354" s="385"/>
      <c r="K354" s="385"/>
    </row>
    <row r="355" spans="1:11">
      <c r="A355" s="494"/>
      <c r="B355" s="438"/>
      <c r="F355" s="385"/>
      <c r="G355" s="385"/>
      <c r="H355" s="385"/>
      <c r="I355" s="385"/>
      <c r="J355" s="385"/>
      <c r="K355" s="385"/>
    </row>
    <row r="356" spans="1:11">
      <c r="A356" s="494"/>
      <c r="B356" s="438"/>
      <c r="F356" s="385"/>
      <c r="G356" s="385"/>
      <c r="H356" s="385"/>
      <c r="I356" s="385"/>
      <c r="J356" s="385"/>
      <c r="K356" s="385"/>
    </row>
    <row r="357" spans="1:11">
      <c r="A357" s="494"/>
      <c r="B357" s="438"/>
      <c r="F357" s="385"/>
      <c r="G357" s="385"/>
      <c r="H357" s="385"/>
      <c r="I357" s="385"/>
      <c r="J357" s="385"/>
      <c r="K357" s="385"/>
    </row>
    <row r="358" spans="1:11">
      <c r="A358" s="494"/>
      <c r="B358" s="438"/>
      <c r="F358" s="385"/>
      <c r="G358" s="385"/>
      <c r="H358" s="385"/>
      <c r="I358" s="385"/>
      <c r="J358" s="385"/>
      <c r="K358" s="385"/>
    </row>
    <row r="359" spans="1:11">
      <c r="A359" s="494"/>
      <c r="B359" s="438"/>
      <c r="F359" s="385"/>
      <c r="G359" s="385"/>
      <c r="H359" s="385"/>
      <c r="I359" s="385"/>
      <c r="J359" s="385"/>
      <c r="K359" s="385"/>
    </row>
    <row r="360" spans="1:11">
      <c r="A360" s="494"/>
      <c r="B360" s="438"/>
      <c r="F360" s="385"/>
      <c r="G360" s="385"/>
      <c r="H360" s="385"/>
      <c r="I360" s="385"/>
      <c r="J360" s="385"/>
      <c r="K360" s="385"/>
    </row>
    <row r="361" spans="1:11">
      <c r="A361" s="494"/>
      <c r="B361" s="438"/>
      <c r="F361" s="385"/>
      <c r="G361" s="385"/>
      <c r="H361" s="385"/>
      <c r="I361" s="385"/>
      <c r="J361" s="385"/>
      <c r="K361" s="385"/>
    </row>
    <row r="362" spans="1:11">
      <c r="A362" s="494"/>
      <c r="B362" s="438"/>
      <c r="F362" s="385"/>
      <c r="G362" s="385"/>
      <c r="H362" s="385"/>
      <c r="I362" s="385"/>
      <c r="J362" s="385"/>
      <c r="K362" s="385"/>
    </row>
    <row r="363" spans="1:11">
      <c r="A363" s="494"/>
      <c r="B363" s="438"/>
      <c r="F363" s="385"/>
      <c r="G363" s="385"/>
      <c r="H363" s="385"/>
      <c r="I363" s="385"/>
      <c r="J363" s="385"/>
      <c r="K363" s="385"/>
    </row>
    <row r="364" spans="1:11">
      <c r="A364" s="494"/>
      <c r="B364" s="438"/>
      <c r="F364" s="385"/>
      <c r="G364" s="385"/>
      <c r="H364" s="385"/>
      <c r="I364" s="385"/>
      <c r="J364" s="385"/>
      <c r="K364" s="385"/>
    </row>
    <row r="365" spans="1:11">
      <c r="A365" s="494"/>
      <c r="B365" s="438"/>
      <c r="F365" s="385"/>
      <c r="G365" s="385"/>
      <c r="H365" s="385"/>
      <c r="I365" s="385"/>
      <c r="J365" s="385"/>
      <c r="K365" s="385"/>
    </row>
    <row r="366" spans="1:11">
      <c r="A366" s="494"/>
      <c r="B366" s="438"/>
      <c r="F366" s="385"/>
      <c r="G366" s="385"/>
      <c r="H366" s="385"/>
      <c r="I366" s="385"/>
      <c r="J366" s="385"/>
      <c r="K366" s="385"/>
    </row>
    <row r="367" spans="1:11">
      <c r="A367" s="494"/>
      <c r="B367" s="438"/>
      <c r="F367" s="385"/>
      <c r="G367" s="385"/>
      <c r="H367" s="385"/>
      <c r="I367" s="385"/>
      <c r="J367" s="385"/>
      <c r="K367" s="385"/>
    </row>
    <row r="368" spans="1:11">
      <c r="A368" s="494"/>
      <c r="B368" s="438"/>
      <c r="F368" s="385"/>
      <c r="G368" s="385"/>
      <c r="H368" s="385"/>
      <c r="I368" s="385"/>
      <c r="J368" s="385"/>
      <c r="K368" s="385"/>
    </row>
    <row r="369" spans="1:11">
      <c r="A369" s="494"/>
      <c r="B369" s="438"/>
      <c r="F369" s="385"/>
      <c r="G369" s="385"/>
      <c r="H369" s="385"/>
      <c r="I369" s="385"/>
      <c r="J369" s="385"/>
      <c r="K369" s="385"/>
    </row>
    <row r="370" spans="1:11">
      <c r="A370" s="494"/>
      <c r="B370" s="438"/>
      <c r="F370" s="385"/>
      <c r="G370" s="385"/>
      <c r="H370" s="385"/>
      <c r="I370" s="385"/>
      <c r="J370" s="385"/>
      <c r="K370" s="385"/>
    </row>
    <row r="371" spans="1:11">
      <c r="A371" s="494"/>
      <c r="B371" s="438"/>
      <c r="F371" s="385"/>
      <c r="G371" s="385"/>
      <c r="H371" s="385"/>
      <c r="I371" s="385"/>
      <c r="J371" s="385"/>
      <c r="K371" s="385"/>
    </row>
    <row r="372" spans="1:11">
      <c r="A372" s="494"/>
      <c r="B372" s="438"/>
      <c r="F372" s="385"/>
      <c r="G372" s="385"/>
      <c r="H372" s="385"/>
      <c r="I372" s="385"/>
      <c r="J372" s="385"/>
      <c r="K372" s="385"/>
    </row>
    <row r="373" spans="1:11">
      <c r="A373" s="494"/>
      <c r="B373" s="438"/>
      <c r="F373" s="385"/>
      <c r="G373" s="385"/>
      <c r="H373" s="385"/>
      <c r="I373" s="385"/>
      <c r="J373" s="385"/>
      <c r="K373" s="385"/>
    </row>
    <row r="374" spans="1:11">
      <c r="A374" s="494"/>
      <c r="B374" s="438"/>
      <c r="F374" s="385"/>
      <c r="G374" s="385"/>
      <c r="H374" s="385"/>
      <c r="I374" s="385"/>
      <c r="J374" s="385"/>
      <c r="K374" s="385"/>
    </row>
    <row r="375" spans="1:11">
      <c r="A375" s="494"/>
      <c r="B375" s="438"/>
      <c r="F375" s="385"/>
      <c r="G375" s="385"/>
      <c r="H375" s="385"/>
      <c r="I375" s="385"/>
      <c r="J375" s="385"/>
      <c r="K375" s="385"/>
    </row>
    <row r="376" spans="1:11">
      <c r="A376" s="494"/>
      <c r="B376" s="438"/>
      <c r="F376" s="385"/>
      <c r="G376" s="385"/>
      <c r="H376" s="385"/>
      <c r="I376" s="385"/>
      <c r="J376" s="385"/>
      <c r="K376" s="385"/>
    </row>
    <row r="377" spans="1:11">
      <c r="A377" s="494"/>
      <c r="B377" s="438"/>
      <c r="F377" s="385"/>
      <c r="G377" s="385"/>
      <c r="H377" s="385"/>
      <c r="I377" s="385"/>
      <c r="J377" s="385"/>
      <c r="K377" s="385"/>
    </row>
    <row r="378" spans="1:11">
      <c r="A378" s="494"/>
      <c r="B378" s="438"/>
      <c r="F378" s="385"/>
      <c r="G378" s="385"/>
      <c r="H378" s="385"/>
      <c r="I378" s="385"/>
      <c r="J378" s="385"/>
      <c r="K378" s="385"/>
    </row>
    <row r="379" spans="1:11">
      <c r="A379" s="494"/>
      <c r="B379" s="438"/>
      <c r="F379" s="385"/>
      <c r="G379" s="385"/>
      <c r="H379" s="385"/>
      <c r="I379" s="385"/>
      <c r="J379" s="385"/>
      <c r="K379" s="385"/>
    </row>
    <row r="380" spans="1:11">
      <c r="A380" s="494"/>
      <c r="B380" s="438"/>
      <c r="F380" s="385"/>
      <c r="G380" s="385"/>
      <c r="H380" s="385"/>
      <c r="I380" s="385"/>
      <c r="J380" s="385"/>
      <c r="K380" s="385"/>
    </row>
    <row r="381" spans="1:11">
      <c r="A381" s="494"/>
      <c r="B381" s="438"/>
      <c r="F381" s="385"/>
      <c r="G381" s="385"/>
      <c r="H381" s="385"/>
      <c r="I381" s="385"/>
      <c r="J381" s="385"/>
      <c r="K381" s="385"/>
    </row>
    <row r="382" spans="1:11">
      <c r="A382" s="494"/>
      <c r="B382" s="438"/>
      <c r="F382" s="385"/>
      <c r="G382" s="385"/>
      <c r="H382" s="385"/>
      <c r="I382" s="385"/>
      <c r="J382" s="385"/>
      <c r="K382" s="385"/>
    </row>
    <row r="383" spans="1:11">
      <c r="A383" s="494"/>
      <c r="B383" s="438"/>
      <c r="F383" s="385"/>
      <c r="G383" s="385"/>
      <c r="H383" s="385"/>
      <c r="I383" s="385"/>
      <c r="J383" s="385"/>
      <c r="K383" s="385"/>
    </row>
    <row r="384" spans="1:11">
      <c r="A384" s="494"/>
      <c r="B384" s="438"/>
      <c r="F384" s="385"/>
      <c r="G384" s="385"/>
      <c r="H384" s="385"/>
      <c r="I384" s="385"/>
      <c r="J384" s="385"/>
      <c r="K384" s="385"/>
    </row>
    <row r="385" spans="1:11">
      <c r="A385" s="494"/>
      <c r="B385" s="438"/>
      <c r="F385" s="385"/>
      <c r="G385" s="385"/>
      <c r="H385" s="385"/>
      <c r="I385" s="385"/>
      <c r="J385" s="385"/>
      <c r="K385" s="385"/>
    </row>
    <row r="386" spans="1:11">
      <c r="A386" s="494"/>
      <c r="B386" s="438"/>
      <c r="F386" s="385"/>
      <c r="G386" s="385"/>
      <c r="H386" s="385"/>
      <c r="I386" s="385"/>
      <c r="J386" s="385"/>
      <c r="K386" s="385"/>
    </row>
    <row r="387" spans="1:11">
      <c r="A387" s="494"/>
      <c r="B387" s="438"/>
      <c r="F387" s="385"/>
      <c r="G387" s="385"/>
      <c r="H387" s="385"/>
      <c r="I387" s="385"/>
      <c r="J387" s="385"/>
      <c r="K387" s="385"/>
    </row>
    <row r="388" spans="1:11">
      <c r="A388" s="494"/>
      <c r="B388" s="438"/>
      <c r="F388" s="385"/>
      <c r="G388" s="385"/>
      <c r="H388" s="385"/>
      <c r="I388" s="385"/>
      <c r="J388" s="385"/>
      <c r="K388" s="385"/>
    </row>
    <row r="389" spans="1:11">
      <c r="A389" s="494"/>
      <c r="B389" s="438"/>
      <c r="F389" s="385"/>
      <c r="G389" s="385"/>
      <c r="H389" s="385"/>
      <c r="I389" s="385"/>
      <c r="J389" s="385"/>
      <c r="K389" s="385"/>
    </row>
    <row r="390" spans="1:11">
      <c r="A390" s="494"/>
      <c r="B390" s="438"/>
      <c r="F390" s="385"/>
      <c r="G390" s="385"/>
      <c r="H390" s="385"/>
      <c r="I390" s="385"/>
      <c r="J390" s="385"/>
      <c r="K390" s="385"/>
    </row>
    <row r="391" spans="1:11">
      <c r="A391" s="494"/>
      <c r="B391" s="438"/>
      <c r="F391" s="385"/>
      <c r="G391" s="385"/>
      <c r="H391" s="385"/>
      <c r="I391" s="385"/>
      <c r="J391" s="385"/>
      <c r="K391" s="385"/>
    </row>
    <row r="392" spans="1:11">
      <c r="A392" s="494"/>
      <c r="B392" s="438"/>
      <c r="F392" s="385"/>
      <c r="G392" s="385"/>
      <c r="H392" s="385"/>
      <c r="I392" s="385"/>
      <c r="J392" s="385"/>
      <c r="K392" s="385"/>
    </row>
    <row r="393" spans="1:11">
      <c r="A393" s="494"/>
      <c r="B393" s="438"/>
      <c r="F393" s="385"/>
      <c r="G393" s="385"/>
      <c r="H393" s="385"/>
      <c r="I393" s="385"/>
      <c r="J393" s="385"/>
      <c r="K393" s="385"/>
    </row>
    <row r="394" spans="1:11">
      <c r="A394" s="494"/>
      <c r="B394" s="438"/>
      <c r="F394" s="385"/>
      <c r="G394" s="385"/>
      <c r="H394" s="385"/>
      <c r="I394" s="385"/>
      <c r="J394" s="385"/>
      <c r="K394" s="385"/>
    </row>
    <row r="395" spans="1:11">
      <c r="A395" s="494"/>
      <c r="B395" s="438"/>
      <c r="F395" s="385"/>
      <c r="G395" s="385"/>
      <c r="H395" s="385"/>
      <c r="I395" s="385"/>
      <c r="J395" s="385"/>
      <c r="K395" s="385"/>
    </row>
    <row r="396" spans="1:11">
      <c r="A396" s="494"/>
      <c r="B396" s="438"/>
      <c r="F396" s="385"/>
      <c r="G396" s="385"/>
      <c r="H396" s="385"/>
      <c r="I396" s="385"/>
      <c r="J396" s="385"/>
      <c r="K396" s="385"/>
    </row>
    <row r="397" spans="1:11">
      <c r="A397" s="494"/>
      <c r="B397" s="438"/>
      <c r="F397" s="385"/>
      <c r="G397" s="385"/>
      <c r="H397" s="385"/>
      <c r="I397" s="385"/>
      <c r="J397" s="385"/>
      <c r="K397" s="385"/>
    </row>
    <row r="398" spans="1:11">
      <c r="A398" s="494"/>
      <c r="B398" s="438"/>
      <c r="F398" s="385"/>
      <c r="G398" s="385"/>
      <c r="H398" s="385"/>
      <c r="I398" s="385"/>
      <c r="J398" s="385"/>
      <c r="K398" s="385"/>
    </row>
    <row r="399" spans="1:11">
      <c r="A399" s="494"/>
      <c r="B399" s="438"/>
      <c r="F399" s="385"/>
      <c r="G399" s="385"/>
      <c r="H399" s="385"/>
      <c r="I399" s="385"/>
      <c r="J399" s="385"/>
      <c r="K399" s="385"/>
    </row>
    <row r="400" spans="1:11">
      <c r="A400" s="494"/>
      <c r="B400" s="438"/>
      <c r="F400" s="385"/>
      <c r="G400" s="385"/>
      <c r="H400" s="385"/>
      <c r="I400" s="385"/>
      <c r="J400" s="385"/>
      <c r="K400" s="385"/>
    </row>
    <row r="401" spans="1:11">
      <c r="A401" s="494"/>
      <c r="B401" s="438"/>
      <c r="F401" s="385"/>
      <c r="G401" s="385"/>
      <c r="H401" s="385"/>
      <c r="I401" s="385"/>
      <c r="J401" s="385"/>
      <c r="K401" s="385"/>
    </row>
    <row r="402" spans="1:11">
      <c r="A402" s="494"/>
      <c r="B402" s="438"/>
      <c r="F402" s="385"/>
      <c r="G402" s="385"/>
      <c r="H402" s="385"/>
      <c r="I402" s="385"/>
      <c r="J402" s="385"/>
      <c r="K402" s="385"/>
    </row>
    <row r="403" spans="1:11">
      <c r="A403" s="494"/>
      <c r="B403" s="438"/>
      <c r="F403" s="385"/>
      <c r="G403" s="385"/>
      <c r="H403" s="385"/>
      <c r="I403" s="385"/>
      <c r="J403" s="385"/>
      <c r="K403" s="385"/>
    </row>
    <row r="404" spans="1:11">
      <c r="A404" s="494"/>
      <c r="B404" s="438"/>
      <c r="F404" s="385"/>
      <c r="G404" s="385"/>
      <c r="H404" s="385"/>
      <c r="I404" s="385"/>
      <c r="J404" s="385"/>
      <c r="K404" s="385"/>
    </row>
    <row r="405" spans="1:11">
      <c r="A405" s="494"/>
      <c r="B405" s="438"/>
      <c r="F405" s="385"/>
      <c r="G405" s="385"/>
      <c r="H405" s="385"/>
      <c r="I405" s="385"/>
      <c r="J405" s="385"/>
      <c r="K405" s="385"/>
    </row>
    <row r="406" spans="1:11">
      <c r="A406" s="494"/>
      <c r="B406" s="438"/>
      <c r="F406" s="385"/>
      <c r="G406" s="385"/>
      <c r="H406" s="385"/>
      <c r="I406" s="385"/>
      <c r="J406" s="385"/>
      <c r="K406" s="385"/>
    </row>
    <row r="407" spans="1:11">
      <c r="A407" s="494"/>
      <c r="B407" s="438"/>
      <c r="F407" s="385"/>
      <c r="G407" s="385"/>
      <c r="H407" s="385"/>
      <c r="I407" s="385"/>
      <c r="J407" s="385"/>
      <c r="K407" s="385"/>
    </row>
    <row r="408" spans="1:11">
      <c r="A408" s="494"/>
      <c r="B408" s="438"/>
      <c r="F408" s="385"/>
      <c r="G408" s="385"/>
      <c r="H408" s="385"/>
      <c r="I408" s="385"/>
      <c r="J408" s="385"/>
      <c r="K408" s="385"/>
    </row>
    <row r="409" spans="1:11">
      <c r="A409" s="494"/>
      <c r="B409" s="438"/>
      <c r="F409" s="385"/>
      <c r="G409" s="385"/>
      <c r="H409" s="385"/>
      <c r="I409" s="385"/>
      <c r="J409" s="385"/>
      <c r="K409" s="385"/>
    </row>
    <row r="410" spans="1:11">
      <c r="A410" s="494"/>
      <c r="B410" s="438"/>
      <c r="F410" s="385"/>
      <c r="G410" s="385"/>
      <c r="H410" s="385"/>
      <c r="I410" s="385"/>
      <c r="J410" s="385"/>
      <c r="K410" s="385"/>
    </row>
    <row r="411" spans="1:11">
      <c r="A411" s="494"/>
      <c r="B411" s="438"/>
      <c r="F411" s="385"/>
      <c r="G411" s="385"/>
      <c r="H411" s="385"/>
      <c r="I411" s="385"/>
      <c r="J411" s="385"/>
      <c r="K411" s="385"/>
    </row>
    <row r="412" spans="1:11">
      <c r="A412" s="494"/>
      <c r="B412" s="438"/>
      <c r="F412" s="385"/>
      <c r="G412" s="385"/>
      <c r="H412" s="385"/>
      <c r="I412" s="385"/>
      <c r="J412" s="385"/>
      <c r="K412" s="385"/>
    </row>
    <row r="413" spans="1:11">
      <c r="A413" s="494"/>
      <c r="B413" s="438"/>
      <c r="F413" s="385"/>
      <c r="G413" s="385"/>
      <c r="H413" s="385"/>
      <c r="I413" s="385"/>
      <c r="J413" s="385"/>
      <c r="K413" s="385"/>
    </row>
    <row r="414" spans="1:11">
      <c r="A414" s="494"/>
      <c r="B414" s="438"/>
      <c r="F414" s="385"/>
      <c r="G414" s="385"/>
      <c r="H414" s="385"/>
      <c r="I414" s="385"/>
      <c r="J414" s="385"/>
      <c r="K414" s="385"/>
    </row>
    <row r="415" spans="1:11">
      <c r="A415" s="494"/>
      <c r="B415" s="438"/>
      <c r="F415" s="385"/>
      <c r="G415" s="385"/>
      <c r="H415" s="385"/>
      <c r="I415" s="385"/>
      <c r="J415" s="385"/>
      <c r="K415" s="385"/>
    </row>
    <row r="416" spans="1:11">
      <c r="A416" s="494"/>
      <c r="B416" s="438"/>
      <c r="F416" s="385"/>
      <c r="G416" s="385"/>
      <c r="H416" s="385"/>
      <c r="I416" s="385"/>
      <c r="J416" s="385"/>
      <c r="K416" s="385"/>
    </row>
    <row r="417" spans="1:11">
      <c r="A417" s="494"/>
      <c r="B417" s="438"/>
      <c r="F417" s="385"/>
      <c r="G417" s="385"/>
      <c r="H417" s="385"/>
      <c r="I417" s="385"/>
      <c r="J417" s="385"/>
      <c r="K417" s="385"/>
    </row>
    <row r="418" spans="1:11">
      <c r="A418" s="494"/>
      <c r="B418" s="438"/>
      <c r="F418" s="385"/>
      <c r="G418" s="385"/>
      <c r="H418" s="385"/>
      <c r="I418" s="385"/>
      <c r="J418" s="385"/>
      <c r="K418" s="385"/>
    </row>
    <row r="419" spans="1:11">
      <c r="A419" s="494"/>
      <c r="B419" s="438"/>
      <c r="F419" s="385"/>
      <c r="G419" s="385"/>
      <c r="H419" s="385"/>
      <c r="I419" s="385"/>
      <c r="J419" s="385"/>
      <c r="K419" s="385"/>
    </row>
    <row r="420" spans="1:11">
      <c r="A420" s="494"/>
      <c r="B420" s="438"/>
      <c r="F420" s="385"/>
      <c r="G420" s="385"/>
      <c r="H420" s="385"/>
      <c r="I420" s="385"/>
      <c r="J420" s="385"/>
      <c r="K420" s="385"/>
    </row>
    <row r="421" spans="1:11">
      <c r="A421" s="494"/>
      <c r="B421" s="438"/>
      <c r="F421" s="385"/>
      <c r="G421" s="385"/>
      <c r="H421" s="385"/>
      <c r="I421" s="385"/>
      <c r="J421" s="385"/>
      <c r="K421" s="385"/>
    </row>
    <row r="422" spans="1:11">
      <c r="A422" s="494"/>
      <c r="B422" s="438"/>
      <c r="F422" s="385"/>
      <c r="G422" s="385"/>
      <c r="H422" s="385"/>
      <c r="I422" s="385"/>
      <c r="J422" s="385"/>
      <c r="K422" s="385"/>
    </row>
    <row r="423" spans="1:11">
      <c r="A423" s="494"/>
      <c r="B423" s="438"/>
      <c r="F423" s="385"/>
      <c r="G423" s="385"/>
      <c r="H423" s="385"/>
      <c r="I423" s="385"/>
      <c r="J423" s="385"/>
      <c r="K423" s="385"/>
    </row>
    <row r="424" spans="1:11">
      <c r="A424" s="494"/>
      <c r="B424" s="438"/>
      <c r="F424" s="385"/>
      <c r="G424" s="385"/>
      <c r="H424" s="385"/>
      <c r="I424" s="385"/>
      <c r="J424" s="385"/>
      <c r="K424" s="385"/>
    </row>
    <row r="425" spans="1:11">
      <c r="A425" s="494"/>
      <c r="B425" s="438"/>
      <c r="F425" s="385"/>
      <c r="G425" s="385"/>
      <c r="H425" s="385"/>
      <c r="I425" s="385"/>
      <c r="J425" s="385"/>
      <c r="K425" s="385"/>
    </row>
    <row r="426" spans="1:11">
      <c r="A426" s="494"/>
      <c r="B426" s="438"/>
      <c r="F426" s="385"/>
      <c r="G426" s="385"/>
      <c r="H426" s="385"/>
      <c r="I426" s="385"/>
      <c r="J426" s="385"/>
      <c r="K426" s="385"/>
    </row>
    <row r="427" spans="1:11">
      <c r="A427" s="494"/>
      <c r="B427" s="438"/>
      <c r="F427" s="385"/>
      <c r="G427" s="385"/>
      <c r="H427" s="385"/>
      <c r="I427" s="385"/>
      <c r="J427" s="385"/>
      <c r="K427" s="385"/>
    </row>
    <row r="428" spans="1:11">
      <c r="A428" s="494"/>
      <c r="B428" s="438"/>
      <c r="F428" s="385"/>
      <c r="G428" s="385"/>
      <c r="H428" s="385"/>
      <c r="I428" s="385"/>
      <c r="J428" s="385"/>
      <c r="K428" s="385"/>
    </row>
    <row r="429" spans="1:11">
      <c r="A429" s="494"/>
      <c r="B429" s="438"/>
      <c r="F429" s="385"/>
      <c r="G429" s="385"/>
      <c r="H429" s="385"/>
      <c r="I429" s="385"/>
      <c r="J429" s="385"/>
      <c r="K429" s="385"/>
    </row>
    <row r="430" spans="1:11">
      <c r="A430" s="494"/>
      <c r="B430" s="438"/>
      <c r="F430" s="385"/>
      <c r="G430" s="385"/>
      <c r="H430" s="385"/>
      <c r="I430" s="385"/>
      <c r="J430" s="385"/>
      <c r="K430" s="385"/>
    </row>
    <row r="431" spans="1:11">
      <c r="A431" s="494"/>
      <c r="B431" s="438"/>
      <c r="F431" s="385"/>
      <c r="G431" s="385"/>
      <c r="H431" s="385"/>
      <c r="I431" s="385"/>
      <c r="J431" s="385"/>
      <c r="K431" s="385"/>
    </row>
    <row r="432" spans="1:11">
      <c r="A432" s="494"/>
      <c r="B432" s="438"/>
      <c r="F432" s="385"/>
      <c r="G432" s="385"/>
      <c r="H432" s="385"/>
      <c r="I432" s="385"/>
      <c r="J432" s="385"/>
      <c r="K432" s="385"/>
    </row>
    <row r="433" spans="1:11">
      <c r="A433" s="494"/>
      <c r="B433" s="438"/>
      <c r="F433" s="385"/>
      <c r="G433" s="385"/>
      <c r="H433" s="385"/>
      <c r="I433" s="385"/>
      <c r="J433" s="385"/>
      <c r="K433" s="385"/>
    </row>
    <row r="434" spans="1:11">
      <c r="A434" s="494"/>
      <c r="B434" s="438"/>
      <c r="F434" s="385"/>
      <c r="G434" s="385"/>
      <c r="H434" s="385"/>
      <c r="I434" s="385"/>
      <c r="J434" s="385"/>
      <c r="K434" s="385"/>
    </row>
    <row r="435" spans="1:11">
      <c r="A435" s="494"/>
      <c r="B435" s="438"/>
      <c r="F435" s="385"/>
      <c r="G435" s="385"/>
      <c r="H435" s="385"/>
      <c r="I435" s="385"/>
      <c r="J435" s="385"/>
      <c r="K435" s="385"/>
    </row>
    <row r="436" spans="1:11">
      <c r="A436" s="494"/>
      <c r="B436" s="438"/>
      <c r="F436" s="385"/>
      <c r="G436" s="385"/>
      <c r="H436" s="385"/>
      <c r="I436" s="385"/>
      <c r="J436" s="385"/>
      <c r="K436" s="385"/>
    </row>
    <row r="437" spans="1:11">
      <c r="A437" s="494"/>
      <c r="B437" s="438"/>
      <c r="F437" s="385"/>
      <c r="G437" s="385"/>
      <c r="H437" s="385"/>
      <c r="I437" s="385"/>
      <c r="J437" s="385"/>
      <c r="K437" s="385"/>
    </row>
    <row r="438" spans="1:11">
      <c r="A438" s="494"/>
      <c r="B438" s="438"/>
      <c r="F438" s="385"/>
      <c r="G438" s="385"/>
      <c r="H438" s="385"/>
      <c r="I438" s="385"/>
      <c r="J438" s="385"/>
      <c r="K438" s="385"/>
    </row>
    <row r="439" spans="1:11">
      <c r="A439" s="494"/>
      <c r="B439" s="438"/>
      <c r="F439" s="385"/>
      <c r="G439" s="385"/>
      <c r="H439" s="385"/>
      <c r="I439" s="385"/>
      <c r="J439" s="385"/>
      <c r="K439" s="385"/>
    </row>
    <row r="440" spans="1:11">
      <c r="A440" s="494"/>
      <c r="B440" s="438"/>
      <c r="F440" s="385"/>
      <c r="G440" s="385"/>
      <c r="H440" s="385"/>
      <c r="I440" s="385"/>
      <c r="J440" s="385"/>
      <c r="K440" s="385"/>
    </row>
    <row r="441" spans="1:11">
      <c r="A441" s="494"/>
      <c r="B441" s="438"/>
      <c r="F441" s="385"/>
      <c r="G441" s="385"/>
      <c r="H441" s="385"/>
      <c r="I441" s="385"/>
      <c r="J441" s="385"/>
      <c r="K441" s="385"/>
    </row>
    <row r="442" spans="1:11">
      <c r="A442" s="494"/>
      <c r="B442" s="438"/>
      <c r="F442" s="385"/>
      <c r="G442" s="385"/>
      <c r="H442" s="385"/>
      <c r="I442" s="385"/>
      <c r="J442" s="385"/>
      <c r="K442" s="385"/>
    </row>
    <row r="443" spans="1:11">
      <c r="A443" s="494"/>
      <c r="B443" s="438"/>
      <c r="F443" s="385"/>
      <c r="G443" s="385"/>
      <c r="H443" s="385"/>
      <c r="I443" s="385"/>
      <c r="J443" s="385"/>
      <c r="K443" s="385"/>
    </row>
    <row r="444" spans="1:11">
      <c r="A444" s="494"/>
      <c r="B444" s="438"/>
      <c r="F444" s="385"/>
      <c r="G444" s="385"/>
      <c r="H444" s="385"/>
      <c r="I444" s="385"/>
      <c r="J444" s="385"/>
      <c r="K444" s="385"/>
    </row>
    <row r="445" spans="1:11">
      <c r="A445" s="494"/>
      <c r="B445" s="438"/>
      <c r="F445" s="385"/>
      <c r="G445" s="385"/>
      <c r="H445" s="385"/>
      <c r="I445" s="385"/>
      <c r="J445" s="385"/>
      <c r="K445" s="385"/>
    </row>
    <row r="446" spans="1:11">
      <c r="A446" s="494"/>
      <c r="B446" s="438"/>
      <c r="F446" s="385"/>
      <c r="G446" s="385"/>
      <c r="H446" s="385"/>
      <c r="I446" s="385"/>
      <c r="J446" s="385"/>
      <c r="K446" s="385"/>
    </row>
    <row r="447" spans="1:11">
      <c r="A447" s="494"/>
      <c r="B447" s="438"/>
      <c r="F447" s="385"/>
      <c r="G447" s="385"/>
      <c r="H447" s="385"/>
      <c r="I447" s="385"/>
      <c r="J447" s="385"/>
      <c r="K447" s="385"/>
    </row>
    <row r="448" spans="1:11">
      <c r="A448" s="494"/>
      <c r="B448" s="438"/>
      <c r="F448" s="385"/>
      <c r="G448" s="385"/>
      <c r="H448" s="385"/>
      <c r="I448" s="385"/>
      <c r="J448" s="385"/>
      <c r="K448" s="385"/>
    </row>
    <row r="449" spans="1:11">
      <c r="A449" s="494"/>
      <c r="B449" s="438"/>
      <c r="F449" s="385"/>
      <c r="G449" s="385"/>
      <c r="H449" s="385"/>
      <c r="I449" s="385"/>
      <c r="J449" s="385"/>
      <c r="K449" s="385"/>
    </row>
    <row r="450" spans="1:11">
      <c r="A450" s="494"/>
      <c r="B450" s="438"/>
      <c r="F450" s="385"/>
      <c r="G450" s="385"/>
      <c r="H450" s="385"/>
      <c r="I450" s="385"/>
      <c r="J450" s="385"/>
      <c r="K450" s="385"/>
    </row>
    <row r="451" spans="1:11">
      <c r="A451" s="494"/>
      <c r="B451" s="438"/>
      <c r="F451" s="385"/>
      <c r="G451" s="385"/>
      <c r="H451" s="385"/>
      <c r="I451" s="385"/>
      <c r="J451" s="385"/>
      <c r="K451" s="385"/>
    </row>
    <row r="452" spans="1:11">
      <c r="A452" s="494"/>
      <c r="B452" s="438"/>
      <c r="F452" s="385"/>
      <c r="G452" s="385"/>
      <c r="H452" s="385"/>
      <c r="I452" s="385"/>
      <c r="J452" s="385"/>
      <c r="K452" s="385"/>
    </row>
    <row r="453" spans="1:11">
      <c r="A453" s="494"/>
      <c r="B453" s="438"/>
      <c r="F453" s="385"/>
      <c r="G453" s="385"/>
      <c r="H453" s="385"/>
      <c r="I453" s="385"/>
      <c r="J453" s="385"/>
      <c r="K453" s="385"/>
    </row>
    <row r="454" spans="1:11">
      <c r="A454" s="494"/>
      <c r="B454" s="438"/>
      <c r="F454" s="385"/>
      <c r="G454" s="385"/>
      <c r="H454" s="385"/>
      <c r="I454" s="385"/>
      <c r="J454" s="385"/>
      <c r="K454" s="385"/>
    </row>
    <row r="455" spans="1:11">
      <c r="A455" s="494"/>
      <c r="B455" s="438"/>
      <c r="F455" s="385"/>
      <c r="G455" s="385"/>
      <c r="H455" s="385"/>
      <c r="I455" s="385"/>
      <c r="J455" s="385"/>
      <c r="K455" s="385"/>
    </row>
    <row r="456" spans="1:11">
      <c r="A456" s="494"/>
      <c r="B456" s="438"/>
      <c r="F456" s="385"/>
      <c r="G456" s="385"/>
      <c r="H456" s="385"/>
      <c r="I456" s="385"/>
      <c r="J456" s="385"/>
      <c r="K456" s="385"/>
    </row>
    <row r="457" spans="1:11">
      <c r="A457" s="494"/>
      <c r="B457" s="438"/>
      <c r="F457" s="385"/>
      <c r="G457" s="385"/>
      <c r="H457" s="385"/>
      <c r="I457" s="385"/>
      <c r="J457" s="385"/>
      <c r="K457" s="385"/>
    </row>
    <row r="458" spans="1:11">
      <c r="A458" s="494"/>
      <c r="B458" s="438"/>
      <c r="F458" s="385"/>
      <c r="G458" s="385"/>
      <c r="H458" s="385"/>
      <c r="I458" s="385"/>
      <c r="J458" s="385"/>
      <c r="K458" s="385"/>
    </row>
    <row r="459" spans="1:11">
      <c r="A459" s="494"/>
      <c r="B459" s="438"/>
      <c r="F459" s="385"/>
      <c r="G459" s="385"/>
      <c r="H459" s="385"/>
      <c r="I459" s="385"/>
      <c r="J459" s="385"/>
      <c r="K459" s="385"/>
    </row>
    <row r="460" spans="1:11">
      <c r="A460" s="494"/>
      <c r="B460" s="438"/>
      <c r="F460" s="385"/>
      <c r="G460" s="385"/>
      <c r="H460" s="385"/>
      <c r="I460" s="385"/>
      <c r="J460" s="385"/>
      <c r="K460" s="385"/>
    </row>
    <row r="461" spans="1:11">
      <c r="A461" s="494"/>
      <c r="B461" s="438"/>
      <c r="F461" s="385"/>
      <c r="G461" s="385"/>
      <c r="H461" s="385"/>
      <c r="I461" s="385"/>
      <c r="J461" s="385"/>
      <c r="K461" s="385"/>
    </row>
    <row r="462" spans="1:11">
      <c r="A462" s="494"/>
      <c r="B462" s="438"/>
      <c r="F462" s="385"/>
      <c r="G462" s="385"/>
      <c r="H462" s="385"/>
      <c r="I462" s="385"/>
      <c r="J462" s="385"/>
      <c r="K462" s="385"/>
    </row>
    <row r="463" spans="1:11">
      <c r="A463" s="494"/>
      <c r="B463" s="438"/>
      <c r="F463" s="385"/>
      <c r="G463" s="385"/>
      <c r="H463" s="385"/>
      <c r="I463" s="385"/>
      <c r="J463" s="385"/>
      <c r="K463" s="385"/>
    </row>
    <row r="464" spans="1:11">
      <c r="A464" s="494"/>
      <c r="B464" s="438"/>
      <c r="F464" s="385"/>
      <c r="G464" s="385"/>
      <c r="H464" s="385"/>
      <c r="I464" s="385"/>
      <c r="J464" s="385"/>
      <c r="K464" s="385"/>
    </row>
    <row r="465" spans="1:11">
      <c r="A465" s="494"/>
      <c r="B465" s="438"/>
      <c r="F465" s="385"/>
      <c r="G465" s="385"/>
      <c r="H465" s="385"/>
      <c r="I465" s="385"/>
      <c r="J465" s="385"/>
      <c r="K465" s="385"/>
    </row>
    <row r="466" spans="1:11">
      <c r="A466" s="494"/>
      <c r="B466" s="438"/>
      <c r="F466" s="385"/>
      <c r="G466" s="385"/>
      <c r="H466" s="385"/>
      <c r="I466" s="385"/>
      <c r="J466" s="385"/>
      <c r="K466" s="385"/>
    </row>
    <row r="467" spans="1:11">
      <c r="A467" s="494"/>
      <c r="B467" s="438"/>
      <c r="F467" s="385"/>
      <c r="G467" s="385"/>
      <c r="H467" s="385"/>
      <c r="I467" s="385"/>
      <c r="J467" s="385"/>
      <c r="K467" s="385"/>
    </row>
    <row r="468" spans="1:11">
      <c r="A468" s="494"/>
      <c r="B468" s="438"/>
      <c r="F468" s="385"/>
      <c r="G468" s="385"/>
      <c r="H468" s="385"/>
      <c r="I468" s="385"/>
      <c r="J468" s="385"/>
      <c r="K468" s="385"/>
    </row>
    <row r="469" spans="1:11">
      <c r="A469" s="494"/>
      <c r="B469" s="438"/>
      <c r="F469" s="385"/>
      <c r="G469" s="385"/>
      <c r="H469" s="385"/>
      <c r="I469" s="385"/>
      <c r="J469" s="385"/>
      <c r="K469" s="385"/>
    </row>
    <row r="470" spans="1:11">
      <c r="A470" s="494"/>
      <c r="B470" s="438"/>
      <c r="F470" s="385"/>
      <c r="G470" s="385"/>
      <c r="H470" s="385"/>
      <c r="I470" s="385"/>
      <c r="J470" s="385"/>
      <c r="K470" s="385"/>
    </row>
    <row r="471" spans="1:11">
      <c r="A471" s="494"/>
      <c r="B471" s="438"/>
      <c r="F471" s="385"/>
      <c r="G471" s="385"/>
      <c r="H471" s="385"/>
      <c r="I471" s="385"/>
      <c r="J471" s="385"/>
      <c r="K471" s="385"/>
    </row>
    <row r="472" spans="1:11">
      <c r="A472" s="494"/>
      <c r="B472" s="438"/>
      <c r="F472" s="385"/>
      <c r="G472" s="385"/>
      <c r="H472" s="385"/>
      <c r="I472" s="385"/>
      <c r="J472" s="385"/>
      <c r="K472" s="385"/>
    </row>
    <row r="473" spans="1:11">
      <c r="A473" s="494"/>
      <c r="B473" s="438"/>
      <c r="F473" s="385"/>
      <c r="G473" s="385"/>
      <c r="H473" s="385"/>
      <c r="I473" s="385"/>
      <c r="J473" s="385"/>
      <c r="K473" s="385"/>
    </row>
    <row r="474" spans="1:11">
      <c r="A474" s="494"/>
      <c r="B474" s="438"/>
      <c r="F474" s="385"/>
      <c r="G474" s="385"/>
      <c r="H474" s="385"/>
      <c r="I474" s="385"/>
      <c r="J474" s="385"/>
      <c r="K474" s="385"/>
    </row>
    <row r="475" spans="1:11">
      <c r="A475" s="494"/>
      <c r="B475" s="438"/>
      <c r="F475" s="385"/>
      <c r="G475" s="385"/>
      <c r="H475" s="385"/>
      <c r="I475" s="385"/>
      <c r="J475" s="385"/>
      <c r="K475" s="385"/>
    </row>
    <row r="476" spans="1:11">
      <c r="A476" s="494"/>
      <c r="B476" s="438"/>
      <c r="F476" s="385"/>
      <c r="G476" s="385"/>
      <c r="H476" s="385"/>
      <c r="I476" s="385"/>
      <c r="J476" s="385"/>
      <c r="K476" s="385"/>
    </row>
    <row r="477" spans="1:11">
      <c r="A477" s="494"/>
      <c r="B477" s="438"/>
      <c r="F477" s="385"/>
      <c r="G477" s="385"/>
      <c r="H477" s="385"/>
      <c r="I477" s="385"/>
      <c r="J477" s="385"/>
      <c r="K477" s="385"/>
    </row>
    <row r="478" spans="1:11">
      <c r="A478" s="494"/>
      <c r="B478" s="438"/>
      <c r="F478" s="385"/>
      <c r="G478" s="385"/>
      <c r="H478" s="385"/>
      <c r="I478" s="385"/>
      <c r="J478" s="385"/>
      <c r="K478" s="385"/>
    </row>
    <row r="479" spans="1:11">
      <c r="A479" s="494"/>
      <c r="B479" s="438"/>
      <c r="F479" s="385"/>
      <c r="G479" s="385"/>
      <c r="H479" s="385"/>
      <c r="I479" s="385"/>
      <c r="J479" s="385"/>
      <c r="K479" s="385"/>
    </row>
    <row r="480" spans="1:11">
      <c r="A480" s="494"/>
      <c r="B480" s="438"/>
      <c r="F480" s="385"/>
      <c r="G480" s="385"/>
      <c r="H480" s="385"/>
      <c r="I480" s="385"/>
      <c r="J480" s="385"/>
      <c r="K480" s="385"/>
    </row>
    <row r="481" spans="1:11">
      <c r="A481" s="494"/>
      <c r="B481" s="438"/>
      <c r="F481" s="385"/>
      <c r="G481" s="385"/>
      <c r="H481" s="385"/>
      <c r="I481" s="385"/>
      <c r="J481" s="385"/>
      <c r="K481" s="385"/>
    </row>
    <row r="482" spans="1:11">
      <c r="A482" s="494"/>
      <c r="B482" s="438"/>
      <c r="F482" s="385"/>
      <c r="G482" s="385"/>
      <c r="H482" s="385"/>
      <c r="I482" s="385"/>
      <c r="J482" s="385"/>
      <c r="K482" s="385"/>
    </row>
    <row r="483" spans="1:11">
      <c r="A483" s="494"/>
      <c r="B483" s="438"/>
      <c r="F483" s="385"/>
      <c r="G483" s="385"/>
      <c r="H483" s="385"/>
      <c r="I483" s="385"/>
      <c r="J483" s="385"/>
      <c r="K483" s="385"/>
    </row>
    <row r="484" spans="1:11">
      <c r="A484" s="494"/>
      <c r="B484" s="438"/>
      <c r="F484" s="385"/>
      <c r="G484" s="385"/>
      <c r="H484" s="385"/>
      <c r="I484" s="385"/>
      <c r="J484" s="385"/>
      <c r="K484" s="385"/>
    </row>
    <row r="485" spans="1:11">
      <c r="A485" s="494"/>
      <c r="B485" s="438"/>
      <c r="F485" s="385"/>
      <c r="G485" s="385"/>
      <c r="H485" s="385"/>
      <c r="I485" s="385"/>
      <c r="J485" s="385"/>
      <c r="K485" s="385"/>
    </row>
    <row r="486" spans="1:11">
      <c r="A486" s="494"/>
      <c r="B486" s="438"/>
      <c r="F486" s="385"/>
      <c r="G486" s="385"/>
      <c r="H486" s="385"/>
      <c r="I486" s="385"/>
      <c r="J486" s="385"/>
      <c r="K486" s="385"/>
    </row>
    <row r="487" spans="1:11">
      <c r="A487" s="494"/>
      <c r="B487" s="438"/>
      <c r="F487" s="385"/>
      <c r="G487" s="385"/>
      <c r="H487" s="385"/>
      <c r="I487" s="385"/>
      <c r="J487" s="385"/>
      <c r="K487" s="385"/>
    </row>
    <row r="488" spans="1:11">
      <c r="A488" s="494"/>
      <c r="B488" s="438"/>
      <c r="F488" s="385"/>
      <c r="G488" s="385"/>
      <c r="H488" s="385"/>
      <c r="I488" s="385"/>
      <c r="J488" s="385"/>
      <c r="K488" s="385"/>
    </row>
    <row r="489" spans="1:11">
      <c r="A489" s="494"/>
      <c r="B489" s="438"/>
      <c r="F489" s="385"/>
      <c r="G489" s="385"/>
      <c r="H489" s="385"/>
      <c r="I489" s="385"/>
      <c r="J489" s="385"/>
      <c r="K489" s="385"/>
    </row>
    <row r="490" spans="1:11">
      <c r="A490" s="494"/>
      <c r="B490" s="438"/>
      <c r="F490" s="385"/>
      <c r="G490" s="385"/>
      <c r="H490" s="385"/>
      <c r="I490" s="385"/>
      <c r="J490" s="385"/>
      <c r="K490" s="385"/>
    </row>
    <row r="491" spans="1:11">
      <c r="A491" s="494"/>
      <c r="B491" s="438"/>
      <c r="F491" s="385"/>
      <c r="G491" s="385"/>
      <c r="H491" s="385"/>
      <c r="I491" s="385"/>
      <c r="J491" s="385"/>
      <c r="K491" s="385"/>
    </row>
    <row r="492" spans="1:11">
      <c r="A492" s="494"/>
      <c r="B492" s="438"/>
      <c r="F492" s="385"/>
      <c r="G492" s="385"/>
      <c r="H492" s="385"/>
      <c r="I492" s="385"/>
      <c r="J492" s="385"/>
      <c r="K492" s="385"/>
    </row>
    <row r="493" spans="1:11">
      <c r="A493" s="494"/>
      <c r="B493" s="438"/>
      <c r="F493" s="385"/>
      <c r="G493" s="385"/>
      <c r="H493" s="385"/>
      <c r="I493" s="385"/>
      <c r="J493" s="385"/>
      <c r="K493" s="385"/>
    </row>
    <row r="494" spans="1:11">
      <c r="A494" s="494"/>
      <c r="B494" s="438"/>
      <c r="F494" s="385"/>
      <c r="G494" s="385"/>
      <c r="H494" s="385"/>
      <c r="I494" s="385"/>
      <c r="J494" s="385"/>
      <c r="K494" s="385"/>
    </row>
    <row r="495" spans="1:11">
      <c r="A495" s="494"/>
      <c r="B495" s="438"/>
      <c r="F495" s="385"/>
      <c r="G495" s="385"/>
      <c r="H495" s="385"/>
      <c r="I495" s="385"/>
      <c r="J495" s="385"/>
      <c r="K495" s="385"/>
    </row>
    <row r="496" spans="1:11">
      <c r="A496" s="494"/>
      <c r="B496" s="438"/>
      <c r="F496" s="385"/>
      <c r="G496" s="385"/>
      <c r="H496" s="385"/>
      <c r="I496" s="385"/>
      <c r="J496" s="385"/>
      <c r="K496" s="385"/>
    </row>
    <row r="497" spans="1:11">
      <c r="A497" s="494"/>
      <c r="B497" s="438"/>
      <c r="F497" s="385"/>
      <c r="G497" s="385"/>
      <c r="H497" s="385"/>
      <c r="I497" s="385"/>
      <c r="J497" s="385"/>
      <c r="K497" s="385"/>
    </row>
    <row r="498" spans="1:11">
      <c r="A498" s="494"/>
      <c r="B498" s="438"/>
      <c r="F498" s="385"/>
      <c r="G498" s="385"/>
      <c r="H498" s="385"/>
      <c r="I498" s="385"/>
      <c r="J498" s="385"/>
      <c r="K498" s="385"/>
    </row>
    <row r="499" spans="1:11">
      <c r="A499" s="494"/>
      <c r="B499" s="438"/>
      <c r="F499" s="385"/>
      <c r="G499" s="385"/>
      <c r="H499" s="385"/>
      <c r="I499" s="385"/>
      <c r="J499" s="385"/>
      <c r="K499" s="385"/>
    </row>
    <row r="500" spans="1:11">
      <c r="A500" s="494"/>
      <c r="B500" s="438"/>
      <c r="F500" s="385"/>
      <c r="G500" s="385"/>
      <c r="H500" s="385"/>
      <c r="I500" s="385"/>
      <c r="J500" s="385"/>
      <c r="K500" s="385"/>
    </row>
    <row r="501" spans="1:11">
      <c r="A501" s="494"/>
      <c r="B501" s="438"/>
      <c r="F501" s="385"/>
      <c r="G501" s="385"/>
      <c r="H501" s="385"/>
      <c r="I501" s="385"/>
      <c r="J501" s="385"/>
      <c r="K501" s="385"/>
    </row>
    <row r="502" spans="1:11">
      <c r="A502" s="494"/>
      <c r="B502" s="438"/>
      <c r="F502" s="385"/>
      <c r="G502" s="385"/>
      <c r="H502" s="385"/>
      <c r="I502" s="385"/>
      <c r="J502" s="385"/>
      <c r="K502" s="385"/>
    </row>
    <row r="503" spans="1:11">
      <c r="A503" s="494"/>
      <c r="B503" s="438"/>
      <c r="F503" s="385"/>
      <c r="G503" s="385"/>
      <c r="H503" s="385"/>
      <c r="I503" s="385"/>
      <c r="J503" s="385"/>
      <c r="K503" s="385"/>
    </row>
    <row r="504" spans="1:11">
      <c r="A504" s="494"/>
      <c r="B504" s="438"/>
      <c r="F504" s="385"/>
      <c r="G504" s="385"/>
      <c r="H504" s="385"/>
      <c r="I504" s="385"/>
      <c r="J504" s="385"/>
      <c r="K504" s="385"/>
    </row>
    <row r="505" spans="1:11">
      <c r="A505" s="494"/>
      <c r="B505" s="438"/>
      <c r="F505" s="385"/>
      <c r="G505" s="385"/>
      <c r="H505" s="385"/>
      <c r="I505" s="385"/>
      <c r="J505" s="385"/>
      <c r="K505" s="385"/>
    </row>
    <row r="506" spans="1:11">
      <c r="A506" s="494"/>
      <c r="B506" s="438"/>
      <c r="F506" s="385"/>
      <c r="G506" s="385"/>
      <c r="H506" s="385"/>
      <c r="I506" s="385"/>
      <c r="J506" s="385"/>
      <c r="K506" s="385"/>
    </row>
    <row r="507" spans="1:11">
      <c r="A507" s="494"/>
      <c r="B507" s="438"/>
      <c r="F507" s="385"/>
      <c r="G507" s="385"/>
      <c r="H507" s="385"/>
      <c r="I507" s="385"/>
      <c r="J507" s="385"/>
      <c r="K507" s="385"/>
    </row>
    <row r="508" spans="1:11">
      <c r="A508" s="494"/>
      <c r="B508" s="438"/>
      <c r="F508" s="385"/>
      <c r="G508" s="385"/>
      <c r="H508" s="385"/>
      <c r="I508" s="385"/>
      <c r="J508" s="385"/>
      <c r="K508" s="385"/>
    </row>
    <row r="509" spans="1:11">
      <c r="A509" s="494"/>
      <c r="B509" s="438"/>
      <c r="F509" s="385"/>
      <c r="G509" s="385"/>
      <c r="H509" s="385"/>
      <c r="I509" s="385"/>
      <c r="J509" s="385"/>
      <c r="K509" s="385"/>
    </row>
    <row r="510" spans="1:11">
      <c r="A510" s="494"/>
      <c r="B510" s="438"/>
      <c r="F510" s="385"/>
      <c r="G510" s="385"/>
      <c r="H510" s="385"/>
      <c r="I510" s="385"/>
      <c r="J510" s="385"/>
      <c r="K510" s="385"/>
    </row>
    <row r="511" spans="1:11">
      <c r="A511" s="494"/>
      <c r="B511" s="438"/>
      <c r="F511" s="385"/>
      <c r="G511" s="385"/>
      <c r="H511" s="385"/>
      <c r="I511" s="385"/>
      <c r="J511" s="385"/>
      <c r="K511" s="385"/>
    </row>
    <row r="512" spans="1:11">
      <c r="A512" s="494"/>
      <c r="B512" s="438"/>
      <c r="F512" s="385"/>
      <c r="G512" s="385"/>
      <c r="H512" s="385"/>
      <c r="I512" s="385"/>
      <c r="J512" s="385"/>
      <c r="K512" s="385"/>
    </row>
    <row r="513" spans="1:11">
      <c r="A513" s="494"/>
      <c r="B513" s="438"/>
      <c r="F513" s="385"/>
      <c r="G513" s="385"/>
      <c r="H513" s="385"/>
      <c r="I513" s="385"/>
      <c r="J513" s="385"/>
      <c r="K513" s="385"/>
    </row>
    <row r="514" spans="1:11">
      <c r="A514" s="494"/>
      <c r="B514" s="438"/>
      <c r="F514" s="385"/>
      <c r="G514" s="385"/>
      <c r="H514" s="385"/>
      <c r="I514" s="385"/>
      <c r="J514" s="385"/>
      <c r="K514" s="385"/>
    </row>
    <row r="515" spans="1:11">
      <c r="A515" s="494"/>
      <c r="B515" s="438"/>
      <c r="F515" s="385"/>
      <c r="G515" s="385"/>
      <c r="H515" s="385"/>
      <c r="I515" s="385"/>
      <c r="J515" s="385"/>
      <c r="K515" s="385"/>
    </row>
    <row r="516" spans="1:11">
      <c r="A516" s="494"/>
      <c r="B516" s="438"/>
      <c r="F516" s="385"/>
      <c r="G516" s="385"/>
      <c r="H516" s="385"/>
      <c r="I516" s="385"/>
      <c r="J516" s="385"/>
      <c r="K516" s="385"/>
    </row>
    <row r="517" spans="1:11">
      <c r="A517" s="494"/>
      <c r="B517" s="438"/>
      <c r="F517" s="385"/>
      <c r="G517" s="385"/>
      <c r="H517" s="385"/>
      <c r="I517" s="385"/>
      <c r="J517" s="385"/>
      <c r="K517" s="385"/>
    </row>
    <row r="518" spans="1:11">
      <c r="A518" s="494"/>
      <c r="B518" s="438"/>
      <c r="F518" s="385"/>
      <c r="G518" s="385"/>
      <c r="H518" s="385"/>
      <c r="I518" s="385"/>
      <c r="J518" s="385"/>
      <c r="K518" s="385"/>
    </row>
    <row r="519" spans="1:11">
      <c r="A519" s="494"/>
      <c r="B519" s="438"/>
      <c r="F519" s="385"/>
      <c r="G519" s="385"/>
      <c r="H519" s="385"/>
      <c r="I519" s="385"/>
      <c r="J519" s="385"/>
      <c r="K519" s="385"/>
    </row>
    <row r="520" spans="1:11">
      <c r="A520" s="494"/>
      <c r="B520" s="438"/>
      <c r="F520" s="385"/>
      <c r="G520" s="385"/>
      <c r="H520" s="385"/>
      <c r="I520" s="385"/>
      <c r="J520" s="385"/>
      <c r="K520" s="385"/>
    </row>
    <row r="521" spans="1:11">
      <c r="A521" s="494"/>
      <c r="B521" s="438"/>
      <c r="F521" s="385"/>
      <c r="G521" s="385"/>
      <c r="H521" s="385"/>
      <c r="I521" s="385"/>
      <c r="J521" s="385"/>
      <c r="K521" s="385"/>
    </row>
    <row r="522" spans="1:11">
      <c r="A522" s="494"/>
      <c r="B522" s="438"/>
      <c r="F522" s="385"/>
      <c r="G522" s="385"/>
      <c r="H522" s="385"/>
      <c r="I522" s="385"/>
      <c r="J522" s="385"/>
      <c r="K522" s="385"/>
    </row>
    <row r="523" spans="1:11">
      <c r="A523" s="494"/>
      <c r="B523" s="438"/>
      <c r="F523" s="385"/>
      <c r="G523" s="385"/>
      <c r="H523" s="385"/>
      <c r="I523" s="385"/>
      <c r="J523" s="385"/>
      <c r="K523" s="385"/>
    </row>
    <row r="524" spans="1:11">
      <c r="A524" s="494"/>
      <c r="B524" s="438"/>
      <c r="F524" s="385"/>
      <c r="G524" s="385"/>
      <c r="H524" s="385"/>
      <c r="I524" s="385"/>
      <c r="J524" s="385"/>
      <c r="K524" s="385"/>
    </row>
    <row r="525" spans="1:11">
      <c r="A525" s="494"/>
      <c r="B525" s="438"/>
      <c r="F525" s="385"/>
      <c r="G525" s="385"/>
      <c r="H525" s="385"/>
      <c r="I525" s="385"/>
      <c r="J525" s="385"/>
      <c r="K525" s="385"/>
    </row>
    <row r="526" spans="1:11">
      <c r="A526" s="494"/>
      <c r="B526" s="438"/>
      <c r="F526" s="385"/>
      <c r="G526" s="385"/>
      <c r="H526" s="385"/>
      <c r="I526" s="385"/>
      <c r="J526" s="385"/>
      <c r="K526" s="385"/>
    </row>
    <row r="527" spans="1:11">
      <c r="A527" s="494"/>
      <c r="B527" s="438"/>
      <c r="F527" s="385"/>
      <c r="G527" s="385"/>
      <c r="H527" s="385"/>
      <c r="I527" s="385"/>
      <c r="J527" s="385"/>
      <c r="K527" s="385"/>
    </row>
    <row r="528" spans="1:11">
      <c r="A528" s="494"/>
      <c r="B528" s="438"/>
      <c r="F528" s="385"/>
      <c r="G528" s="385"/>
      <c r="H528" s="385"/>
      <c r="I528" s="385"/>
      <c r="J528" s="385"/>
      <c r="K528" s="385"/>
    </row>
    <row r="529" spans="1:11">
      <c r="A529" s="494"/>
      <c r="B529" s="438"/>
      <c r="F529" s="385"/>
      <c r="G529" s="385"/>
      <c r="H529" s="385"/>
      <c r="I529" s="385"/>
      <c r="J529" s="385"/>
      <c r="K529" s="385"/>
    </row>
    <row r="530" spans="1:11">
      <c r="A530" s="494"/>
      <c r="B530" s="438"/>
      <c r="F530" s="385"/>
      <c r="G530" s="385"/>
      <c r="H530" s="385"/>
      <c r="I530" s="385"/>
      <c r="J530" s="385"/>
      <c r="K530" s="385"/>
    </row>
    <row r="531" spans="1:11">
      <c r="A531" s="494"/>
      <c r="B531" s="438"/>
      <c r="F531" s="385"/>
      <c r="G531" s="385"/>
      <c r="H531" s="385"/>
      <c r="I531" s="385"/>
      <c r="J531" s="385"/>
      <c r="K531" s="385"/>
    </row>
    <row r="532" spans="1:11">
      <c r="A532" s="494"/>
      <c r="B532" s="438"/>
      <c r="F532" s="385"/>
      <c r="G532" s="385"/>
      <c r="H532" s="385"/>
      <c r="I532" s="385"/>
      <c r="J532" s="385"/>
      <c r="K532" s="385"/>
    </row>
    <row r="533" spans="1:11">
      <c r="A533" s="494"/>
      <c r="B533" s="438"/>
      <c r="F533" s="385"/>
      <c r="G533" s="385"/>
      <c r="H533" s="385"/>
      <c r="I533" s="385"/>
      <c r="J533" s="385"/>
      <c r="K533" s="385"/>
    </row>
    <row r="534" spans="1:11">
      <c r="A534" s="494"/>
      <c r="B534" s="438"/>
      <c r="F534" s="385"/>
      <c r="G534" s="385"/>
      <c r="H534" s="385"/>
      <c r="I534" s="385"/>
      <c r="J534" s="385"/>
      <c r="K534" s="385"/>
    </row>
    <row r="535" spans="1:11">
      <c r="A535" s="494"/>
      <c r="B535" s="438"/>
      <c r="F535" s="385"/>
      <c r="G535" s="385"/>
      <c r="H535" s="385"/>
      <c r="I535" s="385"/>
      <c r="J535" s="385"/>
      <c r="K535" s="385"/>
    </row>
    <row r="536" spans="1:11">
      <c r="A536" s="494"/>
      <c r="B536" s="438"/>
      <c r="F536" s="385"/>
      <c r="G536" s="385"/>
      <c r="H536" s="385"/>
      <c r="I536" s="385"/>
      <c r="J536" s="385"/>
      <c r="K536" s="385"/>
    </row>
    <row r="537" spans="1:11">
      <c r="A537" s="494"/>
      <c r="B537" s="438"/>
      <c r="F537" s="385"/>
      <c r="G537" s="385"/>
      <c r="H537" s="385"/>
      <c r="I537" s="385"/>
      <c r="J537" s="385"/>
      <c r="K537" s="385"/>
    </row>
    <row r="538" spans="1:11">
      <c r="A538" s="494"/>
      <c r="B538" s="438"/>
      <c r="F538" s="385"/>
      <c r="G538" s="385"/>
      <c r="H538" s="385"/>
      <c r="I538" s="385"/>
      <c r="J538" s="385"/>
      <c r="K538" s="385"/>
    </row>
    <row r="539" spans="1:11">
      <c r="A539" s="494"/>
      <c r="B539" s="438"/>
      <c r="F539" s="385"/>
      <c r="G539" s="385"/>
      <c r="H539" s="385"/>
      <c r="I539" s="385"/>
      <c r="J539" s="385"/>
      <c r="K539" s="385"/>
    </row>
    <row r="540" spans="1:11">
      <c r="A540" s="494"/>
      <c r="B540" s="438"/>
      <c r="F540" s="385"/>
      <c r="G540" s="385"/>
      <c r="H540" s="385"/>
      <c r="I540" s="385"/>
      <c r="J540" s="385"/>
      <c r="K540" s="385"/>
    </row>
    <row r="541" spans="1:11">
      <c r="A541" s="494"/>
      <c r="B541" s="438"/>
      <c r="F541" s="385"/>
      <c r="G541" s="385"/>
      <c r="H541" s="385"/>
      <c r="I541" s="385"/>
      <c r="J541" s="385"/>
      <c r="K541" s="385"/>
    </row>
    <row r="542" spans="1:11">
      <c r="A542" s="494"/>
      <c r="B542" s="438"/>
      <c r="F542" s="385"/>
      <c r="G542" s="385"/>
      <c r="H542" s="385"/>
      <c r="I542" s="385"/>
      <c r="J542" s="385"/>
      <c r="K542" s="385"/>
    </row>
    <row r="543" spans="1:11">
      <c r="A543" s="494"/>
      <c r="B543" s="438"/>
      <c r="F543" s="385"/>
      <c r="G543" s="385"/>
      <c r="H543" s="385"/>
      <c r="I543" s="385"/>
      <c r="J543" s="385"/>
      <c r="K543" s="385"/>
    </row>
    <row r="544" spans="1:11">
      <c r="A544" s="494"/>
      <c r="B544" s="438"/>
      <c r="F544" s="385"/>
      <c r="G544" s="385"/>
      <c r="H544" s="385"/>
      <c r="I544" s="385"/>
      <c r="J544" s="385"/>
      <c r="K544" s="385"/>
    </row>
    <row r="545" spans="1:11">
      <c r="A545" s="494"/>
      <c r="B545" s="438"/>
      <c r="F545" s="385"/>
      <c r="G545" s="385"/>
      <c r="H545" s="385"/>
      <c r="I545" s="385"/>
      <c r="J545" s="385"/>
      <c r="K545" s="385"/>
    </row>
    <row r="546" spans="1:11">
      <c r="A546" s="494"/>
      <c r="B546" s="438"/>
      <c r="F546" s="385"/>
      <c r="G546" s="385"/>
      <c r="H546" s="385"/>
      <c r="I546" s="385"/>
      <c r="J546" s="385"/>
      <c r="K546" s="385"/>
    </row>
    <row r="547" spans="1:11">
      <c r="A547" s="494"/>
      <c r="B547" s="438"/>
      <c r="F547" s="385"/>
      <c r="G547" s="385"/>
      <c r="H547" s="385"/>
      <c r="I547" s="385"/>
      <c r="J547" s="385"/>
      <c r="K547" s="385"/>
    </row>
    <row r="548" spans="1:11">
      <c r="A548" s="494"/>
      <c r="B548" s="438"/>
      <c r="F548" s="385"/>
      <c r="G548" s="385"/>
      <c r="H548" s="385"/>
      <c r="I548" s="385"/>
      <c r="J548" s="385"/>
      <c r="K548" s="385"/>
    </row>
    <row r="549" spans="1:11">
      <c r="A549" s="494"/>
      <c r="B549" s="438"/>
      <c r="F549" s="385"/>
      <c r="G549" s="385"/>
      <c r="H549" s="385"/>
      <c r="I549" s="385"/>
      <c r="J549" s="385"/>
      <c r="K549" s="385"/>
    </row>
    <row r="550" spans="1:11">
      <c r="A550" s="494"/>
      <c r="B550" s="438"/>
      <c r="F550" s="385"/>
      <c r="G550" s="385"/>
      <c r="H550" s="385"/>
      <c r="I550" s="385"/>
      <c r="J550" s="385"/>
      <c r="K550" s="385"/>
    </row>
    <row r="551" spans="1:11">
      <c r="A551" s="494"/>
      <c r="B551" s="438"/>
      <c r="F551" s="385"/>
      <c r="G551" s="385"/>
      <c r="H551" s="385"/>
      <c r="I551" s="385"/>
      <c r="J551" s="385"/>
      <c r="K551" s="385"/>
    </row>
    <row r="552" spans="1:11">
      <c r="A552" s="494"/>
      <c r="B552" s="438"/>
      <c r="F552" s="385"/>
      <c r="G552" s="385"/>
      <c r="H552" s="385"/>
      <c r="I552" s="385"/>
      <c r="J552" s="385"/>
      <c r="K552" s="385"/>
    </row>
    <row r="553" spans="1:11">
      <c r="A553" s="494"/>
      <c r="B553" s="438"/>
      <c r="F553" s="385"/>
      <c r="G553" s="385"/>
      <c r="H553" s="385"/>
      <c r="I553" s="385"/>
      <c r="J553" s="385"/>
      <c r="K553" s="385"/>
    </row>
    <row r="554" spans="1:11">
      <c r="A554" s="494"/>
      <c r="B554" s="438"/>
      <c r="F554" s="385"/>
      <c r="G554" s="385"/>
      <c r="H554" s="385"/>
      <c r="I554" s="385"/>
      <c r="J554" s="385"/>
      <c r="K554" s="385"/>
    </row>
    <row r="555" spans="1:11">
      <c r="A555" s="494"/>
      <c r="B555" s="438"/>
      <c r="F555" s="385"/>
      <c r="G555" s="385"/>
      <c r="H555" s="385"/>
      <c r="I555" s="385"/>
      <c r="J555" s="385"/>
      <c r="K555" s="385"/>
    </row>
    <row r="556" spans="1:11">
      <c r="A556" s="494"/>
      <c r="B556" s="438"/>
      <c r="F556" s="385"/>
      <c r="G556" s="385"/>
      <c r="H556" s="385"/>
      <c r="I556" s="385"/>
      <c r="J556" s="385"/>
      <c r="K556" s="385"/>
    </row>
    <row r="557" spans="1:11">
      <c r="A557" s="494"/>
      <c r="B557" s="438"/>
      <c r="F557" s="385"/>
      <c r="G557" s="385"/>
      <c r="H557" s="385"/>
      <c r="I557" s="385"/>
      <c r="J557" s="385"/>
      <c r="K557" s="385"/>
    </row>
    <row r="558" spans="1:11">
      <c r="A558" s="494"/>
      <c r="B558" s="438"/>
      <c r="F558" s="385"/>
      <c r="G558" s="385"/>
      <c r="H558" s="385"/>
      <c r="I558" s="385"/>
      <c r="J558" s="385"/>
      <c r="K558" s="385"/>
    </row>
    <row r="559" spans="1:11">
      <c r="A559" s="494"/>
      <c r="B559" s="438"/>
      <c r="F559" s="385"/>
      <c r="G559" s="385"/>
      <c r="H559" s="385"/>
      <c r="I559" s="385"/>
      <c r="J559" s="385"/>
      <c r="K559" s="385"/>
    </row>
    <row r="560" spans="1:11">
      <c r="A560" s="494"/>
      <c r="B560" s="438"/>
      <c r="F560" s="385"/>
      <c r="G560" s="385"/>
      <c r="H560" s="385"/>
      <c r="I560" s="385"/>
      <c r="J560" s="385"/>
      <c r="K560" s="385"/>
    </row>
    <row r="561" spans="1:11">
      <c r="A561" s="494"/>
      <c r="B561" s="438"/>
      <c r="F561" s="385"/>
      <c r="G561" s="385"/>
      <c r="H561" s="385"/>
      <c r="I561" s="385"/>
      <c r="J561" s="385"/>
      <c r="K561" s="385"/>
    </row>
    <row r="562" spans="1:11">
      <c r="A562" s="494"/>
      <c r="B562" s="438"/>
      <c r="F562" s="385"/>
      <c r="G562" s="385"/>
      <c r="H562" s="385"/>
      <c r="I562" s="385"/>
      <c r="J562" s="385"/>
      <c r="K562" s="385"/>
    </row>
    <row r="563" spans="1:11">
      <c r="A563" s="494"/>
      <c r="B563" s="438"/>
      <c r="F563" s="385"/>
      <c r="G563" s="385"/>
      <c r="H563" s="385"/>
      <c r="I563" s="385"/>
      <c r="J563" s="385"/>
      <c r="K563" s="385"/>
    </row>
    <row r="564" spans="1:11">
      <c r="A564" s="494"/>
      <c r="B564" s="438"/>
      <c r="F564" s="385"/>
      <c r="G564" s="385"/>
      <c r="H564" s="385"/>
      <c r="I564" s="385"/>
      <c r="J564" s="385"/>
      <c r="K564" s="385"/>
    </row>
    <row r="565" spans="1:11">
      <c r="A565" s="494"/>
      <c r="B565" s="438"/>
      <c r="F565" s="385"/>
      <c r="G565" s="385"/>
      <c r="H565" s="385"/>
      <c r="I565" s="385"/>
      <c r="J565" s="385"/>
      <c r="K565" s="385"/>
    </row>
    <row r="566" spans="1:11">
      <c r="A566" s="494"/>
      <c r="B566" s="438"/>
      <c r="F566" s="385"/>
      <c r="G566" s="385"/>
      <c r="H566" s="385"/>
      <c r="I566" s="385"/>
      <c r="J566" s="385"/>
      <c r="K566" s="385"/>
    </row>
    <row r="567" spans="1:11">
      <c r="A567" s="494"/>
      <c r="B567" s="438"/>
      <c r="F567" s="385"/>
      <c r="G567" s="385"/>
      <c r="H567" s="385"/>
      <c r="I567" s="385"/>
      <c r="J567" s="385"/>
      <c r="K567" s="385"/>
    </row>
    <row r="568" spans="1:11">
      <c r="A568" s="494"/>
      <c r="B568" s="438"/>
      <c r="F568" s="385"/>
      <c r="G568" s="385"/>
      <c r="H568" s="385"/>
      <c r="I568" s="385"/>
      <c r="J568" s="385"/>
      <c r="K568" s="385"/>
    </row>
    <row r="569" spans="1:11">
      <c r="A569" s="494"/>
      <c r="B569" s="438"/>
      <c r="F569" s="385"/>
      <c r="G569" s="385"/>
      <c r="H569" s="385"/>
      <c r="I569" s="385"/>
      <c r="J569" s="385"/>
      <c r="K569" s="385"/>
    </row>
    <row r="570" spans="1:11">
      <c r="A570" s="494"/>
      <c r="B570" s="438"/>
      <c r="F570" s="385"/>
      <c r="G570" s="385"/>
      <c r="H570" s="385"/>
      <c r="I570" s="385"/>
      <c r="J570" s="385"/>
      <c r="K570" s="385"/>
    </row>
    <row r="571" spans="1:11">
      <c r="A571" s="494"/>
      <c r="B571" s="438"/>
      <c r="F571" s="385"/>
      <c r="G571" s="385"/>
      <c r="H571" s="385"/>
      <c r="I571" s="385"/>
      <c r="J571" s="385"/>
      <c r="K571" s="385"/>
    </row>
    <row r="572" spans="1:11">
      <c r="A572" s="494"/>
      <c r="B572" s="438"/>
      <c r="F572" s="385"/>
      <c r="G572" s="385"/>
      <c r="H572" s="385"/>
      <c r="I572" s="385"/>
      <c r="J572" s="385"/>
      <c r="K572" s="385"/>
    </row>
    <row r="573" spans="1:11">
      <c r="A573" s="494"/>
      <c r="B573" s="438"/>
      <c r="F573" s="385"/>
      <c r="G573" s="385"/>
      <c r="H573" s="385"/>
      <c r="I573" s="385"/>
      <c r="J573" s="385"/>
      <c r="K573" s="385"/>
    </row>
    <row r="574" spans="1:11">
      <c r="A574" s="494"/>
      <c r="B574" s="438"/>
      <c r="F574" s="385"/>
      <c r="G574" s="385"/>
      <c r="H574" s="385"/>
      <c r="I574" s="385"/>
      <c r="J574" s="385"/>
      <c r="K574" s="385"/>
    </row>
    <row r="575" spans="1:11">
      <c r="A575" s="494"/>
      <c r="B575" s="438"/>
      <c r="F575" s="385"/>
      <c r="G575" s="385"/>
      <c r="H575" s="385"/>
      <c r="I575" s="385"/>
      <c r="J575" s="385"/>
      <c r="K575" s="385"/>
    </row>
    <row r="576" spans="1:11">
      <c r="A576" s="494"/>
      <c r="B576" s="438"/>
      <c r="F576" s="385"/>
      <c r="G576" s="385"/>
      <c r="H576" s="385"/>
      <c r="I576" s="385"/>
      <c r="J576" s="385"/>
      <c r="K576" s="385"/>
    </row>
    <row r="577" spans="1:11">
      <c r="A577" s="494"/>
      <c r="B577" s="438"/>
      <c r="F577" s="385"/>
      <c r="G577" s="385"/>
      <c r="H577" s="385"/>
      <c r="I577" s="385"/>
      <c r="J577" s="385"/>
      <c r="K577" s="385"/>
    </row>
    <row r="578" spans="1:11">
      <c r="A578" s="494"/>
      <c r="B578" s="438"/>
      <c r="F578" s="385"/>
      <c r="G578" s="385"/>
      <c r="H578" s="385"/>
      <c r="I578" s="385"/>
      <c r="J578" s="385"/>
      <c r="K578" s="385"/>
    </row>
    <row r="579" spans="1:11">
      <c r="A579" s="494"/>
      <c r="B579" s="438"/>
      <c r="F579" s="385"/>
      <c r="G579" s="385"/>
      <c r="H579" s="385"/>
      <c r="I579" s="385"/>
      <c r="J579" s="385"/>
      <c r="K579" s="385"/>
    </row>
    <row r="580" spans="1:11">
      <c r="A580" s="494"/>
      <c r="B580" s="438"/>
      <c r="F580" s="385"/>
      <c r="G580" s="385"/>
      <c r="H580" s="385"/>
      <c r="I580" s="385"/>
      <c r="J580" s="385"/>
      <c r="K580" s="385"/>
    </row>
    <row r="581" spans="1:11">
      <c r="A581" s="494"/>
      <c r="B581" s="438"/>
      <c r="F581" s="385"/>
      <c r="G581" s="385"/>
      <c r="H581" s="385"/>
      <c r="I581" s="385"/>
      <c r="J581" s="385"/>
      <c r="K581" s="385"/>
    </row>
    <row r="582" spans="1:11">
      <c r="A582" s="494"/>
      <c r="B582" s="438"/>
      <c r="F582" s="385"/>
      <c r="G582" s="385"/>
      <c r="H582" s="385"/>
      <c r="I582" s="385"/>
      <c r="J582" s="385"/>
      <c r="K582" s="385"/>
    </row>
    <row r="583" spans="1:11">
      <c r="A583" s="494"/>
      <c r="B583" s="438"/>
      <c r="F583" s="385"/>
      <c r="G583" s="385"/>
      <c r="H583" s="385"/>
      <c r="I583" s="385"/>
      <c r="J583" s="385"/>
      <c r="K583" s="385"/>
    </row>
    <row r="584" spans="1:11">
      <c r="A584" s="494"/>
      <c r="B584" s="438"/>
      <c r="F584" s="385"/>
      <c r="G584" s="385"/>
      <c r="H584" s="385"/>
      <c r="I584" s="385"/>
      <c r="J584" s="385"/>
      <c r="K584" s="385"/>
    </row>
    <row r="585" spans="1:11">
      <c r="A585" s="494"/>
      <c r="B585" s="438"/>
      <c r="F585" s="385"/>
      <c r="G585" s="385"/>
      <c r="H585" s="385"/>
      <c r="I585" s="385"/>
      <c r="J585" s="385"/>
      <c r="K585" s="385"/>
    </row>
    <row r="586" spans="1:11">
      <c r="A586" s="494"/>
      <c r="B586" s="438"/>
      <c r="F586" s="385"/>
      <c r="G586" s="385"/>
      <c r="H586" s="385"/>
      <c r="I586" s="385"/>
      <c r="J586" s="385"/>
      <c r="K586" s="385"/>
    </row>
    <row r="587" spans="1:11">
      <c r="A587" s="494"/>
      <c r="B587" s="438"/>
      <c r="F587" s="385"/>
      <c r="G587" s="385"/>
      <c r="H587" s="385"/>
      <c r="I587" s="385"/>
      <c r="J587" s="385"/>
      <c r="K587" s="385"/>
    </row>
    <row r="588" spans="1:11">
      <c r="A588" s="494"/>
      <c r="B588" s="438"/>
      <c r="F588" s="385"/>
      <c r="G588" s="385"/>
      <c r="H588" s="385"/>
      <c r="I588" s="385"/>
      <c r="J588" s="385"/>
      <c r="K588" s="385"/>
    </row>
    <row r="589" spans="1:11">
      <c r="A589" s="494"/>
      <c r="B589" s="438"/>
      <c r="F589" s="385"/>
      <c r="G589" s="385"/>
      <c r="H589" s="385"/>
      <c r="I589" s="385"/>
      <c r="J589" s="385"/>
      <c r="K589" s="385"/>
    </row>
    <row r="590" spans="1:11">
      <c r="A590" s="494"/>
      <c r="B590" s="438"/>
      <c r="F590" s="385"/>
      <c r="G590" s="385"/>
      <c r="H590" s="385"/>
      <c r="I590" s="385"/>
      <c r="J590" s="385"/>
      <c r="K590" s="385"/>
    </row>
    <row r="591" spans="1:11">
      <c r="A591" s="494"/>
      <c r="B591" s="438"/>
      <c r="F591" s="385"/>
      <c r="G591" s="385"/>
      <c r="H591" s="385"/>
      <c r="I591" s="385"/>
      <c r="J591" s="385"/>
      <c r="K591" s="385"/>
    </row>
    <row r="592" spans="1:11">
      <c r="A592" s="494"/>
      <c r="B592" s="438"/>
      <c r="F592" s="385"/>
      <c r="G592" s="385"/>
      <c r="H592" s="385"/>
      <c r="I592" s="385"/>
      <c r="J592" s="385"/>
      <c r="K592" s="385"/>
    </row>
    <row r="593" spans="1:11">
      <c r="A593" s="494"/>
      <c r="B593" s="438"/>
      <c r="F593" s="385"/>
      <c r="G593" s="385"/>
      <c r="H593" s="385"/>
      <c r="I593" s="385"/>
      <c r="J593" s="385"/>
      <c r="K593" s="385"/>
    </row>
    <row r="594" spans="1:11">
      <c r="A594" s="494"/>
      <c r="B594" s="438"/>
      <c r="F594" s="385"/>
      <c r="G594" s="385"/>
      <c r="H594" s="385"/>
      <c r="I594" s="385"/>
      <c r="J594" s="385"/>
      <c r="K594" s="385"/>
    </row>
    <row r="595" spans="1:11">
      <c r="A595" s="494"/>
      <c r="B595" s="438"/>
      <c r="F595" s="385"/>
      <c r="G595" s="385"/>
      <c r="H595" s="385"/>
      <c r="I595" s="385"/>
      <c r="J595" s="385"/>
      <c r="K595" s="385"/>
    </row>
    <row r="596" spans="1:11">
      <c r="A596" s="494"/>
      <c r="B596" s="438"/>
      <c r="F596" s="385"/>
      <c r="G596" s="385"/>
      <c r="H596" s="385"/>
      <c r="I596" s="385"/>
      <c r="J596" s="385"/>
      <c r="K596" s="385"/>
    </row>
    <row r="597" spans="1:11">
      <c r="A597" s="494"/>
      <c r="B597" s="438"/>
      <c r="F597" s="385"/>
      <c r="G597" s="385"/>
      <c r="H597" s="385"/>
      <c r="I597" s="385"/>
      <c r="J597" s="385"/>
      <c r="K597" s="385"/>
    </row>
    <row r="598" spans="1:11">
      <c r="A598" s="494"/>
      <c r="B598" s="438"/>
      <c r="F598" s="385"/>
      <c r="G598" s="385"/>
      <c r="H598" s="385"/>
      <c r="I598" s="385"/>
      <c r="J598" s="385"/>
      <c r="K598" s="385"/>
    </row>
    <row r="599" spans="1:11">
      <c r="A599" s="494"/>
      <c r="B599" s="438"/>
      <c r="F599" s="385"/>
      <c r="G599" s="385"/>
      <c r="H599" s="385"/>
      <c r="I599" s="385"/>
      <c r="J599" s="385"/>
      <c r="K599" s="385"/>
    </row>
    <row r="600" spans="1:11">
      <c r="A600" s="494"/>
      <c r="B600" s="438"/>
      <c r="F600" s="385"/>
      <c r="G600" s="385"/>
      <c r="H600" s="385"/>
      <c r="I600" s="385"/>
      <c r="J600" s="385"/>
      <c r="K600" s="385"/>
    </row>
    <row r="601" spans="1:11">
      <c r="A601" s="494"/>
      <c r="B601" s="438"/>
      <c r="F601" s="385"/>
      <c r="G601" s="385"/>
      <c r="H601" s="385"/>
      <c r="I601" s="385"/>
      <c r="J601" s="385"/>
      <c r="K601" s="385"/>
    </row>
    <row r="602" spans="1:11">
      <c r="A602" s="494"/>
      <c r="B602" s="438"/>
      <c r="F602" s="385"/>
      <c r="G602" s="385"/>
      <c r="H602" s="385"/>
      <c r="I602" s="385"/>
      <c r="J602" s="385"/>
      <c r="K602" s="385"/>
    </row>
    <row r="603" spans="1:11">
      <c r="A603" s="494"/>
      <c r="B603" s="438"/>
      <c r="F603" s="385"/>
      <c r="G603" s="385"/>
      <c r="H603" s="385"/>
      <c r="I603" s="385"/>
      <c r="J603" s="385"/>
      <c r="K603" s="385"/>
    </row>
    <row r="604" spans="1:11">
      <c r="A604" s="494"/>
      <c r="B604" s="438"/>
      <c r="F604" s="385"/>
      <c r="G604" s="385"/>
      <c r="H604" s="385"/>
      <c r="I604" s="385"/>
      <c r="J604" s="385"/>
      <c r="K604" s="385"/>
    </row>
    <row r="605" spans="1:11">
      <c r="A605" s="494"/>
      <c r="B605" s="438"/>
      <c r="F605" s="385"/>
      <c r="G605" s="385"/>
      <c r="H605" s="385"/>
      <c r="I605" s="385"/>
      <c r="J605" s="385"/>
      <c r="K605" s="385"/>
    </row>
    <row r="606" spans="1:11">
      <c r="A606" s="494"/>
      <c r="B606" s="438"/>
      <c r="F606" s="385"/>
      <c r="G606" s="385"/>
      <c r="H606" s="385"/>
      <c r="I606" s="385"/>
      <c r="J606" s="385"/>
      <c r="K606" s="385"/>
    </row>
    <row r="607" spans="1:11">
      <c r="A607" s="494"/>
      <c r="B607" s="438"/>
      <c r="F607" s="385"/>
      <c r="G607" s="385"/>
      <c r="H607" s="385"/>
      <c r="I607" s="385"/>
      <c r="J607" s="385"/>
      <c r="K607" s="385"/>
    </row>
    <row r="608" spans="1:11">
      <c r="A608" s="494"/>
      <c r="B608" s="438"/>
      <c r="F608" s="385"/>
      <c r="G608" s="385"/>
      <c r="H608" s="385"/>
      <c r="I608" s="385"/>
      <c r="J608" s="385"/>
      <c r="K608" s="385"/>
    </row>
    <row r="609" spans="1:11">
      <c r="A609" s="494"/>
      <c r="B609" s="438"/>
      <c r="F609" s="385"/>
      <c r="G609" s="385"/>
      <c r="H609" s="385"/>
      <c r="I609" s="385"/>
      <c r="J609" s="385"/>
      <c r="K609" s="385"/>
    </row>
    <row r="610" spans="1:11">
      <c r="A610" s="494"/>
      <c r="B610" s="438"/>
      <c r="F610" s="385"/>
      <c r="G610" s="385"/>
      <c r="H610" s="385"/>
      <c r="I610" s="385"/>
      <c r="J610" s="385"/>
      <c r="K610" s="385"/>
    </row>
    <row r="611" spans="1:11">
      <c r="A611" s="494"/>
      <c r="B611" s="438"/>
      <c r="F611" s="385"/>
      <c r="G611" s="385"/>
      <c r="H611" s="385"/>
      <c r="I611" s="385"/>
      <c r="J611" s="385"/>
      <c r="K611" s="385"/>
    </row>
    <row r="612" spans="1:11">
      <c r="A612" s="494"/>
      <c r="B612" s="438"/>
      <c r="F612" s="385"/>
      <c r="G612" s="385"/>
      <c r="H612" s="385"/>
      <c r="I612" s="385"/>
      <c r="J612" s="385"/>
      <c r="K612" s="385"/>
    </row>
    <row r="613" spans="1:11">
      <c r="A613" s="494"/>
      <c r="B613" s="438"/>
      <c r="F613" s="385"/>
      <c r="G613" s="385"/>
      <c r="H613" s="385"/>
      <c r="I613" s="385"/>
      <c r="J613" s="385"/>
      <c r="K613" s="385"/>
    </row>
    <row r="614" spans="1:11">
      <c r="A614" s="494"/>
      <c r="B614" s="438"/>
      <c r="F614" s="385"/>
      <c r="G614" s="385"/>
      <c r="H614" s="385"/>
      <c r="I614" s="385"/>
      <c r="J614" s="385"/>
      <c r="K614" s="385"/>
    </row>
    <row r="615" spans="1:11">
      <c r="A615" s="494"/>
      <c r="B615" s="438"/>
      <c r="F615" s="385"/>
      <c r="G615" s="385"/>
      <c r="H615" s="385"/>
      <c r="I615" s="385"/>
      <c r="J615" s="385"/>
      <c r="K615" s="385"/>
    </row>
    <row r="616" spans="1:11">
      <c r="A616" s="494"/>
      <c r="B616" s="438"/>
      <c r="F616" s="385"/>
      <c r="G616" s="385"/>
      <c r="H616" s="385"/>
      <c r="I616" s="385"/>
      <c r="J616" s="385"/>
      <c r="K616" s="385"/>
    </row>
    <row r="617" spans="1:11">
      <c r="A617" s="494"/>
      <c r="B617" s="438"/>
      <c r="F617" s="385"/>
      <c r="G617" s="385"/>
      <c r="H617" s="385"/>
      <c r="I617" s="385"/>
      <c r="J617" s="385"/>
      <c r="K617" s="385"/>
    </row>
    <row r="618" spans="1:11">
      <c r="A618" s="494"/>
      <c r="B618" s="438"/>
      <c r="F618" s="385"/>
      <c r="G618" s="385"/>
      <c r="H618" s="385"/>
      <c r="I618" s="385"/>
      <c r="J618" s="385"/>
      <c r="K618" s="385"/>
    </row>
    <row r="619" spans="1:11">
      <c r="A619" s="494"/>
      <c r="B619" s="438"/>
      <c r="F619" s="385"/>
      <c r="G619" s="385"/>
      <c r="H619" s="385"/>
      <c r="I619" s="385"/>
      <c r="J619" s="385"/>
      <c r="K619" s="385"/>
    </row>
    <row r="620" spans="1:11">
      <c r="A620" s="494"/>
      <c r="B620" s="438"/>
      <c r="F620" s="385"/>
      <c r="G620" s="385"/>
      <c r="H620" s="385"/>
      <c r="I620" s="385"/>
      <c r="J620" s="385"/>
      <c r="K620" s="385"/>
    </row>
    <row r="621" spans="1:11">
      <c r="A621" s="494"/>
      <c r="B621" s="438"/>
      <c r="F621" s="385"/>
      <c r="G621" s="385"/>
      <c r="H621" s="385"/>
      <c r="I621" s="385"/>
      <c r="J621" s="385"/>
      <c r="K621" s="385"/>
    </row>
    <row r="622" spans="1:11">
      <c r="A622" s="494"/>
      <c r="B622" s="438"/>
      <c r="F622" s="385"/>
      <c r="G622" s="385"/>
      <c r="H622" s="385"/>
      <c r="I622" s="385"/>
      <c r="J622" s="385"/>
      <c r="K622" s="385"/>
    </row>
    <row r="623" spans="1:11">
      <c r="A623" s="494"/>
      <c r="B623" s="438"/>
      <c r="F623" s="385"/>
      <c r="G623" s="385"/>
      <c r="H623" s="385"/>
      <c r="I623" s="385"/>
      <c r="J623" s="385"/>
      <c r="K623" s="385"/>
    </row>
    <row r="624" spans="1:11">
      <c r="A624" s="494"/>
      <c r="B624" s="438"/>
      <c r="F624" s="385"/>
      <c r="G624" s="385"/>
      <c r="H624" s="385"/>
      <c r="I624" s="385"/>
      <c r="J624" s="385"/>
      <c r="K624" s="385"/>
    </row>
    <row r="625" spans="1:11">
      <c r="A625" s="494"/>
      <c r="B625" s="438"/>
      <c r="F625" s="385"/>
      <c r="G625" s="385"/>
      <c r="H625" s="385"/>
      <c r="I625" s="385"/>
      <c r="J625" s="385"/>
      <c r="K625" s="385"/>
    </row>
    <row r="626" spans="1:11">
      <c r="A626" s="494"/>
      <c r="B626" s="438"/>
      <c r="F626" s="385"/>
      <c r="G626" s="385"/>
      <c r="H626" s="385"/>
      <c r="I626" s="385"/>
      <c r="J626" s="385"/>
      <c r="K626" s="385"/>
    </row>
    <row r="627" spans="1:11">
      <c r="A627" s="494"/>
      <c r="B627" s="438"/>
      <c r="F627" s="385"/>
      <c r="G627" s="385"/>
      <c r="H627" s="385"/>
      <c r="I627" s="385"/>
      <c r="J627" s="385"/>
      <c r="K627" s="385"/>
    </row>
    <row r="628" spans="1:11">
      <c r="A628" s="494"/>
      <c r="B628" s="438"/>
      <c r="F628" s="385"/>
      <c r="G628" s="385"/>
      <c r="H628" s="385"/>
      <c r="I628" s="385"/>
      <c r="J628" s="385"/>
      <c r="K628" s="385"/>
    </row>
    <row r="629" spans="1:11">
      <c r="A629" s="494"/>
      <c r="B629" s="438"/>
      <c r="F629" s="385"/>
      <c r="G629" s="385"/>
      <c r="H629" s="385"/>
      <c r="I629" s="385"/>
      <c r="J629" s="385"/>
      <c r="K629" s="385"/>
    </row>
    <row r="630" spans="1:11">
      <c r="A630" s="494"/>
      <c r="B630" s="438"/>
      <c r="F630" s="385"/>
      <c r="G630" s="385"/>
      <c r="H630" s="385"/>
      <c r="I630" s="385"/>
      <c r="J630" s="385"/>
      <c r="K630" s="385"/>
    </row>
    <row r="631" spans="1:11">
      <c r="A631" s="494"/>
      <c r="B631" s="438"/>
      <c r="F631" s="385"/>
      <c r="G631" s="385"/>
      <c r="H631" s="385"/>
      <c r="I631" s="385"/>
      <c r="J631" s="385"/>
      <c r="K631" s="385"/>
    </row>
    <row r="632" spans="1:11">
      <c r="A632" s="494"/>
      <c r="B632" s="438"/>
      <c r="F632" s="385"/>
      <c r="G632" s="385"/>
      <c r="H632" s="385"/>
      <c r="I632" s="385"/>
      <c r="J632" s="385"/>
      <c r="K632" s="385"/>
    </row>
    <row r="633" spans="1:11">
      <c r="A633" s="494"/>
      <c r="B633" s="438"/>
      <c r="F633" s="385"/>
      <c r="G633" s="385"/>
      <c r="H633" s="385"/>
      <c r="I633" s="385"/>
      <c r="J633" s="385"/>
      <c r="K633" s="385"/>
    </row>
    <row r="634" spans="1:11">
      <c r="A634" s="494"/>
      <c r="B634" s="438"/>
      <c r="F634" s="385"/>
      <c r="G634" s="385"/>
      <c r="H634" s="385"/>
      <c r="I634" s="385"/>
      <c r="J634" s="385"/>
      <c r="K634" s="385"/>
    </row>
    <row r="635" spans="1:11">
      <c r="A635" s="494"/>
      <c r="B635" s="438"/>
      <c r="F635" s="385"/>
      <c r="G635" s="385"/>
      <c r="H635" s="385"/>
      <c r="I635" s="385"/>
      <c r="J635" s="385"/>
      <c r="K635" s="385"/>
    </row>
    <row r="636" spans="1:11">
      <c r="A636" s="494"/>
      <c r="B636" s="438"/>
      <c r="F636" s="385"/>
      <c r="G636" s="385"/>
      <c r="H636" s="385"/>
      <c r="I636" s="385"/>
      <c r="J636" s="385"/>
      <c r="K636" s="385"/>
    </row>
    <row r="637" spans="1:11">
      <c r="A637" s="494"/>
      <c r="B637" s="438"/>
      <c r="F637" s="385"/>
      <c r="G637" s="385"/>
      <c r="H637" s="385"/>
      <c r="I637" s="385"/>
      <c r="J637" s="385"/>
      <c r="K637" s="385"/>
    </row>
    <row r="638" spans="1:11">
      <c r="A638" s="494"/>
      <c r="B638" s="438"/>
      <c r="F638" s="385"/>
      <c r="G638" s="385"/>
      <c r="H638" s="385"/>
      <c r="I638" s="385"/>
      <c r="J638" s="385"/>
      <c r="K638" s="385"/>
    </row>
    <row r="639" spans="1:11">
      <c r="A639" s="494"/>
      <c r="B639" s="438"/>
      <c r="F639" s="385"/>
      <c r="G639" s="385"/>
      <c r="H639" s="385"/>
      <c r="I639" s="385"/>
      <c r="J639" s="385"/>
      <c r="K639" s="385"/>
    </row>
    <row r="640" spans="1:11">
      <c r="A640" s="494"/>
      <c r="B640" s="438"/>
      <c r="F640" s="385"/>
      <c r="G640" s="385"/>
      <c r="H640" s="385"/>
      <c r="I640" s="385"/>
      <c r="J640" s="385"/>
      <c r="K640" s="385"/>
    </row>
    <row r="641" spans="1:11">
      <c r="A641" s="494"/>
      <c r="B641" s="438"/>
      <c r="F641" s="385"/>
      <c r="G641" s="385"/>
      <c r="H641" s="385"/>
      <c r="I641" s="385"/>
      <c r="J641" s="385"/>
      <c r="K641" s="385"/>
    </row>
    <row r="642" spans="1:11">
      <c r="A642" s="494"/>
      <c r="B642" s="438"/>
      <c r="F642" s="385"/>
      <c r="G642" s="385"/>
      <c r="H642" s="385"/>
      <c r="I642" s="385"/>
      <c r="J642" s="385"/>
      <c r="K642" s="385"/>
    </row>
    <row r="643" spans="1:11">
      <c r="A643" s="494"/>
      <c r="B643" s="438"/>
      <c r="F643" s="385"/>
      <c r="G643" s="385"/>
      <c r="H643" s="385"/>
      <c r="I643" s="385"/>
      <c r="J643" s="385"/>
      <c r="K643" s="385"/>
    </row>
    <row r="644" spans="1:11">
      <c r="A644" s="494"/>
      <c r="B644" s="438"/>
      <c r="F644" s="385"/>
      <c r="G644" s="385"/>
      <c r="H644" s="385"/>
      <c r="I644" s="385"/>
      <c r="J644" s="385"/>
      <c r="K644" s="385"/>
    </row>
    <row r="645" spans="1:11">
      <c r="A645" s="494"/>
      <c r="B645" s="438"/>
      <c r="F645" s="385"/>
      <c r="G645" s="385"/>
      <c r="H645" s="385"/>
      <c r="I645" s="385"/>
      <c r="J645" s="385"/>
      <c r="K645" s="385"/>
    </row>
    <row r="646" spans="1:11">
      <c r="A646" s="494"/>
      <c r="B646" s="438"/>
      <c r="F646" s="385"/>
      <c r="G646" s="385"/>
      <c r="H646" s="385"/>
      <c r="I646" s="385"/>
      <c r="J646" s="385"/>
      <c r="K646" s="385"/>
    </row>
    <row r="647" spans="1:11">
      <c r="A647" s="494"/>
      <c r="B647" s="438"/>
      <c r="F647" s="385"/>
      <c r="G647" s="385"/>
      <c r="H647" s="385"/>
      <c r="I647" s="385"/>
      <c r="J647" s="385"/>
      <c r="K647" s="385"/>
    </row>
    <row r="648" spans="1:11">
      <c r="A648" s="494"/>
      <c r="B648" s="438"/>
      <c r="F648" s="385"/>
      <c r="G648" s="385"/>
      <c r="H648" s="385"/>
      <c r="I648" s="385"/>
      <c r="J648" s="385"/>
      <c r="K648" s="385"/>
    </row>
    <row r="649" spans="1:11">
      <c r="A649" s="494"/>
      <c r="B649" s="438"/>
      <c r="F649" s="385"/>
      <c r="G649" s="385"/>
      <c r="H649" s="385"/>
      <c r="I649" s="385"/>
      <c r="J649" s="385"/>
      <c r="K649" s="385"/>
    </row>
    <row r="650" spans="1:11">
      <c r="A650" s="494"/>
      <c r="B650" s="438"/>
      <c r="F650" s="385"/>
      <c r="G650" s="385"/>
      <c r="H650" s="385"/>
      <c r="I650" s="385"/>
      <c r="J650" s="385"/>
      <c r="K650" s="385"/>
    </row>
    <row r="651" spans="1:11">
      <c r="A651" s="494"/>
      <c r="B651" s="438"/>
      <c r="F651" s="385"/>
      <c r="G651" s="385"/>
      <c r="H651" s="385"/>
      <c r="I651" s="385"/>
      <c r="J651" s="385"/>
      <c r="K651" s="385"/>
    </row>
    <row r="652" spans="1:11">
      <c r="A652" s="494"/>
      <c r="B652" s="438"/>
      <c r="F652" s="385"/>
      <c r="G652" s="385"/>
      <c r="H652" s="385"/>
      <c r="I652" s="385"/>
      <c r="J652" s="385"/>
      <c r="K652" s="385"/>
    </row>
    <row r="653" spans="1:11">
      <c r="A653" s="494"/>
      <c r="B653" s="438"/>
      <c r="F653" s="385"/>
      <c r="G653" s="385"/>
      <c r="H653" s="385"/>
      <c r="I653" s="385"/>
      <c r="J653" s="385"/>
      <c r="K653" s="385"/>
    </row>
    <row r="654" spans="1:11">
      <c r="A654" s="494"/>
      <c r="B654" s="438"/>
      <c r="F654" s="385"/>
      <c r="G654" s="385"/>
      <c r="H654" s="385"/>
      <c r="I654" s="385"/>
      <c r="J654" s="385"/>
      <c r="K654" s="385"/>
    </row>
    <row r="655" spans="1:11">
      <c r="A655" s="494"/>
      <c r="B655" s="438"/>
      <c r="F655" s="385"/>
      <c r="G655" s="385"/>
      <c r="H655" s="385"/>
      <c r="I655" s="385"/>
      <c r="J655" s="385"/>
      <c r="K655" s="385"/>
    </row>
    <row r="656" spans="1:11">
      <c r="A656" s="494"/>
      <c r="B656" s="438"/>
      <c r="F656" s="385"/>
      <c r="G656" s="385"/>
      <c r="H656" s="385"/>
      <c r="I656" s="385"/>
      <c r="J656" s="385"/>
      <c r="K656" s="385"/>
    </row>
    <row r="657" spans="1:11">
      <c r="A657" s="494"/>
      <c r="B657" s="438"/>
      <c r="F657" s="385"/>
      <c r="G657" s="385"/>
      <c r="H657" s="385"/>
      <c r="I657" s="385"/>
      <c r="J657" s="385"/>
      <c r="K657" s="385"/>
    </row>
    <row r="658" spans="1:11">
      <c r="A658" s="494"/>
      <c r="B658" s="438"/>
      <c r="F658" s="385"/>
      <c r="G658" s="385"/>
      <c r="H658" s="385"/>
      <c r="I658" s="385"/>
      <c r="J658" s="385"/>
      <c r="K658" s="385"/>
    </row>
    <row r="659" spans="1:11">
      <c r="A659" s="494"/>
      <c r="B659" s="438"/>
      <c r="F659" s="385"/>
      <c r="G659" s="385"/>
      <c r="H659" s="385"/>
      <c r="I659" s="385"/>
      <c r="J659" s="385"/>
      <c r="K659" s="385"/>
    </row>
    <row r="660" spans="1:11">
      <c r="A660" s="494"/>
      <c r="B660" s="438"/>
      <c r="F660" s="385"/>
      <c r="G660" s="385"/>
      <c r="H660" s="385"/>
      <c r="I660" s="385"/>
      <c r="J660" s="385"/>
      <c r="K660" s="385"/>
    </row>
    <row r="661" spans="1:11">
      <c r="A661" s="494"/>
      <c r="B661" s="438"/>
      <c r="F661" s="385"/>
      <c r="G661" s="385"/>
      <c r="H661" s="385"/>
      <c r="I661" s="385"/>
      <c r="J661" s="385"/>
      <c r="K661" s="385"/>
    </row>
    <row r="662" spans="1:11">
      <c r="A662" s="494"/>
      <c r="B662" s="438"/>
      <c r="F662" s="385"/>
      <c r="G662" s="385"/>
      <c r="H662" s="385"/>
      <c r="I662" s="385"/>
      <c r="J662" s="385"/>
      <c r="K662" s="385"/>
    </row>
    <row r="663" spans="1:11">
      <c r="A663" s="494"/>
      <c r="B663" s="438"/>
      <c r="F663" s="385"/>
      <c r="G663" s="385"/>
      <c r="H663" s="385"/>
      <c r="I663" s="385"/>
      <c r="J663" s="385"/>
      <c r="K663" s="385"/>
    </row>
    <row r="664" spans="1:11">
      <c r="A664" s="494"/>
      <c r="B664" s="438"/>
      <c r="F664" s="385"/>
      <c r="G664" s="385"/>
      <c r="H664" s="385"/>
      <c r="I664" s="385"/>
      <c r="J664" s="385"/>
      <c r="K664" s="385"/>
    </row>
    <row r="665" spans="1:11">
      <c r="A665" s="494"/>
      <c r="B665" s="438"/>
      <c r="F665" s="385"/>
      <c r="G665" s="385"/>
      <c r="H665" s="385"/>
      <c r="I665" s="385"/>
      <c r="J665" s="385"/>
      <c r="K665" s="385"/>
    </row>
    <row r="666" spans="1:11">
      <c r="A666" s="494"/>
      <c r="B666" s="438"/>
      <c r="F666" s="385"/>
      <c r="G666" s="385"/>
      <c r="H666" s="385"/>
      <c r="I666" s="385"/>
      <c r="J666" s="385"/>
      <c r="K666" s="385"/>
    </row>
    <row r="667" spans="1:11">
      <c r="A667" s="494"/>
      <c r="B667" s="438"/>
      <c r="F667" s="385"/>
      <c r="G667" s="385"/>
      <c r="H667" s="385"/>
      <c r="I667" s="385"/>
      <c r="J667" s="385"/>
      <c r="K667" s="385"/>
    </row>
    <row r="668" spans="1:11">
      <c r="A668" s="494"/>
      <c r="B668" s="438"/>
      <c r="F668" s="385"/>
      <c r="G668" s="385"/>
      <c r="H668" s="385"/>
      <c r="I668" s="385"/>
      <c r="J668" s="385"/>
      <c r="K668" s="385"/>
    </row>
    <row r="669" spans="1:11">
      <c r="A669" s="494"/>
      <c r="B669" s="438"/>
      <c r="F669" s="385"/>
      <c r="G669" s="385"/>
      <c r="H669" s="385"/>
      <c r="I669" s="385"/>
      <c r="J669" s="385"/>
      <c r="K669" s="385"/>
    </row>
    <row r="670" spans="1:11">
      <c r="A670" s="494"/>
      <c r="B670" s="438"/>
      <c r="F670" s="385"/>
      <c r="G670" s="385"/>
      <c r="H670" s="385"/>
      <c r="I670" s="385"/>
      <c r="J670" s="385"/>
      <c r="K670" s="385"/>
    </row>
    <row r="671" spans="1:11">
      <c r="A671" s="494"/>
      <c r="B671" s="438"/>
      <c r="F671" s="385"/>
      <c r="G671" s="385"/>
      <c r="H671" s="385"/>
      <c r="I671" s="385"/>
      <c r="J671" s="385"/>
      <c r="K671" s="385"/>
    </row>
    <row r="672" spans="1:11">
      <c r="A672" s="494"/>
      <c r="B672" s="438"/>
      <c r="F672" s="385"/>
      <c r="G672" s="385"/>
      <c r="H672" s="385"/>
      <c r="I672" s="385"/>
      <c r="J672" s="385"/>
      <c r="K672" s="385"/>
    </row>
    <row r="673" spans="1:11">
      <c r="A673" s="494"/>
      <c r="B673" s="438"/>
      <c r="F673" s="385"/>
      <c r="G673" s="385"/>
      <c r="H673" s="385"/>
      <c r="I673" s="385"/>
      <c r="J673" s="385"/>
      <c r="K673" s="385"/>
    </row>
    <row r="674" spans="1:11">
      <c r="A674" s="494"/>
      <c r="B674" s="438"/>
      <c r="F674" s="385"/>
      <c r="G674" s="385"/>
      <c r="H674" s="385"/>
      <c r="I674" s="385"/>
      <c r="J674" s="385"/>
      <c r="K674" s="385"/>
    </row>
    <row r="675" spans="1:11">
      <c r="A675" s="494"/>
      <c r="B675" s="438"/>
      <c r="F675" s="385"/>
      <c r="G675" s="385"/>
      <c r="H675" s="385"/>
      <c r="I675" s="385"/>
      <c r="J675" s="385"/>
      <c r="K675" s="385"/>
    </row>
    <row r="676" spans="1:11">
      <c r="A676" s="494"/>
      <c r="B676" s="438"/>
      <c r="F676" s="385"/>
      <c r="G676" s="385"/>
      <c r="H676" s="385"/>
      <c r="I676" s="385"/>
      <c r="J676" s="385"/>
      <c r="K676" s="385"/>
    </row>
    <row r="677" spans="1:11">
      <c r="A677" s="494"/>
      <c r="B677" s="438"/>
      <c r="F677" s="385"/>
      <c r="G677" s="385"/>
      <c r="H677" s="385"/>
      <c r="I677" s="385"/>
      <c r="J677" s="385"/>
      <c r="K677" s="385"/>
    </row>
    <row r="678" spans="1:11">
      <c r="A678" s="494"/>
      <c r="B678" s="438"/>
      <c r="F678" s="385"/>
      <c r="G678" s="385"/>
      <c r="H678" s="385"/>
      <c r="I678" s="385"/>
      <c r="J678" s="385"/>
      <c r="K678" s="385"/>
    </row>
    <row r="679" spans="1:11">
      <c r="A679" s="494"/>
      <c r="B679" s="438"/>
      <c r="F679" s="385"/>
      <c r="G679" s="385"/>
      <c r="H679" s="385"/>
      <c r="I679" s="385"/>
      <c r="J679" s="385"/>
      <c r="K679" s="385"/>
    </row>
    <row r="680" spans="1:11">
      <c r="A680" s="494"/>
      <c r="B680" s="438"/>
      <c r="F680" s="385"/>
      <c r="G680" s="385"/>
      <c r="H680" s="385"/>
      <c r="I680" s="385"/>
      <c r="J680" s="385"/>
      <c r="K680" s="385"/>
    </row>
    <row r="681" spans="1:11">
      <c r="A681" s="494"/>
      <c r="B681" s="438"/>
      <c r="F681" s="385"/>
      <c r="G681" s="385"/>
      <c r="H681" s="385"/>
      <c r="I681" s="385"/>
      <c r="J681" s="385"/>
      <c r="K681" s="385"/>
    </row>
    <row r="682" spans="1:11">
      <c r="A682" s="494"/>
      <c r="B682" s="438"/>
      <c r="F682" s="385"/>
      <c r="G682" s="385"/>
      <c r="H682" s="385"/>
      <c r="I682" s="385"/>
      <c r="J682" s="385"/>
      <c r="K682" s="385"/>
    </row>
    <row r="683" spans="1:11">
      <c r="A683" s="494"/>
      <c r="B683" s="438"/>
      <c r="F683" s="385"/>
      <c r="G683" s="385"/>
      <c r="H683" s="385"/>
      <c r="I683" s="385"/>
      <c r="J683" s="385"/>
      <c r="K683" s="385"/>
    </row>
    <row r="684" spans="1:11">
      <c r="A684" s="494"/>
      <c r="B684" s="438"/>
      <c r="F684" s="385"/>
      <c r="G684" s="385"/>
      <c r="H684" s="385"/>
      <c r="I684" s="385"/>
      <c r="J684" s="385"/>
      <c r="K684" s="385"/>
    </row>
    <row r="685" spans="1:11">
      <c r="A685" s="494"/>
      <c r="B685" s="438"/>
      <c r="F685" s="385"/>
      <c r="G685" s="385"/>
      <c r="H685" s="385"/>
      <c r="I685" s="385"/>
      <c r="J685" s="385"/>
      <c r="K685" s="385"/>
    </row>
    <row r="686" spans="1:11">
      <c r="A686" s="494"/>
      <c r="B686" s="438"/>
      <c r="F686" s="385"/>
      <c r="G686" s="385"/>
      <c r="H686" s="385"/>
      <c r="I686" s="385"/>
      <c r="J686" s="385"/>
      <c r="K686" s="385"/>
    </row>
    <row r="687" spans="1:11">
      <c r="A687" s="494"/>
      <c r="B687" s="438"/>
      <c r="F687" s="385"/>
      <c r="G687" s="385"/>
      <c r="H687" s="385"/>
      <c r="I687" s="385"/>
      <c r="J687" s="385"/>
      <c r="K687" s="385"/>
    </row>
    <row r="688" spans="1:11">
      <c r="A688" s="494"/>
      <c r="B688" s="438"/>
      <c r="F688" s="385"/>
      <c r="G688" s="385"/>
      <c r="H688" s="385"/>
      <c r="I688" s="385"/>
      <c r="J688" s="385"/>
      <c r="K688" s="385"/>
    </row>
    <row r="689" spans="1:11">
      <c r="A689" s="494"/>
      <c r="B689" s="438"/>
      <c r="F689" s="385"/>
      <c r="G689" s="385"/>
      <c r="H689" s="385"/>
      <c r="I689" s="385"/>
      <c r="J689" s="385"/>
      <c r="K689" s="385"/>
    </row>
    <row r="690" spans="1:11">
      <c r="A690" s="494"/>
      <c r="B690" s="438"/>
      <c r="F690" s="385"/>
      <c r="G690" s="385"/>
      <c r="H690" s="385"/>
      <c r="I690" s="385"/>
      <c r="J690" s="385"/>
      <c r="K690" s="385"/>
    </row>
    <row r="691" spans="1:11">
      <c r="A691" s="494"/>
      <c r="B691" s="438"/>
      <c r="F691" s="385"/>
      <c r="G691" s="385"/>
      <c r="H691" s="385"/>
      <c r="I691" s="385"/>
      <c r="J691" s="385"/>
      <c r="K691" s="385"/>
    </row>
    <row r="692" spans="1:11">
      <c r="A692" s="494"/>
      <c r="B692" s="438"/>
      <c r="F692" s="385"/>
      <c r="G692" s="385"/>
      <c r="H692" s="385"/>
      <c r="I692" s="385"/>
      <c r="J692" s="385"/>
      <c r="K692" s="385"/>
    </row>
    <row r="693" spans="1:11">
      <c r="A693" s="494"/>
      <c r="B693" s="438"/>
      <c r="F693" s="385"/>
      <c r="G693" s="385"/>
      <c r="H693" s="385"/>
      <c r="I693" s="385"/>
      <c r="J693" s="385"/>
      <c r="K693" s="385"/>
    </row>
    <row r="694" spans="1:11">
      <c r="A694" s="494"/>
      <c r="B694" s="438"/>
      <c r="F694" s="385"/>
      <c r="G694" s="385"/>
      <c r="H694" s="385"/>
      <c r="I694" s="385"/>
      <c r="J694" s="385"/>
      <c r="K694" s="385"/>
    </row>
    <row r="695" spans="1:11">
      <c r="A695" s="494"/>
      <c r="B695" s="438"/>
      <c r="F695" s="385"/>
      <c r="G695" s="385"/>
      <c r="H695" s="385"/>
      <c r="I695" s="385"/>
      <c r="J695" s="385"/>
      <c r="K695" s="385"/>
    </row>
    <row r="696" spans="1:11">
      <c r="A696" s="494"/>
      <c r="B696" s="438"/>
      <c r="F696" s="385"/>
      <c r="G696" s="385"/>
      <c r="H696" s="385"/>
      <c r="I696" s="385"/>
      <c r="J696" s="385"/>
      <c r="K696" s="385"/>
    </row>
    <row r="697" spans="1:11">
      <c r="A697" s="494"/>
      <c r="B697" s="438"/>
      <c r="F697" s="385"/>
      <c r="G697" s="385"/>
      <c r="H697" s="385"/>
      <c r="I697" s="385"/>
      <c r="J697" s="385"/>
      <c r="K697" s="385"/>
    </row>
    <row r="698" spans="1:11">
      <c r="A698" s="494"/>
      <c r="B698" s="438"/>
      <c r="F698" s="385"/>
      <c r="G698" s="385"/>
      <c r="H698" s="385"/>
      <c r="I698" s="385"/>
      <c r="J698" s="385"/>
      <c r="K698" s="385"/>
    </row>
    <row r="699" spans="1:11">
      <c r="A699" s="494"/>
      <c r="B699" s="438"/>
      <c r="F699" s="385"/>
      <c r="G699" s="385"/>
      <c r="H699" s="385"/>
      <c r="I699" s="385"/>
      <c r="J699" s="385"/>
      <c r="K699" s="385"/>
    </row>
    <row r="700" spans="1:11">
      <c r="A700" s="494"/>
      <c r="B700" s="438"/>
      <c r="F700" s="385"/>
      <c r="G700" s="385"/>
      <c r="H700" s="385"/>
      <c r="I700" s="385"/>
      <c r="J700" s="385"/>
      <c r="K700" s="385"/>
    </row>
    <row r="701" spans="1:11">
      <c r="A701" s="494"/>
      <c r="B701" s="438"/>
      <c r="F701" s="385"/>
      <c r="G701" s="385"/>
      <c r="H701" s="385"/>
      <c r="I701" s="385"/>
      <c r="J701" s="385"/>
      <c r="K701" s="385"/>
    </row>
    <row r="702" spans="1:11">
      <c r="A702" s="494"/>
      <c r="B702" s="438"/>
      <c r="F702" s="385"/>
      <c r="G702" s="385"/>
      <c r="H702" s="385"/>
      <c r="I702" s="385"/>
      <c r="J702" s="385"/>
      <c r="K702" s="385"/>
    </row>
    <row r="703" spans="1:11">
      <c r="A703" s="494"/>
      <c r="B703" s="438"/>
      <c r="F703" s="385"/>
      <c r="G703" s="385"/>
      <c r="H703" s="385"/>
      <c r="I703" s="385"/>
      <c r="J703" s="385"/>
      <c r="K703" s="385"/>
    </row>
    <row r="704" spans="1:11">
      <c r="A704" s="494"/>
      <c r="B704" s="438"/>
      <c r="F704" s="385"/>
      <c r="G704" s="385"/>
      <c r="H704" s="385"/>
      <c r="I704" s="385"/>
      <c r="J704" s="385"/>
      <c r="K704" s="385"/>
    </row>
    <row r="705" spans="1:11">
      <c r="A705" s="494"/>
      <c r="B705" s="438"/>
      <c r="F705" s="385"/>
      <c r="G705" s="385"/>
      <c r="H705" s="385"/>
      <c r="I705" s="385"/>
      <c r="J705" s="385"/>
      <c r="K705" s="385"/>
    </row>
    <row r="706" spans="1:11">
      <c r="A706" s="494"/>
      <c r="B706" s="438"/>
      <c r="F706" s="385"/>
      <c r="G706" s="385"/>
      <c r="H706" s="385"/>
      <c r="I706" s="385"/>
      <c r="J706" s="385"/>
      <c r="K706" s="385"/>
    </row>
    <row r="707" spans="1:11">
      <c r="A707" s="494"/>
      <c r="B707" s="438"/>
      <c r="F707" s="385"/>
      <c r="G707" s="385"/>
      <c r="H707" s="385"/>
      <c r="I707" s="385"/>
      <c r="J707" s="385"/>
      <c r="K707" s="385"/>
    </row>
    <row r="708" spans="1:11">
      <c r="A708" s="494"/>
      <c r="B708" s="438"/>
      <c r="F708" s="385"/>
      <c r="G708" s="385"/>
      <c r="H708" s="385"/>
      <c r="I708" s="385"/>
      <c r="J708" s="385"/>
      <c r="K708" s="385"/>
    </row>
    <row r="709" spans="1:11">
      <c r="A709" s="494"/>
      <c r="B709" s="438"/>
      <c r="F709" s="385"/>
      <c r="G709" s="385"/>
      <c r="H709" s="385"/>
      <c r="I709" s="385"/>
      <c r="J709" s="385"/>
      <c r="K709" s="385"/>
    </row>
    <row r="710" spans="1:11">
      <c r="A710" s="494"/>
      <c r="B710" s="438"/>
      <c r="F710" s="385"/>
      <c r="G710" s="385"/>
      <c r="H710" s="385"/>
      <c r="I710" s="385"/>
      <c r="J710" s="385"/>
      <c r="K710" s="385"/>
    </row>
    <row r="711" spans="1:11">
      <c r="A711" s="494"/>
      <c r="B711" s="438"/>
      <c r="F711" s="385"/>
      <c r="G711" s="385"/>
      <c r="H711" s="385"/>
      <c r="I711" s="385"/>
      <c r="J711" s="385"/>
      <c r="K711" s="385"/>
    </row>
    <row r="712" spans="1:11">
      <c r="A712" s="494"/>
      <c r="B712" s="438"/>
      <c r="F712" s="385"/>
      <c r="G712" s="385"/>
      <c r="H712" s="385"/>
      <c r="I712" s="385"/>
      <c r="J712" s="385"/>
      <c r="K712" s="385"/>
    </row>
    <row r="713" spans="1:11">
      <c r="A713" s="494"/>
      <c r="B713" s="438"/>
      <c r="F713" s="385"/>
      <c r="G713" s="385"/>
      <c r="H713" s="385"/>
      <c r="I713" s="385"/>
      <c r="J713" s="385"/>
      <c r="K713" s="385"/>
    </row>
    <row r="714" spans="1:11">
      <c r="A714" s="494"/>
      <c r="B714" s="438"/>
      <c r="F714" s="385"/>
      <c r="G714" s="385"/>
      <c r="H714" s="385"/>
      <c r="I714" s="385"/>
      <c r="J714" s="385"/>
      <c r="K714" s="385"/>
    </row>
    <row r="715" spans="1:11">
      <c r="A715" s="494"/>
      <c r="B715" s="438"/>
      <c r="F715" s="385"/>
      <c r="G715" s="385"/>
      <c r="H715" s="385"/>
      <c r="I715" s="385"/>
      <c r="J715" s="385"/>
      <c r="K715" s="385"/>
    </row>
    <row r="716" spans="1:11">
      <c r="A716" s="494"/>
      <c r="B716" s="438"/>
      <c r="F716" s="385"/>
      <c r="G716" s="385"/>
      <c r="H716" s="385"/>
      <c r="I716" s="385"/>
      <c r="J716" s="385"/>
      <c r="K716" s="385"/>
    </row>
    <row r="717" spans="1:11">
      <c r="A717" s="494"/>
      <c r="B717" s="438"/>
      <c r="F717" s="385"/>
      <c r="G717" s="385"/>
      <c r="H717" s="385"/>
      <c r="I717" s="385"/>
      <c r="J717" s="385"/>
      <c r="K717" s="385"/>
    </row>
    <row r="718" spans="1:11">
      <c r="A718" s="494"/>
      <c r="B718" s="438"/>
      <c r="F718" s="385"/>
      <c r="G718" s="385"/>
      <c r="H718" s="385"/>
      <c r="I718" s="385"/>
      <c r="J718" s="385"/>
      <c r="K718" s="385"/>
    </row>
    <row r="719" spans="1:11">
      <c r="A719" s="494"/>
      <c r="B719" s="438"/>
      <c r="F719" s="385"/>
      <c r="G719" s="385"/>
      <c r="H719" s="385"/>
      <c r="I719" s="385"/>
      <c r="J719" s="385"/>
      <c r="K719" s="385"/>
    </row>
    <row r="720" spans="1:11">
      <c r="A720" s="494"/>
      <c r="B720" s="438"/>
      <c r="F720" s="385"/>
      <c r="G720" s="385"/>
      <c r="H720" s="385"/>
      <c r="I720" s="385"/>
      <c r="J720" s="385"/>
      <c r="K720" s="385"/>
    </row>
    <row r="721" spans="1:11">
      <c r="A721" s="494"/>
      <c r="B721" s="438"/>
      <c r="F721" s="385"/>
      <c r="G721" s="385"/>
      <c r="H721" s="385"/>
      <c r="I721" s="385"/>
      <c r="J721" s="385"/>
      <c r="K721" s="385"/>
    </row>
    <row r="722" spans="1:11">
      <c r="A722" s="494"/>
      <c r="B722" s="438"/>
      <c r="F722" s="385"/>
      <c r="G722" s="385"/>
      <c r="H722" s="385"/>
      <c r="I722" s="385"/>
      <c r="J722" s="385"/>
      <c r="K722" s="385"/>
    </row>
    <row r="723" spans="1:11">
      <c r="A723" s="494"/>
      <c r="B723" s="438"/>
      <c r="F723" s="385"/>
      <c r="G723" s="385"/>
      <c r="H723" s="385"/>
      <c r="I723" s="385"/>
      <c r="J723" s="385"/>
      <c r="K723" s="385"/>
    </row>
    <row r="724" spans="1:11">
      <c r="A724" s="494"/>
      <c r="B724" s="438"/>
      <c r="F724" s="385"/>
      <c r="G724" s="385"/>
      <c r="H724" s="385"/>
      <c r="I724" s="385"/>
      <c r="J724" s="385"/>
      <c r="K724" s="385"/>
    </row>
    <row r="725" spans="1:11">
      <c r="A725" s="494"/>
      <c r="B725" s="438"/>
      <c r="F725" s="385"/>
      <c r="G725" s="385"/>
      <c r="H725" s="385"/>
      <c r="I725" s="385"/>
      <c r="J725" s="385"/>
      <c r="K725" s="385"/>
    </row>
    <row r="726" spans="1:11">
      <c r="A726" s="494"/>
      <c r="B726" s="438"/>
      <c r="F726" s="385"/>
      <c r="G726" s="385"/>
      <c r="H726" s="385"/>
      <c r="I726" s="385"/>
      <c r="J726" s="385"/>
      <c r="K726" s="385"/>
    </row>
    <row r="727" spans="1:11">
      <c r="A727" s="494"/>
      <c r="B727" s="438"/>
      <c r="F727" s="385"/>
      <c r="G727" s="385"/>
      <c r="H727" s="385"/>
      <c r="I727" s="385"/>
      <c r="J727" s="385"/>
      <c r="K727" s="385"/>
    </row>
    <row r="728" spans="1:11">
      <c r="A728" s="494"/>
      <c r="B728" s="438"/>
      <c r="F728" s="385"/>
      <c r="G728" s="385"/>
      <c r="H728" s="385"/>
      <c r="I728" s="385"/>
      <c r="J728" s="385"/>
      <c r="K728" s="385"/>
    </row>
    <row r="729" spans="1:11">
      <c r="A729" s="494"/>
      <c r="B729" s="438"/>
      <c r="F729" s="385"/>
      <c r="G729" s="385"/>
      <c r="H729" s="385"/>
      <c r="I729" s="385"/>
      <c r="J729" s="385"/>
      <c r="K729" s="385"/>
    </row>
    <row r="730" spans="1:11">
      <c r="A730" s="494"/>
      <c r="B730" s="438"/>
      <c r="F730" s="385"/>
      <c r="G730" s="385"/>
      <c r="H730" s="385"/>
      <c r="I730" s="385"/>
      <c r="J730" s="385"/>
      <c r="K730" s="385"/>
    </row>
    <row r="731" spans="1:11">
      <c r="A731" s="494"/>
      <c r="B731" s="438"/>
      <c r="F731" s="385"/>
      <c r="G731" s="385"/>
      <c r="H731" s="385"/>
      <c r="I731" s="385"/>
      <c r="J731" s="385"/>
      <c r="K731" s="385"/>
    </row>
    <row r="732" spans="1:11">
      <c r="A732" s="494"/>
      <c r="B732" s="438"/>
      <c r="F732" s="385"/>
      <c r="G732" s="385"/>
      <c r="H732" s="385"/>
      <c r="I732" s="385"/>
      <c r="J732" s="385"/>
      <c r="K732" s="385"/>
    </row>
    <row r="733" spans="1:11">
      <c r="A733" s="494"/>
      <c r="B733" s="438"/>
      <c r="F733" s="385"/>
      <c r="G733" s="385"/>
      <c r="H733" s="385"/>
      <c r="I733" s="385"/>
      <c r="J733" s="385"/>
      <c r="K733" s="385"/>
    </row>
    <row r="734" spans="1:11">
      <c r="A734" s="494"/>
      <c r="B734" s="438"/>
      <c r="F734" s="385"/>
      <c r="G734" s="385"/>
      <c r="H734" s="385"/>
      <c r="I734" s="385"/>
      <c r="J734" s="385"/>
      <c r="K734" s="385"/>
    </row>
    <row r="735" spans="1:11">
      <c r="A735" s="494"/>
      <c r="B735" s="438"/>
      <c r="F735" s="385"/>
      <c r="G735" s="385"/>
      <c r="H735" s="385"/>
      <c r="I735" s="385"/>
      <c r="J735" s="385"/>
      <c r="K735" s="385"/>
    </row>
    <row r="736" spans="1:11">
      <c r="A736" s="494"/>
      <c r="B736" s="438"/>
      <c r="F736" s="385"/>
      <c r="G736" s="385"/>
      <c r="H736" s="385"/>
      <c r="I736" s="385"/>
      <c r="J736" s="385"/>
      <c r="K736" s="385"/>
    </row>
    <row r="737" spans="1:11">
      <c r="A737" s="494"/>
      <c r="B737" s="438"/>
      <c r="F737" s="385"/>
      <c r="G737" s="385"/>
      <c r="H737" s="385"/>
      <c r="I737" s="385"/>
      <c r="J737" s="385"/>
      <c r="K737" s="385"/>
    </row>
    <row r="738" spans="1:11">
      <c r="A738" s="494"/>
      <c r="B738" s="438"/>
      <c r="F738" s="385"/>
      <c r="G738" s="385"/>
      <c r="H738" s="385"/>
      <c r="I738" s="385"/>
      <c r="J738" s="385"/>
      <c r="K738" s="385"/>
    </row>
    <row r="739" spans="1:11">
      <c r="A739" s="494"/>
      <c r="B739" s="438"/>
      <c r="F739" s="385"/>
      <c r="G739" s="385"/>
      <c r="H739" s="385"/>
      <c r="I739" s="385"/>
      <c r="J739" s="385"/>
      <c r="K739" s="385"/>
    </row>
    <row r="740" spans="1:11">
      <c r="A740" s="494"/>
      <c r="B740" s="438"/>
      <c r="F740" s="385"/>
      <c r="G740" s="385"/>
      <c r="H740" s="385"/>
      <c r="I740" s="385"/>
      <c r="J740" s="385"/>
      <c r="K740" s="385"/>
    </row>
    <row r="741" spans="1:11">
      <c r="A741" s="494"/>
      <c r="B741" s="438"/>
      <c r="F741" s="385"/>
      <c r="G741" s="385"/>
      <c r="H741" s="385"/>
      <c r="I741" s="385"/>
      <c r="J741" s="385"/>
      <c r="K741" s="385"/>
    </row>
    <row r="742" spans="1:11">
      <c r="A742" s="494"/>
      <c r="B742" s="438"/>
      <c r="F742" s="385"/>
      <c r="G742" s="385"/>
      <c r="H742" s="385"/>
      <c r="I742" s="385"/>
      <c r="J742" s="385"/>
      <c r="K742" s="385"/>
    </row>
    <row r="743" spans="1:11">
      <c r="A743" s="494"/>
      <c r="B743" s="438"/>
      <c r="F743" s="385"/>
      <c r="G743" s="385"/>
      <c r="H743" s="385"/>
      <c r="I743" s="385"/>
      <c r="J743" s="385"/>
      <c r="K743" s="385"/>
    </row>
    <row r="744" spans="1:11">
      <c r="A744" s="494"/>
      <c r="B744" s="438"/>
      <c r="F744" s="385"/>
      <c r="G744" s="385"/>
      <c r="H744" s="385"/>
      <c r="I744" s="385"/>
      <c r="J744" s="385"/>
      <c r="K744" s="385"/>
    </row>
    <row r="745" spans="1:11">
      <c r="A745" s="494"/>
      <c r="B745" s="438"/>
      <c r="F745" s="385"/>
      <c r="G745" s="385"/>
      <c r="H745" s="385"/>
      <c r="I745" s="385"/>
      <c r="J745" s="385"/>
      <c r="K745" s="385"/>
    </row>
    <row r="746" spans="1:11">
      <c r="A746" s="494"/>
      <c r="B746" s="438"/>
      <c r="F746" s="385"/>
      <c r="G746" s="385"/>
      <c r="H746" s="385"/>
      <c r="I746" s="385"/>
      <c r="J746" s="385"/>
      <c r="K746" s="385"/>
    </row>
    <row r="747" spans="1:11">
      <c r="A747" s="494"/>
      <c r="B747" s="438"/>
      <c r="F747" s="385"/>
      <c r="G747" s="385"/>
      <c r="H747" s="385"/>
      <c r="I747" s="385"/>
      <c r="J747" s="385"/>
      <c r="K747" s="385"/>
    </row>
    <row r="748" spans="1:11">
      <c r="A748" s="494"/>
      <c r="B748" s="438"/>
      <c r="F748" s="385"/>
      <c r="G748" s="385"/>
      <c r="H748" s="385"/>
      <c r="I748" s="385"/>
      <c r="J748" s="385"/>
      <c r="K748" s="385"/>
    </row>
    <row r="749" spans="1:11">
      <c r="A749" s="494"/>
      <c r="B749" s="438"/>
      <c r="F749" s="385"/>
      <c r="G749" s="385"/>
      <c r="H749" s="385"/>
      <c r="I749" s="385"/>
      <c r="J749" s="385"/>
      <c r="K749" s="385"/>
    </row>
    <row r="750" spans="1:11">
      <c r="A750" s="494"/>
      <c r="B750" s="438"/>
      <c r="F750" s="385"/>
      <c r="G750" s="385"/>
      <c r="H750" s="385"/>
      <c r="I750" s="385"/>
      <c r="J750" s="385"/>
      <c r="K750" s="385"/>
    </row>
    <row r="751" spans="1:11">
      <c r="A751" s="494"/>
      <c r="B751" s="438"/>
      <c r="F751" s="385"/>
      <c r="G751" s="385"/>
      <c r="H751" s="385"/>
      <c r="I751" s="385"/>
      <c r="J751" s="385"/>
      <c r="K751" s="385"/>
    </row>
    <row r="752" spans="1:11">
      <c r="A752" s="494"/>
      <c r="B752" s="438"/>
      <c r="F752" s="385"/>
      <c r="G752" s="385"/>
      <c r="H752" s="385"/>
      <c r="I752" s="385"/>
      <c r="J752" s="385"/>
      <c r="K752" s="385"/>
    </row>
    <row r="753" spans="1:11">
      <c r="A753" s="494"/>
      <c r="B753" s="438"/>
      <c r="F753" s="385"/>
      <c r="G753" s="385"/>
      <c r="H753" s="385"/>
      <c r="I753" s="385"/>
      <c r="J753" s="385"/>
      <c r="K753" s="385"/>
    </row>
    <row r="754" spans="1:11">
      <c r="A754" s="494"/>
      <c r="B754" s="438"/>
      <c r="F754" s="385"/>
      <c r="G754" s="385"/>
      <c r="H754" s="385"/>
      <c r="I754" s="385"/>
      <c r="J754" s="385"/>
      <c r="K754" s="385"/>
    </row>
    <row r="755" spans="1:11">
      <c r="A755" s="494"/>
      <c r="B755" s="438"/>
      <c r="F755" s="385"/>
      <c r="G755" s="385"/>
      <c r="H755" s="385"/>
      <c r="I755" s="385"/>
      <c r="J755" s="385"/>
      <c r="K755" s="385"/>
    </row>
    <row r="756" spans="1:11">
      <c r="A756" s="494"/>
      <c r="B756" s="438"/>
      <c r="F756" s="385"/>
      <c r="G756" s="385"/>
      <c r="H756" s="385"/>
      <c r="I756" s="385"/>
      <c r="J756" s="385"/>
      <c r="K756" s="385"/>
    </row>
    <row r="757" spans="1:11">
      <c r="A757" s="494"/>
      <c r="B757" s="438"/>
      <c r="F757" s="385"/>
      <c r="G757" s="385"/>
      <c r="H757" s="385"/>
      <c r="I757" s="385"/>
      <c r="J757" s="385"/>
      <c r="K757" s="385"/>
    </row>
    <row r="758" spans="1:11">
      <c r="A758" s="494"/>
      <c r="B758" s="438"/>
      <c r="F758" s="385"/>
      <c r="G758" s="385"/>
      <c r="H758" s="385"/>
      <c r="I758" s="385"/>
      <c r="J758" s="385"/>
      <c r="K758" s="385"/>
    </row>
    <row r="759" spans="1:11">
      <c r="A759" s="494"/>
      <c r="B759" s="438"/>
      <c r="F759" s="385"/>
      <c r="G759" s="385"/>
      <c r="H759" s="385"/>
      <c r="I759" s="385"/>
      <c r="J759" s="385"/>
      <c r="K759" s="385"/>
    </row>
    <row r="760" spans="1:11">
      <c r="A760" s="494"/>
      <c r="B760" s="438"/>
      <c r="F760" s="385"/>
      <c r="G760" s="385"/>
      <c r="H760" s="385"/>
      <c r="I760" s="385"/>
      <c r="J760" s="385"/>
      <c r="K760" s="385"/>
    </row>
    <row r="761" spans="1:11">
      <c r="A761" s="494"/>
      <c r="B761" s="438"/>
      <c r="F761" s="385"/>
      <c r="G761" s="385"/>
      <c r="H761" s="385"/>
      <c r="I761" s="385"/>
      <c r="J761" s="385"/>
      <c r="K761" s="385"/>
    </row>
    <row r="762" spans="1:11">
      <c r="A762" s="494"/>
      <c r="B762" s="438"/>
      <c r="F762" s="385"/>
      <c r="G762" s="385"/>
      <c r="H762" s="385"/>
      <c r="I762" s="385"/>
      <c r="J762" s="385"/>
      <c r="K762" s="385"/>
    </row>
    <row r="763" spans="1:11">
      <c r="A763" s="494"/>
      <c r="B763" s="438"/>
      <c r="F763" s="385"/>
      <c r="G763" s="385"/>
      <c r="H763" s="385"/>
      <c r="I763" s="385"/>
      <c r="J763" s="385"/>
      <c r="K763" s="385"/>
    </row>
    <row r="764" spans="1:11">
      <c r="A764" s="494"/>
      <c r="B764" s="438"/>
      <c r="F764" s="385"/>
      <c r="G764" s="385"/>
      <c r="H764" s="385"/>
      <c r="I764" s="385"/>
      <c r="J764" s="385"/>
      <c r="K764" s="385"/>
    </row>
    <row r="765" spans="1:11">
      <c r="A765" s="494"/>
      <c r="B765" s="438"/>
      <c r="F765" s="385"/>
      <c r="G765" s="385"/>
      <c r="H765" s="385"/>
      <c r="I765" s="385"/>
      <c r="J765" s="385"/>
      <c r="K765" s="385"/>
    </row>
    <row r="766" spans="1:11">
      <c r="A766" s="494"/>
      <c r="B766" s="438"/>
      <c r="F766" s="385"/>
      <c r="G766" s="385"/>
      <c r="H766" s="385"/>
      <c r="I766" s="385"/>
      <c r="J766" s="385"/>
      <c r="K766" s="385"/>
    </row>
    <row r="767" spans="1:11">
      <c r="A767" s="494"/>
      <c r="B767" s="438"/>
      <c r="F767" s="385"/>
      <c r="G767" s="385"/>
      <c r="H767" s="385"/>
      <c r="I767" s="385"/>
      <c r="J767" s="385"/>
      <c r="K767" s="385"/>
    </row>
    <row r="768" spans="1:11">
      <c r="A768" s="494"/>
      <c r="B768" s="438"/>
      <c r="F768" s="385"/>
      <c r="G768" s="385"/>
      <c r="H768" s="385"/>
      <c r="I768" s="385"/>
      <c r="J768" s="385"/>
      <c r="K768" s="385"/>
    </row>
    <row r="769" spans="1:11">
      <c r="A769" s="494"/>
      <c r="B769" s="438"/>
      <c r="F769" s="385"/>
      <c r="G769" s="385"/>
      <c r="H769" s="385"/>
      <c r="I769" s="385"/>
      <c r="J769" s="385"/>
      <c r="K769" s="385"/>
    </row>
    <row r="770" spans="1:11">
      <c r="A770" s="494"/>
      <c r="B770" s="438"/>
      <c r="F770" s="385"/>
      <c r="G770" s="385"/>
      <c r="H770" s="385"/>
      <c r="I770" s="385"/>
      <c r="J770" s="385"/>
      <c r="K770" s="385"/>
    </row>
    <row r="771" spans="1:11">
      <c r="A771" s="494"/>
      <c r="B771" s="438"/>
      <c r="F771" s="385"/>
      <c r="G771" s="385"/>
      <c r="H771" s="385"/>
      <c r="I771" s="385"/>
      <c r="J771" s="385"/>
      <c r="K771" s="385"/>
    </row>
    <row r="772" spans="1:11">
      <c r="A772" s="494"/>
      <c r="B772" s="438"/>
      <c r="F772" s="385"/>
      <c r="G772" s="385"/>
      <c r="H772" s="385"/>
      <c r="I772" s="385"/>
      <c r="J772" s="385"/>
      <c r="K772" s="385"/>
    </row>
    <row r="773" spans="1:11">
      <c r="A773" s="494"/>
      <c r="B773" s="438"/>
      <c r="F773" s="385"/>
      <c r="G773" s="385"/>
      <c r="H773" s="385"/>
      <c r="I773" s="385"/>
      <c r="J773" s="385"/>
      <c r="K773" s="385"/>
    </row>
    <row r="774" spans="1:11">
      <c r="A774" s="494"/>
      <c r="B774" s="438"/>
      <c r="F774" s="385"/>
      <c r="G774" s="385"/>
      <c r="H774" s="385"/>
      <c r="I774" s="385"/>
      <c r="J774" s="385"/>
      <c r="K774" s="385"/>
    </row>
    <row r="775" spans="1:11">
      <c r="A775" s="494"/>
      <c r="B775" s="438"/>
      <c r="F775" s="385"/>
      <c r="G775" s="385"/>
      <c r="H775" s="385"/>
      <c r="I775" s="385"/>
      <c r="J775" s="385"/>
      <c r="K775" s="385"/>
    </row>
    <row r="776" spans="1:11">
      <c r="A776" s="494"/>
      <c r="B776" s="438"/>
      <c r="F776" s="385"/>
      <c r="G776" s="385"/>
      <c r="H776" s="385"/>
      <c r="I776" s="385"/>
      <c r="J776" s="385"/>
      <c r="K776" s="385"/>
    </row>
    <row r="777" spans="1:11">
      <c r="A777" s="494"/>
      <c r="B777" s="438"/>
      <c r="F777" s="385"/>
      <c r="G777" s="385"/>
      <c r="H777" s="385"/>
      <c r="I777" s="385"/>
      <c r="J777" s="385"/>
      <c r="K777" s="385"/>
    </row>
    <row r="778" spans="1:11">
      <c r="A778" s="494"/>
      <c r="B778" s="438"/>
      <c r="F778" s="385"/>
      <c r="G778" s="385"/>
      <c r="H778" s="385"/>
      <c r="I778" s="385"/>
      <c r="J778" s="385"/>
      <c r="K778" s="385"/>
    </row>
    <row r="779" spans="1:11">
      <c r="A779" s="494"/>
      <c r="B779" s="438"/>
      <c r="F779" s="385"/>
      <c r="G779" s="385"/>
      <c r="H779" s="385"/>
      <c r="I779" s="385"/>
      <c r="J779" s="385"/>
      <c r="K779" s="385"/>
    </row>
    <row r="780" spans="1:11">
      <c r="A780" s="494"/>
      <c r="B780" s="438"/>
      <c r="F780" s="385"/>
      <c r="G780" s="385"/>
      <c r="H780" s="385"/>
      <c r="I780" s="385"/>
      <c r="J780" s="385"/>
      <c r="K780" s="385"/>
    </row>
    <row r="781" spans="1:11">
      <c r="A781" s="494"/>
      <c r="B781" s="438"/>
      <c r="F781" s="385"/>
      <c r="G781" s="385"/>
      <c r="H781" s="385"/>
      <c r="I781" s="385"/>
      <c r="J781" s="385"/>
      <c r="K781" s="385"/>
    </row>
    <row r="782" spans="1:11">
      <c r="A782" s="494"/>
      <c r="B782" s="438"/>
      <c r="F782" s="385"/>
      <c r="G782" s="385"/>
      <c r="H782" s="385"/>
      <c r="I782" s="385"/>
      <c r="J782" s="385"/>
      <c r="K782" s="385"/>
    </row>
    <row r="783" spans="1:11">
      <c r="A783" s="494"/>
      <c r="B783" s="438"/>
      <c r="F783" s="385"/>
      <c r="G783" s="385"/>
      <c r="H783" s="385"/>
      <c r="I783" s="385"/>
      <c r="J783" s="385"/>
      <c r="K783" s="385"/>
    </row>
    <row r="784" spans="1:11">
      <c r="A784" s="494"/>
      <c r="B784" s="438"/>
      <c r="F784" s="385"/>
      <c r="G784" s="385"/>
      <c r="H784" s="385"/>
      <c r="I784" s="385"/>
      <c r="J784" s="385"/>
      <c r="K784" s="385"/>
    </row>
    <row r="785" spans="1:11">
      <c r="A785" s="494"/>
      <c r="B785" s="438"/>
      <c r="F785" s="385"/>
      <c r="G785" s="385"/>
      <c r="H785" s="385"/>
      <c r="I785" s="385"/>
      <c r="J785" s="385"/>
      <c r="K785" s="385"/>
    </row>
    <row r="786" spans="1:11">
      <c r="A786" s="494"/>
      <c r="B786" s="438"/>
      <c r="F786" s="385"/>
      <c r="G786" s="385"/>
      <c r="H786" s="385"/>
      <c r="I786" s="385"/>
      <c r="J786" s="385"/>
      <c r="K786" s="385"/>
    </row>
    <row r="787" spans="1:11">
      <c r="A787" s="494"/>
      <c r="B787" s="438"/>
      <c r="F787" s="385"/>
      <c r="G787" s="385"/>
      <c r="H787" s="385"/>
      <c r="I787" s="385"/>
      <c r="J787" s="385"/>
      <c r="K787" s="385"/>
    </row>
    <row r="788" spans="1:11">
      <c r="A788" s="494"/>
      <c r="B788" s="438"/>
      <c r="F788" s="385"/>
      <c r="G788" s="385"/>
      <c r="H788" s="385"/>
      <c r="I788" s="385"/>
      <c r="J788" s="385"/>
      <c r="K788" s="385"/>
    </row>
    <row r="789" spans="1:11">
      <c r="A789" s="494"/>
      <c r="B789" s="438"/>
      <c r="F789" s="385"/>
      <c r="G789" s="385"/>
      <c r="H789" s="385"/>
      <c r="I789" s="385"/>
      <c r="J789" s="385"/>
      <c r="K789" s="385"/>
    </row>
    <row r="790" spans="1:11">
      <c r="A790" s="494"/>
      <c r="B790" s="438"/>
      <c r="F790" s="385"/>
      <c r="G790" s="385"/>
      <c r="H790" s="385"/>
      <c r="I790" s="385"/>
      <c r="J790" s="385"/>
      <c r="K790" s="385"/>
    </row>
    <row r="791" spans="1:11">
      <c r="A791" s="494"/>
      <c r="B791" s="438"/>
      <c r="F791" s="385"/>
      <c r="G791" s="385"/>
      <c r="H791" s="385"/>
      <c r="I791" s="385"/>
      <c r="J791" s="385"/>
      <c r="K791" s="385"/>
    </row>
    <row r="792" spans="1:11">
      <c r="A792" s="494"/>
      <c r="B792" s="438"/>
      <c r="F792" s="385"/>
      <c r="G792" s="385"/>
      <c r="H792" s="385"/>
      <c r="I792" s="385"/>
      <c r="J792" s="385"/>
      <c r="K792" s="385"/>
    </row>
    <row r="793" spans="1:11">
      <c r="A793" s="494"/>
      <c r="B793" s="438"/>
      <c r="F793" s="385"/>
      <c r="G793" s="385"/>
      <c r="H793" s="385"/>
      <c r="I793" s="385"/>
      <c r="J793" s="385"/>
      <c r="K793" s="385"/>
    </row>
    <row r="794" spans="1:11">
      <c r="A794" s="494"/>
      <c r="B794" s="438"/>
      <c r="F794" s="385"/>
      <c r="G794" s="385"/>
      <c r="H794" s="385"/>
      <c r="I794" s="385"/>
      <c r="J794" s="385"/>
      <c r="K794" s="385"/>
    </row>
    <row r="795" spans="1:11">
      <c r="A795" s="494"/>
      <c r="B795" s="438"/>
      <c r="F795" s="385"/>
      <c r="G795" s="385"/>
      <c r="H795" s="385"/>
      <c r="I795" s="385"/>
      <c r="J795" s="385"/>
      <c r="K795" s="385"/>
    </row>
    <row r="796" spans="1:11">
      <c r="A796" s="494"/>
      <c r="B796" s="438"/>
      <c r="F796" s="385"/>
      <c r="G796" s="385"/>
      <c r="H796" s="385"/>
      <c r="I796" s="385"/>
      <c r="J796" s="385"/>
      <c r="K796" s="385"/>
    </row>
    <row r="797" spans="1:11">
      <c r="A797" s="494"/>
      <c r="B797" s="438"/>
      <c r="F797" s="385"/>
      <c r="G797" s="385"/>
      <c r="H797" s="385"/>
      <c r="I797" s="385"/>
      <c r="J797" s="385"/>
      <c r="K797" s="385"/>
    </row>
    <row r="798" spans="1:11">
      <c r="A798" s="494"/>
      <c r="B798" s="438"/>
      <c r="F798" s="385"/>
      <c r="G798" s="385"/>
      <c r="H798" s="385"/>
      <c r="I798" s="385"/>
      <c r="J798" s="385"/>
      <c r="K798" s="385"/>
    </row>
    <row r="799" spans="1:11">
      <c r="A799" s="494"/>
      <c r="B799" s="438"/>
      <c r="F799" s="385"/>
      <c r="G799" s="385"/>
      <c r="H799" s="385"/>
      <c r="I799" s="385"/>
      <c r="J799" s="385"/>
      <c r="K799" s="385"/>
    </row>
    <row r="800" spans="1:11">
      <c r="A800" s="494"/>
      <c r="B800" s="438"/>
      <c r="F800" s="385"/>
      <c r="G800" s="385"/>
      <c r="H800" s="385"/>
      <c r="I800" s="385"/>
      <c r="J800" s="385"/>
      <c r="K800" s="385"/>
    </row>
    <row r="801" spans="1:11">
      <c r="A801" s="494"/>
      <c r="B801" s="438"/>
      <c r="F801" s="385"/>
      <c r="G801" s="385"/>
      <c r="H801" s="385"/>
      <c r="I801" s="385"/>
      <c r="J801" s="385"/>
      <c r="K801" s="385"/>
    </row>
    <row r="802" spans="1:11">
      <c r="A802" s="494"/>
      <c r="B802" s="438"/>
      <c r="F802" s="385"/>
      <c r="G802" s="385"/>
      <c r="H802" s="385"/>
      <c r="I802" s="385"/>
      <c r="J802" s="385"/>
      <c r="K802" s="385"/>
    </row>
    <row r="803" spans="1:11">
      <c r="A803" s="494"/>
      <c r="B803" s="438"/>
      <c r="F803" s="385"/>
      <c r="G803" s="385"/>
      <c r="H803" s="385"/>
      <c r="I803" s="385"/>
      <c r="J803" s="385"/>
      <c r="K803" s="385"/>
    </row>
    <row r="804" spans="1:11">
      <c r="A804" s="494"/>
      <c r="B804" s="438"/>
      <c r="F804" s="385"/>
      <c r="G804" s="385"/>
      <c r="H804" s="385"/>
      <c r="I804" s="385"/>
      <c r="J804" s="385"/>
      <c r="K804" s="385"/>
    </row>
    <row r="805" spans="1:11">
      <c r="A805" s="494"/>
      <c r="B805" s="438"/>
      <c r="F805" s="385"/>
      <c r="G805" s="385"/>
      <c r="H805" s="385"/>
      <c r="I805" s="385"/>
      <c r="J805" s="385"/>
      <c r="K805" s="385"/>
    </row>
    <row r="806" spans="1:11">
      <c r="A806" s="494"/>
      <c r="B806" s="438"/>
      <c r="F806" s="385"/>
      <c r="G806" s="385"/>
      <c r="H806" s="385"/>
      <c r="I806" s="385"/>
      <c r="J806" s="385"/>
      <c r="K806" s="385"/>
    </row>
    <row r="807" spans="1:11">
      <c r="A807" s="494"/>
      <c r="B807" s="438"/>
      <c r="F807" s="385"/>
      <c r="G807" s="385"/>
      <c r="H807" s="385"/>
      <c r="I807" s="385"/>
      <c r="J807" s="385"/>
      <c r="K807" s="385"/>
    </row>
    <row r="808" spans="1:11">
      <c r="A808" s="494"/>
      <c r="B808" s="438"/>
      <c r="F808" s="385"/>
      <c r="G808" s="385"/>
      <c r="H808" s="385"/>
      <c r="I808" s="385"/>
      <c r="J808" s="385"/>
      <c r="K808" s="385"/>
    </row>
    <row r="809" spans="1:11">
      <c r="A809" s="494"/>
      <c r="B809" s="438"/>
      <c r="F809" s="385"/>
      <c r="G809" s="385"/>
      <c r="H809" s="385"/>
      <c r="I809" s="385"/>
      <c r="J809" s="385"/>
      <c r="K809" s="385"/>
    </row>
    <row r="810" spans="1:11">
      <c r="A810" s="494"/>
      <c r="B810" s="438"/>
      <c r="F810" s="385"/>
      <c r="G810" s="385"/>
      <c r="H810" s="385"/>
      <c r="I810" s="385"/>
      <c r="J810" s="385"/>
      <c r="K810" s="385"/>
    </row>
    <row r="811" spans="1:11">
      <c r="A811" s="494"/>
      <c r="B811" s="438"/>
      <c r="F811" s="385"/>
      <c r="G811" s="385"/>
      <c r="H811" s="385"/>
      <c r="I811" s="385"/>
      <c r="J811" s="385"/>
      <c r="K811" s="385"/>
    </row>
    <row r="812" spans="1:11">
      <c r="A812" s="494"/>
      <c r="B812" s="438"/>
      <c r="F812" s="385"/>
      <c r="G812" s="385"/>
      <c r="H812" s="385"/>
      <c r="I812" s="385"/>
      <c r="J812" s="385"/>
      <c r="K812" s="385"/>
    </row>
    <row r="813" spans="1:11">
      <c r="A813" s="494"/>
      <c r="B813" s="438"/>
      <c r="F813" s="385"/>
      <c r="G813" s="385"/>
      <c r="H813" s="385"/>
      <c r="I813" s="385"/>
      <c r="J813" s="385"/>
      <c r="K813" s="385"/>
    </row>
    <row r="814" spans="1:11">
      <c r="A814" s="494"/>
      <c r="B814" s="438"/>
      <c r="F814" s="385"/>
      <c r="G814" s="385"/>
      <c r="H814" s="385"/>
      <c r="I814" s="385"/>
      <c r="J814" s="385"/>
      <c r="K814" s="385"/>
    </row>
    <row r="815" spans="1:11">
      <c r="A815" s="494"/>
      <c r="B815" s="438"/>
      <c r="F815" s="385"/>
      <c r="G815" s="385"/>
      <c r="H815" s="385"/>
      <c r="I815" s="385"/>
      <c r="J815" s="385"/>
      <c r="K815" s="385"/>
    </row>
    <row r="816" spans="1:11">
      <c r="A816" s="494"/>
      <c r="B816" s="438"/>
      <c r="F816" s="385"/>
      <c r="G816" s="385"/>
      <c r="H816" s="385"/>
      <c r="I816" s="385"/>
      <c r="J816" s="385"/>
      <c r="K816" s="385"/>
    </row>
    <row r="817" spans="1:11">
      <c r="A817" s="494"/>
      <c r="B817" s="438"/>
      <c r="F817" s="385"/>
      <c r="G817" s="385"/>
      <c r="H817" s="385"/>
      <c r="I817" s="385"/>
      <c r="J817" s="385"/>
      <c r="K817" s="385"/>
    </row>
    <row r="818" spans="1:11">
      <c r="A818" s="494"/>
      <c r="B818" s="438"/>
      <c r="F818" s="385"/>
      <c r="G818" s="385"/>
      <c r="H818" s="385"/>
      <c r="I818" s="385"/>
      <c r="J818" s="385"/>
      <c r="K818" s="385"/>
    </row>
    <row r="819" spans="1:11">
      <c r="A819" s="494"/>
      <c r="B819" s="438"/>
      <c r="F819" s="385"/>
      <c r="G819" s="385"/>
      <c r="H819" s="385"/>
      <c r="I819" s="385"/>
      <c r="J819" s="385"/>
      <c r="K819" s="385"/>
    </row>
    <row r="820" spans="1:11">
      <c r="A820" s="494"/>
      <c r="B820" s="438"/>
      <c r="F820" s="385"/>
      <c r="G820" s="385"/>
      <c r="H820" s="385"/>
      <c r="I820" s="385"/>
      <c r="J820" s="385"/>
      <c r="K820" s="385"/>
    </row>
    <row r="821" spans="1:11">
      <c r="A821" s="494"/>
      <c r="B821" s="438"/>
      <c r="F821" s="385"/>
      <c r="G821" s="385"/>
      <c r="H821" s="385"/>
      <c r="I821" s="385"/>
      <c r="J821" s="385"/>
      <c r="K821" s="385"/>
    </row>
    <row r="822" spans="1:11">
      <c r="A822" s="494"/>
      <c r="B822" s="438"/>
      <c r="F822" s="385"/>
      <c r="G822" s="385"/>
      <c r="H822" s="385"/>
      <c r="I822" s="385"/>
      <c r="J822" s="385"/>
      <c r="K822" s="385"/>
    </row>
    <row r="823" spans="1:11">
      <c r="A823" s="494"/>
      <c r="B823" s="438"/>
      <c r="F823" s="385"/>
      <c r="G823" s="385"/>
      <c r="H823" s="385"/>
      <c r="I823" s="385"/>
      <c r="J823" s="385"/>
      <c r="K823" s="385"/>
    </row>
    <row r="824" spans="1:11">
      <c r="A824" s="494"/>
      <c r="B824" s="438"/>
      <c r="F824" s="385"/>
      <c r="G824" s="385"/>
      <c r="H824" s="385"/>
      <c r="I824" s="385"/>
      <c r="J824" s="385"/>
      <c r="K824" s="385"/>
    </row>
    <row r="825" spans="1:11">
      <c r="A825" s="494"/>
      <c r="B825" s="438"/>
      <c r="F825" s="385"/>
      <c r="G825" s="385"/>
      <c r="H825" s="385"/>
      <c r="I825" s="385"/>
      <c r="J825" s="385"/>
      <c r="K825" s="385"/>
    </row>
    <row r="826" spans="1:11">
      <c r="A826" s="494"/>
      <c r="B826" s="438"/>
      <c r="F826" s="385"/>
      <c r="G826" s="385"/>
      <c r="H826" s="385"/>
      <c r="I826" s="385"/>
      <c r="J826" s="385"/>
      <c r="K826" s="385"/>
    </row>
    <row r="827" spans="1:11">
      <c r="A827" s="494"/>
      <c r="B827" s="438"/>
      <c r="F827" s="385"/>
      <c r="G827" s="385"/>
      <c r="H827" s="385"/>
      <c r="I827" s="385"/>
      <c r="J827" s="385"/>
      <c r="K827" s="385"/>
    </row>
    <row r="828" spans="1:11">
      <c r="A828" s="494"/>
      <c r="B828" s="438"/>
      <c r="F828" s="385"/>
      <c r="G828" s="385"/>
      <c r="H828" s="385"/>
      <c r="I828" s="385"/>
      <c r="J828" s="385"/>
      <c r="K828" s="385"/>
    </row>
    <row r="829" spans="1:11">
      <c r="A829" s="494"/>
      <c r="B829" s="438"/>
      <c r="F829" s="385"/>
      <c r="G829" s="385"/>
      <c r="H829" s="385"/>
      <c r="I829" s="385"/>
      <c r="J829" s="385"/>
      <c r="K829" s="385"/>
    </row>
    <row r="830" spans="1:11">
      <c r="A830" s="494"/>
      <c r="B830" s="438"/>
      <c r="F830" s="385"/>
      <c r="G830" s="385"/>
      <c r="H830" s="385"/>
      <c r="I830" s="385"/>
      <c r="J830" s="385"/>
      <c r="K830" s="385"/>
    </row>
    <row r="831" spans="1:11">
      <c r="A831" s="494"/>
      <c r="B831" s="438"/>
      <c r="F831" s="385"/>
      <c r="G831" s="385"/>
      <c r="H831" s="385"/>
      <c r="I831" s="385"/>
      <c r="J831" s="385"/>
      <c r="K831" s="385"/>
    </row>
    <row r="832" spans="1:11">
      <c r="A832" s="494"/>
      <c r="B832" s="438"/>
      <c r="F832" s="385"/>
      <c r="G832" s="385"/>
      <c r="H832" s="385"/>
      <c r="I832" s="385"/>
      <c r="J832" s="385"/>
      <c r="K832" s="385"/>
    </row>
    <row r="833" spans="1:11">
      <c r="A833" s="494"/>
      <c r="B833" s="438"/>
      <c r="F833" s="385"/>
      <c r="G833" s="385"/>
      <c r="H833" s="385"/>
      <c r="I833" s="385"/>
      <c r="J833" s="385"/>
      <c r="K833" s="385"/>
    </row>
    <row r="834" spans="1:11">
      <c r="A834" s="494"/>
      <c r="B834" s="438"/>
      <c r="F834" s="385"/>
      <c r="G834" s="385"/>
      <c r="H834" s="385"/>
      <c r="I834" s="385"/>
      <c r="J834" s="385"/>
      <c r="K834" s="385"/>
    </row>
    <row r="835" spans="1:11">
      <c r="A835" s="494"/>
      <c r="B835" s="438"/>
      <c r="F835" s="385"/>
      <c r="G835" s="385"/>
      <c r="H835" s="385"/>
      <c r="I835" s="385"/>
      <c r="J835" s="385"/>
      <c r="K835" s="385"/>
    </row>
    <row r="836" spans="1:11">
      <c r="A836" s="494"/>
      <c r="B836" s="438"/>
      <c r="F836" s="385"/>
      <c r="G836" s="385"/>
      <c r="H836" s="385"/>
      <c r="I836" s="385"/>
      <c r="J836" s="385"/>
      <c r="K836" s="385"/>
    </row>
    <row r="837" spans="1:11">
      <c r="A837" s="494"/>
      <c r="B837" s="438"/>
      <c r="F837" s="385"/>
      <c r="G837" s="385"/>
      <c r="H837" s="385"/>
      <c r="I837" s="385"/>
      <c r="J837" s="385"/>
      <c r="K837" s="385"/>
    </row>
    <row r="838" spans="1:11">
      <c r="A838" s="494"/>
      <c r="B838" s="438"/>
      <c r="F838" s="385"/>
      <c r="G838" s="385"/>
      <c r="H838" s="385"/>
      <c r="I838" s="385"/>
      <c r="J838" s="385"/>
      <c r="K838" s="385"/>
    </row>
    <row r="839" spans="1:11">
      <c r="A839" s="494"/>
      <c r="B839" s="438"/>
      <c r="F839" s="385"/>
      <c r="G839" s="385"/>
      <c r="H839" s="385"/>
      <c r="I839" s="385"/>
      <c r="J839" s="385"/>
      <c r="K839" s="385"/>
    </row>
    <row r="840" spans="1:11">
      <c r="A840" s="494"/>
      <c r="B840" s="438"/>
      <c r="F840" s="385"/>
      <c r="G840" s="385"/>
      <c r="H840" s="385"/>
      <c r="I840" s="385"/>
      <c r="J840" s="385"/>
      <c r="K840" s="385"/>
    </row>
    <row r="841" spans="1:11">
      <c r="A841" s="494"/>
      <c r="B841" s="438"/>
      <c r="F841" s="385"/>
      <c r="G841" s="385"/>
      <c r="H841" s="385"/>
      <c r="I841" s="385"/>
      <c r="J841" s="385"/>
      <c r="K841" s="385"/>
    </row>
    <row r="842" spans="1:11">
      <c r="A842" s="494"/>
      <c r="B842" s="438"/>
      <c r="F842" s="385"/>
      <c r="G842" s="385"/>
      <c r="H842" s="385"/>
      <c r="I842" s="385"/>
      <c r="J842" s="385"/>
      <c r="K842" s="385"/>
    </row>
    <row r="843" spans="1:11">
      <c r="A843" s="494"/>
      <c r="B843" s="438"/>
      <c r="F843" s="385"/>
      <c r="G843" s="385"/>
      <c r="H843" s="385"/>
      <c r="I843" s="385"/>
      <c r="J843" s="385"/>
      <c r="K843" s="385"/>
    </row>
    <row r="844" spans="1:11">
      <c r="A844" s="494"/>
      <c r="B844" s="438"/>
      <c r="F844" s="385"/>
      <c r="G844" s="385"/>
      <c r="H844" s="385"/>
      <c r="I844" s="385"/>
      <c r="J844" s="385"/>
      <c r="K844" s="385"/>
    </row>
    <row r="845" spans="1:11">
      <c r="A845" s="494"/>
      <c r="B845" s="438"/>
      <c r="F845" s="385"/>
      <c r="G845" s="385"/>
      <c r="H845" s="385"/>
      <c r="I845" s="385"/>
      <c r="J845" s="385"/>
      <c r="K845" s="385"/>
    </row>
    <row r="846" spans="1:11">
      <c r="A846" s="494"/>
      <c r="B846" s="438"/>
      <c r="F846" s="385"/>
      <c r="G846" s="385"/>
      <c r="H846" s="385"/>
      <c r="I846" s="385"/>
      <c r="J846" s="385"/>
      <c r="K846" s="385"/>
    </row>
    <row r="847" spans="1:11">
      <c r="A847" s="494"/>
      <c r="B847" s="438"/>
      <c r="F847" s="385"/>
      <c r="G847" s="385"/>
      <c r="H847" s="385"/>
      <c r="I847" s="385"/>
      <c r="J847" s="385"/>
      <c r="K847" s="385"/>
    </row>
    <row r="848" spans="1:11">
      <c r="A848" s="494"/>
      <c r="B848" s="438"/>
      <c r="F848" s="385"/>
      <c r="G848" s="385"/>
      <c r="H848" s="385"/>
      <c r="I848" s="385"/>
      <c r="J848" s="385"/>
      <c r="K848" s="385"/>
    </row>
    <row r="849" spans="1:11">
      <c r="A849" s="494"/>
      <c r="B849" s="438"/>
      <c r="F849" s="385"/>
      <c r="G849" s="385"/>
      <c r="H849" s="385"/>
      <c r="I849" s="385"/>
      <c r="J849" s="385"/>
      <c r="K849" s="385"/>
    </row>
    <row r="850" spans="1:11">
      <c r="A850" s="494"/>
      <c r="B850" s="438"/>
      <c r="F850" s="385"/>
      <c r="G850" s="385"/>
      <c r="H850" s="385"/>
      <c r="I850" s="385"/>
      <c r="J850" s="385"/>
      <c r="K850" s="385"/>
    </row>
    <row r="851" spans="1:11">
      <c r="A851" s="494"/>
      <c r="B851" s="438"/>
      <c r="F851" s="385"/>
      <c r="G851" s="385"/>
      <c r="H851" s="385"/>
      <c r="I851" s="385"/>
      <c r="J851" s="385"/>
      <c r="K851" s="385"/>
    </row>
    <row r="852" spans="1:11">
      <c r="A852" s="494"/>
      <c r="B852" s="438"/>
      <c r="F852" s="385"/>
      <c r="G852" s="385"/>
      <c r="H852" s="385"/>
      <c r="I852" s="385"/>
      <c r="J852" s="385"/>
      <c r="K852" s="385"/>
    </row>
    <row r="853" spans="1:11">
      <c r="A853" s="494"/>
      <c r="B853" s="438"/>
      <c r="F853" s="385"/>
      <c r="G853" s="385"/>
      <c r="H853" s="385"/>
      <c r="I853" s="385"/>
      <c r="J853" s="385"/>
      <c r="K853" s="385"/>
    </row>
    <row r="854" spans="1:11">
      <c r="A854" s="494"/>
      <c r="B854" s="438"/>
      <c r="F854" s="385"/>
      <c r="G854" s="385"/>
      <c r="H854" s="385"/>
      <c r="I854" s="385"/>
      <c r="J854" s="385"/>
      <c r="K854" s="385"/>
    </row>
    <row r="855" spans="1:11">
      <c r="A855" s="494"/>
      <c r="B855" s="438"/>
      <c r="F855" s="385"/>
      <c r="G855" s="385"/>
      <c r="H855" s="385"/>
      <c r="I855" s="385"/>
      <c r="J855" s="385"/>
      <c r="K855" s="385"/>
    </row>
    <row r="856" spans="1:11">
      <c r="A856" s="494"/>
      <c r="B856" s="438"/>
      <c r="F856" s="385"/>
      <c r="G856" s="385"/>
      <c r="H856" s="385"/>
      <c r="I856" s="385"/>
      <c r="J856" s="385"/>
      <c r="K856" s="385"/>
    </row>
    <row r="857" spans="1:11">
      <c r="A857" s="494"/>
      <c r="B857" s="438"/>
      <c r="F857" s="385"/>
      <c r="G857" s="385"/>
      <c r="H857" s="385"/>
      <c r="I857" s="385"/>
      <c r="J857" s="385"/>
      <c r="K857" s="385"/>
    </row>
    <row r="858" spans="1:11">
      <c r="A858" s="494"/>
      <c r="B858" s="438"/>
      <c r="F858" s="385"/>
      <c r="G858" s="385"/>
      <c r="H858" s="385"/>
      <c r="I858" s="385"/>
      <c r="J858" s="385"/>
      <c r="K858" s="385"/>
    </row>
    <row r="859" spans="1:11">
      <c r="A859" s="494"/>
      <c r="B859" s="438"/>
      <c r="F859" s="385"/>
      <c r="G859" s="385"/>
      <c r="H859" s="385"/>
      <c r="I859" s="385"/>
      <c r="J859" s="385"/>
      <c r="K859" s="385"/>
    </row>
    <row r="860" spans="1:11">
      <c r="A860" s="494"/>
      <c r="B860" s="438"/>
      <c r="F860" s="385"/>
      <c r="G860" s="385"/>
      <c r="H860" s="385"/>
      <c r="I860" s="385"/>
      <c r="J860" s="385"/>
      <c r="K860" s="385"/>
    </row>
    <row r="861" spans="1:11">
      <c r="A861" s="494"/>
      <c r="B861" s="438"/>
      <c r="F861" s="385"/>
      <c r="G861" s="385"/>
      <c r="H861" s="385"/>
      <c r="I861" s="385"/>
      <c r="J861" s="385"/>
      <c r="K861" s="385"/>
    </row>
    <row r="862" spans="1:11">
      <c r="A862" s="494"/>
      <c r="B862" s="438"/>
      <c r="F862" s="385"/>
      <c r="G862" s="385"/>
      <c r="H862" s="385"/>
      <c r="I862" s="385"/>
      <c r="J862" s="385"/>
      <c r="K862" s="385"/>
    </row>
    <row r="863" spans="1:11">
      <c r="A863" s="494"/>
      <c r="B863" s="438"/>
      <c r="F863" s="385"/>
      <c r="G863" s="385"/>
      <c r="H863" s="385"/>
      <c r="I863" s="385"/>
      <c r="J863" s="385"/>
      <c r="K863" s="385"/>
    </row>
    <row r="864" spans="1:11">
      <c r="A864" s="494"/>
      <c r="B864" s="438"/>
      <c r="F864" s="385"/>
      <c r="G864" s="385"/>
      <c r="H864" s="385"/>
      <c r="I864" s="385"/>
      <c r="J864" s="385"/>
      <c r="K864" s="385"/>
    </row>
    <row r="865" spans="1:11">
      <c r="A865" s="494"/>
      <c r="B865" s="438"/>
      <c r="F865" s="385"/>
      <c r="G865" s="385"/>
      <c r="H865" s="385"/>
      <c r="I865" s="385"/>
      <c r="J865" s="385"/>
      <c r="K865" s="385"/>
    </row>
    <row r="866" spans="1:11">
      <c r="A866" s="494"/>
      <c r="B866" s="438"/>
      <c r="F866" s="385"/>
      <c r="G866" s="385"/>
      <c r="H866" s="385"/>
      <c r="I866" s="385"/>
      <c r="J866" s="385"/>
      <c r="K866" s="385"/>
    </row>
    <row r="867" spans="1:11">
      <c r="A867" s="494"/>
      <c r="B867" s="438"/>
      <c r="F867" s="385"/>
      <c r="G867" s="385"/>
      <c r="H867" s="385"/>
      <c r="I867" s="385"/>
      <c r="J867" s="385"/>
      <c r="K867" s="385"/>
    </row>
    <row r="868" spans="1:11">
      <c r="A868" s="494"/>
      <c r="B868" s="438"/>
      <c r="F868" s="385"/>
      <c r="G868" s="385"/>
      <c r="H868" s="385"/>
      <c r="I868" s="385"/>
      <c r="J868" s="385"/>
      <c r="K868" s="385"/>
    </row>
    <row r="869" spans="1:11">
      <c r="A869" s="494"/>
      <c r="B869" s="438"/>
      <c r="F869" s="385"/>
      <c r="G869" s="385"/>
      <c r="H869" s="385"/>
      <c r="I869" s="385"/>
      <c r="J869" s="385"/>
      <c r="K869" s="385"/>
    </row>
    <row r="870" spans="1:11">
      <c r="A870" s="494"/>
      <c r="B870" s="438"/>
      <c r="F870" s="385"/>
      <c r="G870" s="385"/>
      <c r="H870" s="385"/>
      <c r="I870" s="385"/>
      <c r="J870" s="385"/>
      <c r="K870" s="385"/>
    </row>
    <row r="871" spans="1:11">
      <c r="A871" s="494"/>
      <c r="B871" s="438"/>
      <c r="F871" s="385"/>
      <c r="G871" s="385"/>
      <c r="H871" s="385"/>
      <c r="I871" s="385"/>
      <c r="J871" s="385"/>
      <c r="K871" s="385"/>
    </row>
    <row r="872" spans="1:11">
      <c r="A872" s="494"/>
      <c r="B872" s="438"/>
      <c r="F872" s="385"/>
      <c r="G872" s="385"/>
      <c r="H872" s="385"/>
      <c r="I872" s="385"/>
      <c r="J872" s="385"/>
      <c r="K872" s="385"/>
    </row>
    <row r="873" spans="1:11">
      <c r="A873" s="494"/>
      <c r="B873" s="438"/>
      <c r="F873" s="385"/>
      <c r="G873" s="385"/>
      <c r="H873" s="385"/>
      <c r="I873" s="385"/>
      <c r="J873" s="385"/>
      <c r="K873" s="385"/>
    </row>
    <row r="874" spans="1:11">
      <c r="A874" s="494"/>
      <c r="B874" s="438"/>
      <c r="F874" s="385"/>
      <c r="G874" s="385"/>
      <c r="H874" s="385"/>
      <c r="I874" s="385"/>
      <c r="J874" s="385"/>
      <c r="K874" s="385"/>
    </row>
    <row r="875" spans="1:11">
      <c r="A875" s="494"/>
      <c r="B875" s="438"/>
      <c r="F875" s="385"/>
      <c r="G875" s="385"/>
      <c r="H875" s="385"/>
      <c r="I875" s="385"/>
      <c r="J875" s="385"/>
      <c r="K875" s="385"/>
    </row>
    <row r="876" spans="1:11">
      <c r="A876" s="494"/>
      <c r="B876" s="438"/>
      <c r="F876" s="385"/>
      <c r="G876" s="385"/>
      <c r="H876" s="385"/>
      <c r="I876" s="385"/>
      <c r="J876" s="385"/>
      <c r="K876" s="385"/>
    </row>
    <row r="877" spans="1:11">
      <c r="A877" s="494"/>
      <c r="B877" s="438"/>
      <c r="F877" s="385"/>
      <c r="G877" s="385"/>
      <c r="H877" s="385"/>
      <c r="I877" s="385"/>
      <c r="J877" s="385"/>
      <c r="K877" s="385"/>
    </row>
    <row r="878" spans="1:11">
      <c r="A878" s="494"/>
      <c r="B878" s="438"/>
      <c r="F878" s="385"/>
      <c r="G878" s="385"/>
      <c r="H878" s="385"/>
      <c r="I878" s="385"/>
      <c r="J878" s="385"/>
      <c r="K878" s="385"/>
    </row>
    <row r="879" spans="1:11">
      <c r="A879" s="494"/>
      <c r="B879" s="438"/>
      <c r="F879" s="385"/>
      <c r="G879" s="385"/>
      <c r="H879" s="385"/>
      <c r="I879" s="385"/>
      <c r="J879" s="385"/>
      <c r="K879" s="385"/>
    </row>
    <row r="880" spans="1:11">
      <c r="A880" s="494"/>
      <c r="B880" s="438"/>
      <c r="F880" s="385"/>
      <c r="G880" s="385"/>
      <c r="H880" s="385"/>
      <c r="I880" s="385"/>
      <c r="J880" s="385"/>
      <c r="K880" s="385"/>
    </row>
    <row r="881" spans="1:11">
      <c r="A881" s="494"/>
      <c r="B881" s="438"/>
      <c r="F881" s="385"/>
      <c r="G881" s="385"/>
      <c r="H881" s="385"/>
      <c r="I881" s="385"/>
      <c r="J881" s="385"/>
      <c r="K881" s="385"/>
    </row>
    <row r="882" spans="1:11">
      <c r="A882" s="494"/>
      <c r="B882" s="438"/>
      <c r="F882" s="385"/>
      <c r="G882" s="385"/>
      <c r="H882" s="385"/>
      <c r="I882" s="385"/>
      <c r="J882" s="385"/>
      <c r="K882" s="385"/>
    </row>
    <row r="883" spans="1:11">
      <c r="A883" s="494"/>
      <c r="B883" s="438"/>
      <c r="F883" s="385"/>
      <c r="G883" s="385"/>
      <c r="H883" s="385"/>
      <c r="I883" s="385"/>
      <c r="J883" s="385"/>
      <c r="K883" s="385"/>
    </row>
    <row r="884" spans="1:11">
      <c r="A884" s="494"/>
      <c r="B884" s="438"/>
      <c r="F884" s="385"/>
      <c r="G884" s="385"/>
      <c r="H884" s="385"/>
      <c r="I884" s="385"/>
      <c r="J884" s="385"/>
      <c r="K884" s="385"/>
    </row>
    <row r="885" spans="1:11">
      <c r="A885" s="494"/>
      <c r="B885" s="438"/>
      <c r="F885" s="385"/>
      <c r="G885" s="385"/>
      <c r="H885" s="385"/>
      <c r="I885" s="385"/>
      <c r="J885" s="385"/>
      <c r="K885" s="385"/>
    </row>
    <row r="886" spans="1:11">
      <c r="A886" s="494"/>
      <c r="B886" s="438"/>
      <c r="F886" s="385"/>
      <c r="G886" s="385"/>
      <c r="H886" s="385"/>
      <c r="I886" s="385"/>
      <c r="J886" s="385"/>
      <c r="K886" s="385"/>
    </row>
    <row r="887" spans="1:11">
      <c r="A887" s="494"/>
      <c r="B887" s="438"/>
      <c r="F887" s="385"/>
      <c r="G887" s="385"/>
      <c r="H887" s="385"/>
      <c r="I887" s="385"/>
      <c r="J887" s="385"/>
      <c r="K887" s="385"/>
    </row>
    <row r="888" spans="1:11">
      <c r="A888" s="494"/>
      <c r="B888" s="438"/>
      <c r="F888" s="385"/>
      <c r="G888" s="385"/>
      <c r="H888" s="385"/>
      <c r="I888" s="385"/>
      <c r="J888" s="385"/>
      <c r="K888" s="385"/>
    </row>
    <row r="889" spans="1:11">
      <c r="A889" s="494"/>
      <c r="B889" s="438"/>
      <c r="F889" s="385"/>
      <c r="G889" s="385"/>
      <c r="H889" s="385"/>
      <c r="I889" s="385"/>
      <c r="J889" s="385"/>
      <c r="K889" s="385"/>
    </row>
    <row r="890" spans="1:11">
      <c r="A890" s="494"/>
      <c r="B890" s="438"/>
      <c r="F890" s="385"/>
      <c r="G890" s="385"/>
      <c r="H890" s="385"/>
      <c r="I890" s="385"/>
      <c r="J890" s="385"/>
      <c r="K890" s="385"/>
    </row>
    <row r="891" spans="1:11">
      <c r="A891" s="494"/>
      <c r="B891" s="438"/>
      <c r="F891" s="385"/>
      <c r="G891" s="385"/>
      <c r="H891" s="385"/>
      <c r="I891" s="385"/>
      <c r="J891" s="385"/>
      <c r="K891" s="385"/>
    </row>
    <row r="892" spans="1:11">
      <c r="A892" s="494"/>
      <c r="B892" s="438"/>
      <c r="F892" s="385"/>
      <c r="G892" s="385"/>
      <c r="H892" s="385"/>
      <c r="I892" s="385"/>
      <c r="J892" s="385"/>
      <c r="K892" s="385"/>
    </row>
    <row r="893" spans="1:11">
      <c r="A893" s="494"/>
      <c r="B893" s="438"/>
      <c r="F893" s="385"/>
      <c r="G893" s="385"/>
      <c r="H893" s="385"/>
      <c r="I893" s="385"/>
      <c r="J893" s="385"/>
      <c r="K893" s="385"/>
    </row>
    <row r="894" spans="1:11">
      <c r="A894" s="494"/>
      <c r="B894" s="438"/>
      <c r="F894" s="385"/>
      <c r="G894" s="385"/>
      <c r="H894" s="385"/>
      <c r="I894" s="385"/>
      <c r="J894" s="385"/>
      <c r="K894" s="385"/>
    </row>
    <row r="895" spans="1:11">
      <c r="A895" s="494"/>
      <c r="B895" s="438"/>
      <c r="F895" s="385"/>
      <c r="G895" s="385"/>
      <c r="H895" s="385"/>
      <c r="I895" s="385"/>
      <c r="J895" s="385"/>
      <c r="K895" s="385"/>
    </row>
    <row r="896" spans="1:11">
      <c r="A896" s="494"/>
      <c r="B896" s="438"/>
      <c r="F896" s="385"/>
      <c r="G896" s="385"/>
      <c r="H896" s="385"/>
      <c r="I896" s="385"/>
      <c r="J896" s="385"/>
      <c r="K896" s="385"/>
    </row>
    <row r="897" spans="1:11">
      <c r="A897" s="494"/>
      <c r="B897" s="438"/>
      <c r="F897" s="385"/>
      <c r="G897" s="385"/>
      <c r="H897" s="385"/>
      <c r="I897" s="385"/>
      <c r="J897" s="385"/>
      <c r="K897" s="385"/>
    </row>
    <row r="898" spans="1:11">
      <c r="A898" s="494"/>
      <c r="B898" s="438"/>
      <c r="F898" s="385"/>
      <c r="G898" s="385"/>
      <c r="H898" s="385"/>
      <c r="I898" s="385"/>
      <c r="J898" s="385"/>
      <c r="K898" s="385"/>
    </row>
    <row r="899" spans="1:11">
      <c r="A899" s="494"/>
      <c r="B899" s="438"/>
      <c r="F899" s="385"/>
      <c r="G899" s="385"/>
      <c r="H899" s="385"/>
      <c r="I899" s="385"/>
      <c r="J899" s="385"/>
      <c r="K899" s="385"/>
    </row>
    <row r="900" spans="1:11">
      <c r="A900" s="494"/>
      <c r="B900" s="438"/>
      <c r="F900" s="385"/>
      <c r="G900" s="385"/>
      <c r="H900" s="385"/>
      <c r="I900" s="385"/>
      <c r="J900" s="385"/>
      <c r="K900" s="385"/>
    </row>
    <row r="901" spans="1:11">
      <c r="A901" s="494"/>
      <c r="B901" s="438"/>
      <c r="F901" s="385"/>
      <c r="G901" s="385"/>
      <c r="H901" s="385"/>
      <c r="I901" s="385"/>
      <c r="J901" s="385"/>
      <c r="K901" s="385"/>
    </row>
    <row r="902" spans="1:11">
      <c r="A902" s="494"/>
      <c r="B902" s="438"/>
      <c r="F902" s="385"/>
      <c r="G902" s="385"/>
      <c r="H902" s="385"/>
      <c r="I902" s="385"/>
      <c r="J902" s="385"/>
      <c r="K902" s="385"/>
    </row>
    <row r="903" spans="1:11">
      <c r="A903" s="494"/>
      <c r="B903" s="438"/>
      <c r="F903" s="385"/>
      <c r="G903" s="385"/>
      <c r="H903" s="385"/>
      <c r="I903" s="385"/>
      <c r="J903" s="385"/>
      <c r="K903" s="385"/>
    </row>
    <row r="904" spans="1:11">
      <c r="A904" s="494"/>
      <c r="B904" s="438"/>
      <c r="F904" s="385"/>
      <c r="G904" s="385"/>
      <c r="H904" s="385"/>
      <c r="I904" s="385"/>
      <c r="J904" s="385"/>
      <c r="K904" s="385"/>
    </row>
    <row r="905" spans="1:11">
      <c r="A905" s="494"/>
      <c r="B905" s="438"/>
      <c r="F905" s="385"/>
      <c r="G905" s="385"/>
      <c r="H905" s="385"/>
      <c r="I905" s="385"/>
      <c r="J905" s="385"/>
      <c r="K905" s="385"/>
    </row>
    <row r="906" spans="1:11">
      <c r="A906" s="494"/>
      <c r="B906" s="438"/>
      <c r="F906" s="385"/>
      <c r="G906" s="385"/>
      <c r="H906" s="385"/>
      <c r="I906" s="385"/>
      <c r="J906" s="385"/>
      <c r="K906" s="385"/>
    </row>
    <row r="907" spans="1:11">
      <c r="A907" s="494"/>
      <c r="B907" s="438"/>
      <c r="F907" s="385"/>
      <c r="G907" s="385"/>
      <c r="H907" s="385"/>
      <c r="I907" s="385"/>
      <c r="J907" s="385"/>
      <c r="K907" s="385"/>
    </row>
    <row r="908" spans="1:11">
      <c r="A908" s="494"/>
      <c r="B908" s="438"/>
      <c r="F908" s="385"/>
      <c r="G908" s="385"/>
      <c r="H908" s="385"/>
      <c r="I908" s="385"/>
      <c r="J908" s="385"/>
      <c r="K908" s="385"/>
    </row>
    <row r="909" spans="1:11">
      <c r="A909" s="494"/>
      <c r="B909" s="438"/>
      <c r="F909" s="385"/>
      <c r="G909" s="385"/>
      <c r="H909" s="385"/>
      <c r="I909" s="385"/>
      <c r="J909" s="385"/>
      <c r="K909" s="385"/>
    </row>
    <row r="910" spans="1:11">
      <c r="A910" s="494"/>
      <c r="B910" s="438"/>
      <c r="F910" s="385"/>
      <c r="G910" s="385"/>
      <c r="H910" s="385"/>
      <c r="I910" s="385"/>
      <c r="J910" s="385"/>
      <c r="K910" s="385"/>
    </row>
    <row r="911" spans="1:11">
      <c r="A911" s="494"/>
      <c r="B911" s="438"/>
      <c r="F911" s="385"/>
      <c r="G911" s="385"/>
      <c r="H911" s="385"/>
      <c r="I911" s="385"/>
      <c r="J911" s="385"/>
      <c r="K911" s="385"/>
    </row>
    <row r="912" spans="1:11">
      <c r="A912" s="494"/>
      <c r="B912" s="438"/>
      <c r="F912" s="385"/>
      <c r="G912" s="385"/>
      <c r="H912" s="385"/>
      <c r="I912" s="385"/>
      <c r="J912" s="385"/>
      <c r="K912" s="385"/>
    </row>
    <row r="913" spans="1:11">
      <c r="A913" s="494"/>
      <c r="B913" s="438"/>
      <c r="F913" s="385"/>
      <c r="G913" s="385"/>
      <c r="H913" s="385"/>
      <c r="I913" s="385"/>
      <c r="J913" s="385"/>
      <c r="K913" s="385"/>
    </row>
    <row r="914" spans="1:11">
      <c r="A914" s="494"/>
      <c r="B914" s="438"/>
      <c r="F914" s="385"/>
      <c r="G914" s="385"/>
      <c r="H914" s="385"/>
      <c r="I914" s="385"/>
      <c r="J914" s="385"/>
      <c r="K914" s="385"/>
    </row>
    <row r="915" spans="1:11">
      <c r="A915" s="494"/>
      <c r="B915" s="438"/>
      <c r="F915" s="385"/>
      <c r="G915" s="385"/>
      <c r="H915" s="385"/>
      <c r="I915" s="385"/>
      <c r="J915" s="385"/>
      <c r="K915" s="385"/>
    </row>
    <row r="916" spans="1:11">
      <c r="A916" s="494"/>
      <c r="B916" s="438"/>
      <c r="F916" s="385"/>
      <c r="G916" s="385"/>
      <c r="H916" s="385"/>
      <c r="I916" s="385"/>
      <c r="J916" s="385"/>
      <c r="K916" s="385"/>
    </row>
    <row r="917" spans="1:11">
      <c r="A917" s="494"/>
      <c r="B917" s="438"/>
      <c r="F917" s="385"/>
      <c r="G917" s="385"/>
      <c r="H917" s="385"/>
      <c r="I917" s="385"/>
      <c r="J917" s="385"/>
      <c r="K917" s="385"/>
    </row>
    <row r="918" spans="1:11">
      <c r="A918" s="494"/>
      <c r="B918" s="438"/>
      <c r="F918" s="385"/>
      <c r="G918" s="385"/>
      <c r="H918" s="385"/>
      <c r="I918" s="385"/>
      <c r="J918" s="385"/>
      <c r="K918" s="385"/>
    </row>
    <row r="919" spans="1:11">
      <c r="A919" s="494"/>
      <c r="B919" s="438"/>
      <c r="F919" s="385"/>
      <c r="G919" s="385"/>
      <c r="H919" s="385"/>
      <c r="I919" s="385"/>
      <c r="J919" s="385"/>
      <c r="K919" s="385"/>
    </row>
    <row r="920" spans="1:11">
      <c r="A920" s="494"/>
      <c r="B920" s="438"/>
      <c r="F920" s="385"/>
      <c r="G920" s="385"/>
      <c r="H920" s="385"/>
      <c r="I920" s="385"/>
      <c r="J920" s="385"/>
      <c r="K920" s="385"/>
    </row>
    <row r="921" spans="1:11">
      <c r="A921" s="494"/>
      <c r="B921" s="438"/>
      <c r="F921" s="385"/>
      <c r="G921" s="385"/>
      <c r="H921" s="385"/>
      <c r="I921" s="385"/>
      <c r="J921" s="385"/>
      <c r="K921" s="385"/>
    </row>
    <row r="922" spans="1:11">
      <c r="A922" s="494"/>
      <c r="B922" s="438"/>
      <c r="F922" s="385"/>
      <c r="G922" s="385"/>
      <c r="H922" s="385"/>
      <c r="I922" s="385"/>
      <c r="J922" s="385"/>
      <c r="K922" s="385"/>
    </row>
    <row r="923" spans="1:11">
      <c r="A923" s="494"/>
      <c r="B923" s="438"/>
      <c r="F923" s="385"/>
      <c r="G923" s="385"/>
      <c r="H923" s="385"/>
      <c r="I923" s="385"/>
      <c r="J923" s="385"/>
      <c r="K923" s="385"/>
    </row>
    <row r="924" spans="1:11">
      <c r="A924" s="494"/>
      <c r="B924" s="438"/>
      <c r="F924" s="385"/>
      <c r="G924" s="385"/>
      <c r="H924" s="385"/>
      <c r="I924" s="385"/>
      <c r="J924" s="385"/>
      <c r="K924" s="385"/>
    </row>
    <row r="925" spans="1:11">
      <c r="A925" s="494"/>
      <c r="B925" s="438"/>
      <c r="F925" s="385"/>
      <c r="G925" s="385"/>
      <c r="H925" s="385"/>
      <c r="I925" s="385"/>
      <c r="J925" s="385"/>
      <c r="K925" s="385"/>
    </row>
    <row r="926" spans="1:11">
      <c r="A926" s="494"/>
      <c r="B926" s="438"/>
      <c r="F926" s="385"/>
      <c r="G926" s="385"/>
      <c r="H926" s="385"/>
      <c r="I926" s="385"/>
      <c r="J926" s="385"/>
      <c r="K926" s="385"/>
    </row>
    <row r="927" spans="1:11">
      <c r="A927" s="494"/>
      <c r="B927" s="438"/>
      <c r="F927" s="385"/>
      <c r="G927" s="385"/>
      <c r="H927" s="385"/>
      <c r="I927" s="385"/>
      <c r="J927" s="385"/>
      <c r="K927" s="385"/>
    </row>
    <row r="928" spans="1:11">
      <c r="A928" s="494"/>
      <c r="B928" s="438"/>
      <c r="F928" s="385"/>
      <c r="G928" s="385"/>
      <c r="H928" s="385"/>
      <c r="I928" s="385"/>
      <c r="J928" s="385"/>
      <c r="K928" s="385"/>
    </row>
    <row r="929" spans="1:11">
      <c r="A929" s="494"/>
      <c r="B929" s="438"/>
      <c r="F929" s="385"/>
      <c r="G929" s="385"/>
      <c r="H929" s="385"/>
      <c r="I929" s="385"/>
      <c r="J929" s="385"/>
      <c r="K929" s="385"/>
    </row>
    <row r="930" spans="1:11">
      <c r="A930" s="494"/>
      <c r="B930" s="438"/>
      <c r="F930" s="385"/>
      <c r="G930" s="385"/>
      <c r="H930" s="385"/>
      <c r="I930" s="385"/>
      <c r="J930" s="385"/>
      <c r="K930" s="385"/>
    </row>
    <row r="931" spans="1:11">
      <c r="A931" s="494"/>
      <c r="B931" s="438"/>
      <c r="F931" s="385"/>
      <c r="G931" s="385"/>
      <c r="H931" s="385"/>
      <c r="I931" s="385"/>
      <c r="J931" s="385"/>
      <c r="K931" s="385"/>
    </row>
    <row r="932" spans="1:11">
      <c r="A932" s="494"/>
      <c r="B932" s="438"/>
      <c r="F932" s="385"/>
      <c r="G932" s="385"/>
      <c r="H932" s="385"/>
      <c r="I932" s="385"/>
      <c r="J932" s="385"/>
      <c r="K932" s="385"/>
    </row>
    <row r="933" spans="1:11">
      <c r="A933" s="494"/>
      <c r="B933" s="438"/>
      <c r="F933" s="385"/>
      <c r="G933" s="385"/>
      <c r="H933" s="385"/>
      <c r="I933" s="385"/>
      <c r="J933" s="385"/>
      <c r="K933" s="385"/>
    </row>
    <row r="934" spans="1:11">
      <c r="A934" s="494"/>
      <c r="B934" s="438"/>
      <c r="F934" s="385"/>
      <c r="G934" s="385"/>
      <c r="H934" s="385"/>
      <c r="I934" s="385"/>
      <c r="J934" s="385"/>
      <c r="K934" s="385"/>
    </row>
    <row r="935" spans="1:11">
      <c r="A935" s="494"/>
      <c r="B935" s="438"/>
      <c r="F935" s="385"/>
      <c r="G935" s="385"/>
      <c r="H935" s="385"/>
      <c r="I935" s="385"/>
      <c r="J935" s="385"/>
      <c r="K935" s="385"/>
    </row>
    <row r="936" spans="1:11">
      <c r="A936" s="494"/>
      <c r="B936" s="438"/>
      <c r="F936" s="385"/>
      <c r="G936" s="385"/>
      <c r="H936" s="385"/>
      <c r="I936" s="385"/>
      <c r="J936" s="385"/>
      <c r="K936" s="385"/>
    </row>
    <row r="937" spans="1:11">
      <c r="A937" s="494"/>
      <c r="B937" s="438"/>
      <c r="F937" s="385"/>
      <c r="G937" s="385"/>
      <c r="H937" s="385"/>
      <c r="I937" s="385"/>
      <c r="J937" s="385"/>
      <c r="K937" s="385"/>
    </row>
    <row r="938" spans="1:11">
      <c r="A938" s="494"/>
      <c r="B938" s="438"/>
      <c r="F938" s="385"/>
      <c r="G938" s="385"/>
      <c r="H938" s="385"/>
      <c r="I938" s="385"/>
      <c r="J938" s="385"/>
      <c r="K938" s="385"/>
    </row>
    <row r="939" spans="1:11">
      <c r="A939" s="494"/>
      <c r="B939" s="438"/>
      <c r="F939" s="385"/>
      <c r="G939" s="385"/>
      <c r="H939" s="385"/>
      <c r="I939" s="385"/>
      <c r="J939" s="385"/>
      <c r="K939" s="385"/>
    </row>
    <row r="940" spans="1:11">
      <c r="A940" s="494"/>
      <c r="B940" s="438"/>
      <c r="F940" s="385"/>
      <c r="G940" s="385"/>
      <c r="H940" s="385"/>
      <c r="I940" s="385"/>
      <c r="J940" s="385"/>
      <c r="K940" s="385"/>
    </row>
    <row r="941" spans="1:11">
      <c r="A941" s="494"/>
      <c r="B941" s="438"/>
      <c r="F941" s="385"/>
      <c r="G941" s="385"/>
      <c r="H941" s="385"/>
      <c r="I941" s="385"/>
      <c r="J941" s="385"/>
      <c r="K941" s="385"/>
    </row>
    <row r="942" spans="1:11">
      <c r="A942" s="494"/>
      <c r="B942" s="438"/>
      <c r="F942" s="385"/>
      <c r="G942" s="385"/>
      <c r="H942" s="385"/>
      <c r="I942" s="385"/>
      <c r="J942" s="385"/>
      <c r="K942" s="385"/>
    </row>
    <row r="943" spans="1:11">
      <c r="A943" s="494"/>
      <c r="B943" s="438"/>
      <c r="F943" s="385"/>
      <c r="G943" s="385"/>
      <c r="H943" s="385"/>
      <c r="I943" s="385"/>
      <c r="J943" s="385"/>
      <c r="K943" s="385"/>
    </row>
    <row r="944" spans="1:11">
      <c r="A944" s="494"/>
      <c r="B944" s="438"/>
      <c r="F944" s="385"/>
      <c r="G944" s="385"/>
      <c r="H944" s="385"/>
      <c r="I944" s="385"/>
      <c r="J944" s="385"/>
      <c r="K944" s="385"/>
    </row>
    <row r="945" spans="1:11">
      <c r="A945" s="494"/>
      <c r="B945" s="438"/>
      <c r="F945" s="385"/>
      <c r="G945" s="385"/>
      <c r="H945" s="385"/>
      <c r="I945" s="385"/>
      <c r="J945" s="385"/>
      <c r="K945" s="385"/>
    </row>
    <row r="946" spans="1:11">
      <c r="A946" s="494"/>
      <c r="B946" s="438"/>
      <c r="F946" s="385"/>
      <c r="G946" s="385"/>
      <c r="H946" s="385"/>
      <c r="I946" s="385"/>
      <c r="J946" s="385"/>
      <c r="K946" s="385"/>
    </row>
    <row r="947" spans="1:11">
      <c r="A947" s="494"/>
      <c r="B947" s="438"/>
      <c r="F947" s="385"/>
      <c r="G947" s="385"/>
      <c r="H947" s="385"/>
      <c r="I947" s="385"/>
      <c r="J947" s="385"/>
      <c r="K947" s="385"/>
    </row>
    <row r="948" spans="1:11">
      <c r="A948" s="494"/>
      <c r="B948" s="438"/>
      <c r="F948" s="385"/>
      <c r="G948" s="385"/>
      <c r="H948" s="385"/>
      <c r="I948" s="385"/>
      <c r="J948" s="385"/>
      <c r="K948" s="385"/>
    </row>
    <row r="949" spans="1:11">
      <c r="A949" s="494"/>
      <c r="B949" s="438"/>
      <c r="F949" s="385"/>
      <c r="G949" s="385"/>
      <c r="H949" s="385"/>
      <c r="I949" s="385"/>
      <c r="J949" s="385"/>
      <c r="K949" s="385"/>
    </row>
    <row r="950" spans="1:11">
      <c r="A950" s="494"/>
      <c r="B950" s="438"/>
      <c r="F950" s="385"/>
      <c r="G950" s="385"/>
      <c r="H950" s="385"/>
      <c r="I950" s="385"/>
      <c r="J950" s="385"/>
      <c r="K950" s="385"/>
    </row>
    <row r="951" spans="1:11">
      <c r="A951" s="494"/>
      <c r="B951" s="438"/>
      <c r="F951" s="385"/>
      <c r="G951" s="385"/>
      <c r="H951" s="385"/>
      <c r="I951" s="385"/>
      <c r="J951" s="385"/>
      <c r="K951" s="385"/>
    </row>
    <row r="952" spans="1:11">
      <c r="A952" s="494"/>
      <c r="B952" s="438"/>
      <c r="F952" s="385"/>
      <c r="G952" s="385"/>
      <c r="H952" s="385"/>
      <c r="I952" s="385"/>
      <c r="J952" s="385"/>
      <c r="K952" s="385"/>
    </row>
    <row r="953" spans="1:11">
      <c r="A953" s="494"/>
      <c r="B953" s="438"/>
      <c r="F953" s="385"/>
      <c r="G953" s="385"/>
      <c r="H953" s="385"/>
      <c r="I953" s="385"/>
      <c r="J953" s="385"/>
      <c r="K953" s="385"/>
    </row>
    <row r="954" spans="1:11">
      <c r="A954" s="494"/>
      <c r="B954" s="438"/>
      <c r="F954" s="385"/>
      <c r="G954" s="385"/>
      <c r="H954" s="385"/>
      <c r="I954" s="385"/>
      <c r="J954" s="385"/>
      <c r="K954" s="385"/>
    </row>
    <row r="955" spans="1:11">
      <c r="A955" s="494"/>
      <c r="B955" s="438"/>
      <c r="F955" s="385"/>
      <c r="G955" s="385"/>
      <c r="H955" s="385"/>
      <c r="I955" s="385"/>
      <c r="J955" s="385"/>
      <c r="K955" s="385"/>
    </row>
    <row r="956" spans="1:11">
      <c r="A956" s="494"/>
      <c r="B956" s="438"/>
      <c r="F956" s="385"/>
      <c r="G956" s="385"/>
      <c r="H956" s="385"/>
      <c r="I956" s="385"/>
      <c r="J956" s="385"/>
      <c r="K956" s="385"/>
    </row>
    <row r="957" spans="1:11">
      <c r="A957" s="494"/>
      <c r="B957" s="438"/>
      <c r="F957" s="385"/>
      <c r="G957" s="385"/>
      <c r="H957" s="385"/>
      <c r="I957" s="385"/>
      <c r="J957" s="385"/>
      <c r="K957" s="385"/>
    </row>
    <row r="958" spans="1:11">
      <c r="A958" s="494"/>
      <c r="B958" s="438"/>
      <c r="F958" s="385"/>
      <c r="G958" s="385"/>
      <c r="H958" s="385"/>
      <c r="I958" s="385"/>
      <c r="J958" s="385"/>
      <c r="K958" s="385"/>
    </row>
    <row r="959" spans="1:11">
      <c r="A959" s="494"/>
      <c r="B959" s="438"/>
      <c r="F959" s="385"/>
      <c r="G959" s="385"/>
      <c r="H959" s="385"/>
      <c r="I959" s="385"/>
      <c r="J959" s="385"/>
      <c r="K959" s="385"/>
    </row>
    <row r="960" spans="1:11">
      <c r="A960" s="494"/>
      <c r="B960" s="438"/>
      <c r="F960" s="385"/>
      <c r="G960" s="385"/>
      <c r="H960" s="385"/>
      <c r="I960" s="385"/>
      <c r="J960" s="385"/>
      <c r="K960" s="385"/>
    </row>
    <row r="961" spans="1:11">
      <c r="A961" s="494"/>
      <c r="B961" s="438"/>
      <c r="F961" s="385"/>
      <c r="G961" s="385"/>
      <c r="H961" s="385"/>
      <c r="I961" s="385"/>
      <c r="J961" s="385"/>
      <c r="K961" s="385"/>
    </row>
    <row r="962" spans="1:11">
      <c r="A962" s="494"/>
      <c r="B962" s="438"/>
      <c r="F962" s="385"/>
      <c r="G962" s="385"/>
      <c r="H962" s="385"/>
      <c r="I962" s="385"/>
      <c r="J962" s="385"/>
      <c r="K962" s="385"/>
    </row>
    <row r="963" spans="1:11">
      <c r="A963" s="494"/>
      <c r="B963" s="438"/>
      <c r="F963" s="385"/>
      <c r="G963" s="385"/>
      <c r="H963" s="385"/>
      <c r="I963" s="385"/>
      <c r="J963" s="385"/>
      <c r="K963" s="385"/>
    </row>
    <row r="964" spans="1:11">
      <c r="A964" s="494"/>
      <c r="B964" s="438"/>
      <c r="F964" s="385"/>
      <c r="G964" s="385"/>
      <c r="H964" s="385"/>
      <c r="I964" s="385"/>
      <c r="J964" s="385"/>
      <c r="K964" s="385"/>
    </row>
    <row r="965" spans="1:11">
      <c r="A965" s="494"/>
      <c r="B965" s="438"/>
      <c r="F965" s="385"/>
      <c r="G965" s="385"/>
      <c r="H965" s="385"/>
      <c r="I965" s="385"/>
      <c r="J965" s="385"/>
      <c r="K965" s="385"/>
    </row>
    <row r="966" spans="1:11">
      <c r="A966" s="494"/>
      <c r="B966" s="438"/>
      <c r="F966" s="385"/>
      <c r="G966" s="385"/>
      <c r="H966" s="385"/>
      <c r="I966" s="385"/>
      <c r="J966" s="385"/>
      <c r="K966" s="385"/>
    </row>
    <row r="967" spans="1:11">
      <c r="A967" s="494"/>
      <c r="B967" s="438"/>
      <c r="F967" s="385"/>
      <c r="G967" s="385"/>
      <c r="H967" s="385"/>
      <c r="I967" s="385"/>
      <c r="J967" s="385"/>
      <c r="K967" s="385"/>
    </row>
    <row r="968" spans="1:11">
      <c r="A968" s="494"/>
      <c r="B968" s="438"/>
      <c r="F968" s="385"/>
      <c r="G968" s="385"/>
      <c r="H968" s="385"/>
      <c r="I968" s="385"/>
      <c r="J968" s="385"/>
      <c r="K968" s="385"/>
    </row>
    <row r="969" spans="1:11">
      <c r="A969" s="494"/>
      <c r="B969" s="438"/>
      <c r="F969" s="385"/>
      <c r="G969" s="385"/>
      <c r="H969" s="385"/>
      <c r="I969" s="385"/>
      <c r="J969" s="385"/>
      <c r="K969" s="385"/>
    </row>
    <row r="970" spans="1:11">
      <c r="A970" s="494"/>
      <c r="B970" s="438"/>
      <c r="F970" s="385"/>
      <c r="G970" s="385"/>
      <c r="H970" s="385"/>
      <c r="I970" s="385"/>
      <c r="J970" s="385"/>
      <c r="K970" s="385"/>
    </row>
    <row r="971" spans="1:11">
      <c r="A971" s="494"/>
      <c r="B971" s="438"/>
      <c r="F971" s="385"/>
      <c r="G971" s="385"/>
      <c r="H971" s="385"/>
      <c r="I971" s="385"/>
      <c r="J971" s="385"/>
      <c r="K971" s="385"/>
    </row>
    <row r="972" spans="1:11">
      <c r="A972" s="494"/>
      <c r="B972" s="438"/>
      <c r="F972" s="385"/>
      <c r="G972" s="385"/>
      <c r="H972" s="385"/>
      <c r="I972" s="385"/>
      <c r="J972" s="385"/>
      <c r="K972" s="385"/>
    </row>
    <row r="973" spans="1:11">
      <c r="A973" s="494"/>
      <c r="B973" s="438"/>
      <c r="F973" s="385"/>
      <c r="G973" s="385"/>
      <c r="H973" s="385"/>
      <c r="I973" s="385"/>
      <c r="J973" s="385"/>
      <c r="K973" s="385"/>
    </row>
    <row r="974" spans="1:11">
      <c r="A974" s="494"/>
      <c r="B974" s="438"/>
      <c r="F974" s="385"/>
      <c r="G974" s="385"/>
      <c r="H974" s="385"/>
      <c r="I974" s="385"/>
      <c r="J974" s="385"/>
      <c r="K974" s="385"/>
    </row>
    <row r="975" spans="1:11">
      <c r="A975" s="494"/>
      <c r="B975" s="438"/>
      <c r="F975" s="385"/>
      <c r="G975" s="385"/>
      <c r="H975" s="385"/>
      <c r="I975" s="385"/>
      <c r="J975" s="385"/>
      <c r="K975" s="385"/>
    </row>
    <row r="976" spans="1:11">
      <c r="A976" s="494"/>
      <c r="B976" s="438"/>
      <c r="F976" s="385"/>
      <c r="G976" s="385"/>
      <c r="H976" s="385"/>
      <c r="I976" s="385"/>
      <c r="J976" s="385"/>
      <c r="K976" s="385"/>
    </row>
    <row r="977" spans="1:11">
      <c r="A977" s="494"/>
      <c r="B977" s="438"/>
      <c r="F977" s="385"/>
      <c r="G977" s="385"/>
      <c r="H977" s="385"/>
      <c r="I977" s="385"/>
      <c r="J977" s="385"/>
      <c r="K977" s="385"/>
    </row>
    <row r="978" spans="1:11">
      <c r="A978" s="494"/>
      <c r="B978" s="438"/>
      <c r="F978" s="385"/>
      <c r="G978" s="385"/>
      <c r="H978" s="385"/>
      <c r="I978" s="385"/>
      <c r="J978" s="385"/>
      <c r="K978" s="385"/>
    </row>
    <row r="979" spans="1:11">
      <c r="A979" s="494"/>
      <c r="B979" s="438"/>
      <c r="F979" s="385"/>
      <c r="G979" s="385"/>
      <c r="H979" s="385"/>
      <c r="I979" s="385"/>
      <c r="J979" s="385"/>
      <c r="K979" s="385"/>
    </row>
    <row r="980" spans="1:11">
      <c r="A980" s="494"/>
      <c r="B980" s="438"/>
      <c r="F980" s="385"/>
      <c r="G980" s="385"/>
      <c r="H980" s="385"/>
      <c r="I980" s="385"/>
      <c r="J980" s="385"/>
      <c r="K980" s="385"/>
    </row>
    <row r="981" spans="1:11">
      <c r="A981" s="494"/>
      <c r="B981" s="438"/>
      <c r="F981" s="385"/>
      <c r="G981" s="385"/>
      <c r="H981" s="385"/>
      <c r="I981" s="385"/>
      <c r="J981" s="385"/>
      <c r="K981" s="385"/>
    </row>
    <row r="982" spans="1:11">
      <c r="A982" s="494"/>
      <c r="B982" s="438"/>
      <c r="F982" s="385"/>
      <c r="G982" s="385"/>
      <c r="H982" s="385"/>
      <c r="I982" s="385"/>
      <c r="J982" s="385"/>
      <c r="K982" s="385"/>
    </row>
    <row r="983" spans="1:11">
      <c r="A983" s="494"/>
      <c r="B983" s="438"/>
      <c r="F983" s="385"/>
      <c r="G983" s="385"/>
      <c r="H983" s="385"/>
      <c r="I983" s="385"/>
      <c r="J983" s="385"/>
      <c r="K983" s="385"/>
    </row>
    <row r="984" spans="1:11">
      <c r="A984" s="494"/>
      <c r="B984" s="438"/>
      <c r="F984" s="385"/>
      <c r="G984" s="385"/>
      <c r="H984" s="385"/>
      <c r="I984" s="385"/>
      <c r="J984" s="385"/>
      <c r="K984" s="385"/>
    </row>
    <row r="985" spans="1:11">
      <c r="A985" s="494"/>
      <c r="B985" s="438"/>
      <c r="F985" s="385"/>
      <c r="G985" s="385"/>
      <c r="H985" s="385"/>
      <c r="I985" s="385"/>
      <c r="J985" s="385"/>
      <c r="K985" s="385"/>
    </row>
    <row r="986" spans="1:11">
      <c r="A986" s="494"/>
      <c r="B986" s="438"/>
      <c r="F986" s="385"/>
      <c r="G986" s="385"/>
      <c r="H986" s="385"/>
      <c r="I986" s="385"/>
      <c r="J986" s="385"/>
      <c r="K986" s="385"/>
    </row>
    <row r="987" spans="1:11">
      <c r="A987" s="494"/>
      <c r="B987" s="438"/>
      <c r="F987" s="385"/>
      <c r="G987" s="385"/>
      <c r="H987" s="385"/>
      <c r="I987" s="385"/>
      <c r="J987" s="385"/>
      <c r="K987" s="385"/>
    </row>
    <row r="988" spans="1:11">
      <c r="A988" s="494"/>
      <c r="B988" s="438"/>
      <c r="F988" s="385"/>
      <c r="G988" s="385"/>
      <c r="H988" s="385"/>
      <c r="I988" s="385"/>
      <c r="J988" s="385"/>
      <c r="K988" s="385"/>
    </row>
    <row r="989" spans="1:11">
      <c r="A989" s="494"/>
      <c r="B989" s="438"/>
      <c r="F989" s="385"/>
      <c r="G989" s="385"/>
      <c r="H989" s="385"/>
      <c r="I989" s="385"/>
      <c r="J989" s="385"/>
      <c r="K989" s="385"/>
    </row>
    <row r="990" spans="1:11">
      <c r="A990" s="494"/>
      <c r="B990" s="438"/>
      <c r="F990" s="385"/>
      <c r="G990" s="385"/>
      <c r="H990" s="385"/>
      <c r="I990" s="385"/>
      <c r="J990" s="385"/>
      <c r="K990" s="385"/>
    </row>
    <row r="991" spans="1:11">
      <c r="A991" s="494"/>
      <c r="B991" s="438"/>
      <c r="F991" s="385"/>
      <c r="G991" s="385"/>
      <c r="H991" s="385"/>
      <c r="I991" s="385"/>
      <c r="J991" s="385"/>
      <c r="K991" s="385"/>
    </row>
    <row r="992" spans="1:11">
      <c r="A992" s="494"/>
      <c r="B992" s="438"/>
      <c r="F992" s="385"/>
      <c r="G992" s="385"/>
      <c r="H992" s="385"/>
      <c r="I992" s="385"/>
      <c r="J992" s="385"/>
      <c r="K992" s="385"/>
    </row>
    <row r="993" spans="1:11">
      <c r="A993" s="494"/>
      <c r="B993" s="438"/>
      <c r="F993" s="385"/>
      <c r="G993" s="385"/>
      <c r="H993" s="385"/>
      <c r="I993" s="385"/>
      <c r="J993" s="385"/>
      <c r="K993" s="385"/>
    </row>
    <row r="994" spans="1:11">
      <c r="A994" s="494"/>
      <c r="B994" s="438"/>
      <c r="F994" s="385"/>
      <c r="G994" s="385"/>
      <c r="H994" s="385"/>
      <c r="I994" s="385"/>
      <c r="J994" s="385"/>
      <c r="K994" s="385"/>
    </row>
    <row r="995" spans="1:11">
      <c r="A995" s="494"/>
      <c r="B995" s="438"/>
      <c r="F995" s="385"/>
      <c r="G995" s="385"/>
      <c r="H995" s="385"/>
      <c r="I995" s="385"/>
      <c r="J995" s="385"/>
      <c r="K995" s="385"/>
    </row>
    <row r="996" spans="1:11">
      <c r="A996" s="494"/>
      <c r="B996" s="438"/>
      <c r="F996" s="385"/>
      <c r="G996" s="385"/>
      <c r="H996" s="385"/>
      <c r="I996" s="385"/>
      <c r="J996" s="385"/>
      <c r="K996" s="385"/>
    </row>
    <row r="997" spans="1:11">
      <c r="A997" s="494"/>
      <c r="B997" s="438"/>
      <c r="F997" s="385"/>
      <c r="G997" s="385"/>
      <c r="H997" s="385"/>
      <c r="I997" s="385"/>
      <c r="J997" s="385"/>
      <c r="K997" s="385"/>
    </row>
    <row r="998" spans="1:11">
      <c r="A998" s="494"/>
      <c r="B998" s="438"/>
      <c r="F998" s="385"/>
      <c r="G998" s="385"/>
      <c r="H998" s="385"/>
      <c r="I998" s="385"/>
      <c r="J998" s="385"/>
      <c r="K998" s="385"/>
    </row>
    <row r="999" spans="1:11">
      <c r="A999" s="494"/>
      <c r="B999" s="438"/>
      <c r="F999" s="385"/>
      <c r="G999" s="385"/>
      <c r="H999" s="385"/>
      <c r="I999" s="385"/>
      <c r="J999" s="385"/>
      <c r="K999" s="385"/>
    </row>
    <row r="1000" spans="1:11">
      <c r="A1000" s="494"/>
      <c r="B1000" s="438"/>
      <c r="F1000" s="385"/>
      <c r="G1000" s="385"/>
      <c r="H1000" s="385"/>
      <c r="I1000" s="385"/>
      <c r="J1000" s="385"/>
      <c r="K1000" s="385"/>
    </row>
    <row r="1001" spans="1:11">
      <c r="A1001" s="494"/>
      <c r="B1001" s="438"/>
      <c r="F1001" s="385"/>
      <c r="G1001" s="385"/>
      <c r="H1001" s="385"/>
      <c r="I1001" s="385"/>
      <c r="J1001" s="385"/>
      <c r="K1001" s="385"/>
    </row>
    <row r="1002" spans="1:11">
      <c r="A1002" s="494"/>
      <c r="B1002" s="438"/>
      <c r="F1002" s="385"/>
      <c r="G1002" s="385"/>
      <c r="H1002" s="385"/>
      <c r="I1002" s="385"/>
      <c r="J1002" s="385"/>
      <c r="K1002" s="385"/>
    </row>
    <row r="1003" spans="1:11">
      <c r="A1003" s="494"/>
      <c r="B1003" s="438"/>
      <c r="F1003" s="385"/>
      <c r="G1003" s="385"/>
      <c r="H1003" s="385"/>
      <c r="I1003" s="385"/>
      <c r="J1003" s="385"/>
      <c r="K1003" s="385"/>
    </row>
    <row r="1004" spans="1:11">
      <c r="A1004" s="494"/>
      <c r="B1004" s="438"/>
      <c r="F1004" s="385"/>
      <c r="G1004" s="385"/>
      <c r="H1004" s="385"/>
      <c r="I1004" s="385"/>
      <c r="J1004" s="385"/>
      <c r="K1004" s="385"/>
    </row>
    <row r="1005" spans="1:11">
      <c r="A1005" s="494"/>
      <c r="B1005" s="438"/>
      <c r="F1005" s="385"/>
      <c r="G1005" s="385"/>
      <c r="H1005" s="385"/>
      <c r="I1005" s="385"/>
      <c r="J1005" s="385"/>
      <c r="K1005" s="385"/>
    </row>
    <row r="1006" spans="1:11">
      <c r="A1006" s="494"/>
      <c r="B1006" s="438"/>
      <c r="F1006" s="385"/>
      <c r="G1006" s="385"/>
      <c r="H1006" s="385"/>
      <c r="I1006" s="385"/>
      <c r="J1006" s="385"/>
      <c r="K1006" s="385"/>
    </row>
    <row r="1007" spans="1:11">
      <c r="A1007" s="494"/>
      <c r="B1007" s="438"/>
      <c r="F1007" s="385"/>
      <c r="G1007" s="385"/>
      <c r="H1007" s="385"/>
      <c r="I1007" s="385"/>
      <c r="J1007" s="385"/>
      <c r="K1007" s="385"/>
    </row>
    <row r="1008" spans="1:11">
      <c r="A1008" s="494"/>
      <c r="B1008" s="438"/>
      <c r="F1008" s="385"/>
      <c r="G1008" s="385"/>
      <c r="H1008" s="385"/>
      <c r="I1008" s="385"/>
      <c r="J1008" s="385"/>
      <c r="K1008" s="385"/>
    </row>
    <row r="1009" spans="1:11">
      <c r="A1009" s="494"/>
      <c r="B1009" s="438"/>
      <c r="F1009" s="385"/>
      <c r="G1009" s="385"/>
      <c r="H1009" s="385"/>
      <c r="I1009" s="385"/>
      <c r="J1009" s="385"/>
      <c r="K1009" s="385"/>
    </row>
    <row r="1010" spans="1:11">
      <c r="A1010" s="494"/>
      <c r="B1010" s="438"/>
      <c r="F1010" s="385"/>
      <c r="G1010" s="385"/>
      <c r="H1010" s="385"/>
      <c r="I1010" s="385"/>
      <c r="J1010" s="385"/>
      <c r="K1010" s="385"/>
    </row>
    <row r="1011" spans="1:11">
      <c r="A1011" s="494"/>
      <c r="B1011" s="438"/>
      <c r="F1011" s="385"/>
      <c r="G1011" s="385"/>
      <c r="H1011" s="385"/>
      <c r="I1011" s="385"/>
      <c r="J1011" s="385"/>
      <c r="K1011" s="385"/>
    </row>
    <row r="1012" spans="1:11">
      <c r="A1012" s="494"/>
      <c r="B1012" s="438"/>
      <c r="F1012" s="385"/>
      <c r="G1012" s="385"/>
      <c r="H1012" s="385"/>
      <c r="I1012" s="385"/>
      <c r="J1012" s="385"/>
      <c r="K1012" s="385"/>
    </row>
    <row r="1013" spans="1:11">
      <c r="A1013" s="494"/>
      <c r="B1013" s="438"/>
      <c r="F1013" s="385"/>
      <c r="G1013" s="385"/>
      <c r="H1013" s="385"/>
      <c r="I1013" s="385"/>
      <c r="J1013" s="385"/>
      <c r="K1013" s="385"/>
    </row>
    <row r="1014" spans="1:11">
      <c r="A1014" s="494"/>
      <c r="B1014" s="438"/>
      <c r="F1014" s="385"/>
      <c r="G1014" s="385"/>
      <c r="H1014" s="385"/>
      <c r="I1014" s="385"/>
      <c r="J1014" s="385"/>
      <c r="K1014" s="385"/>
    </row>
    <row r="1015" spans="1:11">
      <c r="A1015" s="494"/>
      <c r="B1015" s="438"/>
      <c r="F1015" s="385"/>
      <c r="G1015" s="385"/>
      <c r="H1015" s="385"/>
      <c r="I1015" s="385"/>
      <c r="J1015" s="385"/>
      <c r="K1015" s="385"/>
    </row>
    <row r="1016" spans="1:11">
      <c r="A1016" s="494"/>
      <c r="B1016" s="438"/>
      <c r="F1016" s="385"/>
      <c r="G1016" s="385"/>
      <c r="H1016" s="385"/>
      <c r="I1016" s="385"/>
      <c r="J1016" s="385"/>
      <c r="K1016" s="385"/>
    </row>
    <row r="1017" spans="1:11">
      <c r="A1017" s="494"/>
      <c r="B1017" s="438"/>
      <c r="F1017" s="385"/>
      <c r="G1017" s="385"/>
      <c r="H1017" s="385"/>
      <c r="I1017" s="385"/>
      <c r="J1017" s="385"/>
      <c r="K1017" s="385"/>
    </row>
    <row r="1018" spans="1:11">
      <c r="A1018" s="494"/>
      <c r="B1018" s="438"/>
      <c r="F1018" s="385"/>
      <c r="G1018" s="385"/>
      <c r="H1018" s="385"/>
      <c r="I1018" s="385"/>
      <c r="J1018" s="385"/>
      <c r="K1018" s="385"/>
    </row>
    <row r="1019" spans="1:11">
      <c r="A1019" s="494"/>
      <c r="B1019" s="438"/>
      <c r="F1019" s="385"/>
      <c r="G1019" s="385"/>
      <c r="H1019" s="385"/>
      <c r="I1019" s="385"/>
      <c r="J1019" s="385"/>
      <c r="K1019" s="385"/>
    </row>
    <row r="1020" spans="1:11">
      <c r="A1020" s="494"/>
      <c r="B1020" s="438"/>
      <c r="F1020" s="385"/>
      <c r="G1020" s="385"/>
      <c r="H1020" s="385"/>
      <c r="I1020" s="385"/>
      <c r="J1020" s="385"/>
      <c r="K1020" s="385"/>
    </row>
    <row r="1021" spans="1:11">
      <c r="A1021" s="494"/>
      <c r="B1021" s="438"/>
      <c r="F1021" s="385"/>
      <c r="G1021" s="385"/>
      <c r="H1021" s="385"/>
      <c r="I1021" s="385"/>
      <c r="J1021" s="385"/>
      <c r="K1021" s="385"/>
    </row>
    <row r="1022" spans="1:11">
      <c r="A1022" s="494"/>
      <c r="B1022" s="438"/>
      <c r="F1022" s="385"/>
      <c r="G1022" s="385"/>
      <c r="H1022" s="385"/>
      <c r="I1022" s="385"/>
      <c r="J1022" s="385"/>
      <c r="K1022" s="385"/>
    </row>
    <row r="1023" spans="1:11">
      <c r="A1023" s="494"/>
      <c r="B1023" s="438"/>
      <c r="F1023" s="385"/>
      <c r="G1023" s="385"/>
      <c r="H1023" s="385"/>
      <c r="I1023" s="385"/>
      <c r="J1023" s="385"/>
      <c r="K1023" s="385"/>
    </row>
    <row r="1024" spans="1:11">
      <c r="A1024" s="494"/>
      <c r="B1024" s="438"/>
      <c r="F1024" s="385"/>
      <c r="G1024" s="385"/>
      <c r="H1024" s="385"/>
      <c r="I1024" s="385"/>
      <c r="J1024" s="385"/>
      <c r="K1024" s="385"/>
    </row>
    <row r="1025" spans="1:11">
      <c r="A1025" s="494"/>
      <c r="B1025" s="438"/>
      <c r="F1025" s="385"/>
      <c r="G1025" s="385"/>
      <c r="H1025" s="385"/>
      <c r="I1025" s="385"/>
      <c r="J1025" s="385"/>
      <c r="K1025" s="385"/>
    </row>
    <row r="1026" spans="1:11">
      <c r="A1026" s="494"/>
      <c r="B1026" s="438"/>
      <c r="F1026" s="385"/>
      <c r="G1026" s="385"/>
      <c r="H1026" s="385"/>
      <c r="I1026" s="385"/>
      <c r="J1026" s="385"/>
      <c r="K1026" s="385"/>
    </row>
    <row r="1027" spans="1:11">
      <c r="A1027" s="494"/>
      <c r="B1027" s="438"/>
      <c r="F1027" s="385"/>
      <c r="G1027" s="385"/>
      <c r="H1027" s="385"/>
      <c r="I1027" s="385"/>
      <c r="J1027" s="385"/>
      <c r="K1027" s="385"/>
    </row>
    <row r="1028" spans="1:11">
      <c r="A1028" s="494"/>
      <c r="B1028" s="438"/>
      <c r="F1028" s="385"/>
      <c r="G1028" s="385"/>
      <c r="H1028" s="385"/>
      <c r="I1028" s="385"/>
      <c r="J1028" s="385"/>
      <c r="K1028" s="385"/>
    </row>
    <row r="1029" spans="1:11">
      <c r="A1029" s="494"/>
      <c r="B1029" s="438"/>
      <c r="F1029" s="385"/>
      <c r="G1029" s="385"/>
      <c r="H1029" s="385"/>
      <c r="I1029" s="385"/>
      <c r="J1029" s="385"/>
      <c r="K1029" s="385"/>
    </row>
    <row r="1030" spans="1:11">
      <c r="A1030" s="494"/>
      <c r="B1030" s="438"/>
      <c r="F1030" s="385"/>
      <c r="G1030" s="385"/>
      <c r="H1030" s="385"/>
      <c r="I1030" s="385"/>
      <c r="J1030" s="385"/>
      <c r="K1030" s="385"/>
    </row>
    <row r="1031" spans="1:11">
      <c r="A1031" s="494"/>
      <c r="B1031" s="438"/>
      <c r="F1031" s="385"/>
      <c r="G1031" s="385"/>
      <c r="H1031" s="385"/>
      <c r="I1031" s="385"/>
      <c r="J1031" s="385"/>
      <c r="K1031" s="385"/>
    </row>
    <row r="1032" spans="1:11">
      <c r="A1032" s="494"/>
      <c r="B1032" s="438"/>
      <c r="F1032" s="385"/>
      <c r="G1032" s="385"/>
      <c r="H1032" s="385"/>
      <c r="I1032" s="385"/>
      <c r="J1032" s="385"/>
      <c r="K1032" s="385"/>
    </row>
    <row r="1033" spans="1:11">
      <c r="A1033" s="494"/>
      <c r="B1033" s="438"/>
      <c r="F1033" s="385"/>
      <c r="G1033" s="385"/>
      <c r="H1033" s="385"/>
      <c r="I1033" s="385"/>
      <c r="J1033" s="385"/>
      <c r="K1033" s="385"/>
    </row>
    <row r="1034" spans="1:11">
      <c r="A1034" s="494"/>
      <c r="B1034" s="438"/>
      <c r="F1034" s="385"/>
      <c r="G1034" s="385"/>
      <c r="H1034" s="385"/>
      <c r="I1034" s="385"/>
      <c r="J1034" s="385"/>
      <c r="K1034" s="385"/>
    </row>
    <row r="1035" spans="1:11">
      <c r="A1035" s="494"/>
      <c r="B1035" s="438"/>
      <c r="F1035" s="385"/>
      <c r="G1035" s="385"/>
      <c r="H1035" s="385"/>
      <c r="I1035" s="385"/>
      <c r="J1035" s="385"/>
      <c r="K1035" s="385"/>
    </row>
    <row r="1036" spans="1:11">
      <c r="A1036" s="494"/>
      <c r="B1036" s="438"/>
      <c r="F1036" s="385"/>
      <c r="G1036" s="385"/>
      <c r="H1036" s="385"/>
      <c r="I1036" s="385"/>
      <c r="J1036" s="385"/>
      <c r="K1036" s="385"/>
    </row>
    <row r="1037" spans="1:11">
      <c r="A1037" s="494"/>
      <c r="B1037" s="438"/>
      <c r="F1037" s="385"/>
      <c r="G1037" s="385"/>
      <c r="H1037" s="385"/>
      <c r="I1037" s="385"/>
      <c r="J1037" s="385"/>
      <c r="K1037" s="385"/>
    </row>
    <row r="1038" spans="1:11">
      <c r="A1038" s="494"/>
      <c r="B1038" s="438"/>
      <c r="F1038" s="385"/>
      <c r="G1038" s="385"/>
      <c r="H1038" s="385"/>
      <c r="I1038" s="385"/>
      <c r="J1038" s="385"/>
      <c r="K1038" s="385"/>
    </row>
    <row r="1039" spans="1:11">
      <c r="A1039" s="494"/>
      <c r="B1039" s="438"/>
      <c r="F1039" s="385"/>
      <c r="G1039" s="385"/>
      <c r="H1039" s="385"/>
      <c r="I1039" s="385"/>
      <c r="J1039" s="385"/>
      <c r="K1039" s="385"/>
    </row>
    <row r="1040" spans="1:11">
      <c r="A1040" s="494"/>
      <c r="B1040" s="438"/>
      <c r="F1040" s="385"/>
      <c r="G1040" s="385"/>
      <c r="H1040" s="385"/>
      <c r="I1040" s="385"/>
      <c r="J1040" s="385"/>
      <c r="K1040" s="385"/>
    </row>
    <row r="1041" spans="1:11">
      <c r="A1041" s="494"/>
      <c r="B1041" s="438"/>
      <c r="F1041" s="385"/>
      <c r="G1041" s="385"/>
      <c r="H1041" s="385"/>
      <c r="I1041" s="385"/>
      <c r="J1041" s="385"/>
      <c r="K1041" s="385"/>
    </row>
    <row r="1042" spans="1:11">
      <c r="A1042" s="494"/>
      <c r="B1042" s="438"/>
      <c r="F1042" s="385"/>
      <c r="G1042" s="385"/>
      <c r="H1042" s="385"/>
      <c r="I1042" s="385"/>
      <c r="J1042" s="385"/>
      <c r="K1042" s="385"/>
    </row>
    <row r="1043" spans="1:11">
      <c r="A1043" s="494"/>
      <c r="B1043" s="438"/>
      <c r="F1043" s="385"/>
      <c r="G1043" s="385"/>
      <c r="H1043" s="385"/>
      <c r="I1043" s="385"/>
      <c r="J1043" s="385"/>
      <c r="K1043" s="385"/>
    </row>
    <row r="1044" spans="1:11">
      <c r="A1044" s="494"/>
      <c r="B1044" s="438"/>
      <c r="F1044" s="385"/>
      <c r="G1044" s="385"/>
      <c r="H1044" s="385"/>
      <c r="I1044" s="385"/>
      <c r="J1044" s="385"/>
      <c r="K1044" s="385"/>
    </row>
    <row r="1045" spans="1:11">
      <c r="A1045" s="494"/>
      <c r="B1045" s="438"/>
      <c r="F1045" s="385"/>
      <c r="G1045" s="385"/>
      <c r="H1045" s="385"/>
      <c r="I1045" s="385"/>
      <c r="J1045" s="385"/>
      <c r="K1045" s="385"/>
    </row>
    <row r="1046" spans="1:11">
      <c r="A1046" s="494"/>
      <c r="B1046" s="438"/>
      <c r="F1046" s="385"/>
      <c r="G1046" s="385"/>
      <c r="H1046" s="385"/>
      <c r="I1046" s="385"/>
      <c r="J1046" s="385"/>
      <c r="K1046" s="385"/>
    </row>
    <row r="1047" spans="1:11">
      <c r="A1047" s="494"/>
      <c r="B1047" s="438"/>
      <c r="F1047" s="385"/>
      <c r="G1047" s="385"/>
      <c r="H1047" s="385"/>
      <c r="I1047" s="385"/>
      <c r="J1047" s="385"/>
      <c r="K1047" s="385"/>
    </row>
    <row r="1048" spans="1:11">
      <c r="A1048" s="494"/>
      <c r="B1048" s="438"/>
      <c r="F1048" s="385"/>
      <c r="G1048" s="385"/>
      <c r="H1048" s="385"/>
      <c r="I1048" s="385"/>
      <c r="J1048" s="385"/>
      <c r="K1048" s="385"/>
    </row>
    <row r="1049" spans="1:11">
      <c r="A1049" s="494"/>
      <c r="B1049" s="438"/>
      <c r="F1049" s="385"/>
      <c r="G1049" s="385"/>
      <c r="H1049" s="385"/>
      <c r="I1049" s="385"/>
      <c r="J1049" s="385"/>
      <c r="K1049" s="385"/>
    </row>
    <row r="1050" spans="1:11">
      <c r="A1050" s="494"/>
      <c r="B1050" s="438"/>
      <c r="F1050" s="385"/>
      <c r="G1050" s="385"/>
      <c r="H1050" s="385"/>
      <c r="I1050" s="385"/>
      <c r="J1050" s="385"/>
      <c r="K1050" s="385"/>
    </row>
    <row r="1051" spans="1:11">
      <c r="A1051" s="494"/>
      <c r="B1051" s="438"/>
      <c r="F1051" s="385"/>
      <c r="G1051" s="385"/>
      <c r="H1051" s="385"/>
      <c r="I1051" s="385"/>
      <c r="J1051" s="385"/>
      <c r="K1051" s="385"/>
    </row>
    <row r="1052" spans="1:11">
      <c r="A1052" s="494"/>
      <c r="B1052" s="438"/>
      <c r="F1052" s="385"/>
      <c r="G1052" s="385"/>
      <c r="H1052" s="385"/>
      <c r="I1052" s="385"/>
      <c r="J1052" s="385"/>
      <c r="K1052" s="385"/>
    </row>
    <row r="1053" spans="1:11">
      <c r="A1053" s="494"/>
      <c r="B1053" s="438"/>
      <c r="F1053" s="385"/>
      <c r="G1053" s="385"/>
      <c r="H1053" s="385"/>
      <c r="I1053" s="385"/>
      <c r="J1053" s="385"/>
      <c r="K1053" s="385"/>
    </row>
    <row r="1054" spans="1:11">
      <c r="A1054" s="494"/>
      <c r="B1054" s="438"/>
      <c r="F1054" s="385"/>
      <c r="G1054" s="385"/>
      <c r="H1054" s="385"/>
      <c r="I1054" s="385"/>
      <c r="J1054" s="385"/>
      <c r="K1054" s="385"/>
    </row>
    <row r="1055" spans="1:11">
      <c r="A1055" s="494"/>
      <c r="B1055" s="438"/>
      <c r="F1055" s="385"/>
      <c r="G1055" s="385"/>
      <c r="H1055" s="385"/>
      <c r="I1055" s="385"/>
      <c r="J1055" s="385"/>
      <c r="K1055" s="385"/>
    </row>
    <row r="1056" spans="1:11">
      <c r="A1056" s="494"/>
      <c r="B1056" s="438"/>
      <c r="F1056" s="385"/>
      <c r="G1056" s="385"/>
      <c r="H1056" s="385"/>
      <c r="I1056" s="385"/>
      <c r="J1056" s="385"/>
      <c r="K1056" s="385"/>
    </row>
    <row r="1057" spans="1:11">
      <c r="A1057" s="494"/>
      <c r="B1057" s="438"/>
      <c r="F1057" s="385"/>
      <c r="G1057" s="385"/>
      <c r="H1057" s="385"/>
      <c r="I1057" s="385"/>
      <c r="J1057" s="385"/>
      <c r="K1057" s="385"/>
    </row>
    <row r="1058" spans="1:11">
      <c r="A1058" s="494"/>
      <c r="B1058" s="438"/>
      <c r="F1058" s="385"/>
      <c r="G1058" s="385"/>
      <c r="H1058" s="385"/>
      <c r="I1058" s="385"/>
      <c r="J1058" s="385"/>
      <c r="K1058" s="385"/>
    </row>
    <row r="1059" spans="1:11">
      <c r="A1059" s="494"/>
      <c r="B1059" s="438"/>
      <c r="F1059" s="385"/>
      <c r="G1059" s="385"/>
      <c r="H1059" s="385"/>
      <c r="I1059" s="385"/>
      <c r="J1059" s="385"/>
      <c r="K1059" s="385"/>
    </row>
    <row r="1060" spans="1:11">
      <c r="A1060" s="494"/>
      <c r="B1060" s="438"/>
      <c r="F1060" s="385"/>
      <c r="G1060" s="385"/>
      <c r="H1060" s="385"/>
      <c r="I1060" s="385"/>
      <c r="J1060" s="385"/>
      <c r="K1060" s="385"/>
    </row>
    <row r="1061" spans="1:11">
      <c r="A1061" s="494"/>
      <c r="B1061" s="438"/>
      <c r="F1061" s="385"/>
      <c r="G1061" s="385"/>
      <c r="H1061" s="385"/>
      <c r="I1061" s="385"/>
      <c r="J1061" s="385"/>
      <c r="K1061" s="385"/>
    </row>
    <row r="1062" spans="1:11">
      <c r="A1062" s="494"/>
      <c r="B1062" s="438"/>
      <c r="F1062" s="385"/>
      <c r="G1062" s="385"/>
      <c r="H1062" s="385"/>
      <c r="I1062" s="385"/>
      <c r="J1062" s="385"/>
      <c r="K1062" s="385"/>
    </row>
    <row r="1063" spans="1:11">
      <c r="A1063" s="494"/>
      <c r="B1063" s="438"/>
      <c r="F1063" s="385"/>
      <c r="G1063" s="385"/>
      <c r="H1063" s="385"/>
      <c r="I1063" s="385"/>
      <c r="J1063" s="385"/>
      <c r="K1063" s="385"/>
    </row>
    <row r="1064" spans="1:11">
      <c r="A1064" s="494"/>
      <c r="B1064" s="438"/>
      <c r="F1064" s="385"/>
      <c r="G1064" s="385"/>
      <c r="H1064" s="385"/>
      <c r="I1064" s="385"/>
      <c r="J1064" s="385"/>
      <c r="K1064" s="385"/>
    </row>
    <row r="1065" spans="1:11">
      <c r="A1065" s="494"/>
      <c r="B1065" s="438"/>
      <c r="F1065" s="385"/>
      <c r="G1065" s="385"/>
      <c r="H1065" s="385"/>
      <c r="I1065" s="385"/>
      <c r="J1065" s="385"/>
      <c r="K1065" s="385"/>
    </row>
    <row r="1066" spans="1:11">
      <c r="A1066" s="494"/>
      <c r="B1066" s="438"/>
      <c r="F1066" s="385"/>
      <c r="G1066" s="385"/>
      <c r="H1066" s="385"/>
      <c r="I1066" s="385"/>
      <c r="J1066" s="385"/>
      <c r="K1066" s="385"/>
    </row>
    <row r="1067" spans="1:11">
      <c r="A1067" s="494"/>
      <c r="B1067" s="438"/>
      <c r="F1067" s="385"/>
      <c r="G1067" s="385"/>
      <c r="H1067" s="385"/>
      <c r="I1067" s="385"/>
      <c r="J1067" s="385"/>
      <c r="K1067" s="385"/>
    </row>
    <row r="1068" spans="1:11">
      <c r="A1068" s="494"/>
      <c r="B1068" s="438"/>
      <c r="F1068" s="385"/>
      <c r="G1068" s="385"/>
      <c r="H1068" s="385"/>
      <c r="I1068" s="385"/>
      <c r="J1068" s="385"/>
      <c r="K1068" s="385"/>
    </row>
    <row r="1069" spans="1:11">
      <c r="A1069" s="494"/>
      <c r="B1069" s="438"/>
      <c r="F1069" s="385"/>
      <c r="G1069" s="385"/>
      <c r="H1069" s="385"/>
      <c r="I1069" s="385"/>
      <c r="J1069" s="385"/>
      <c r="K1069" s="385"/>
    </row>
    <row r="1070" spans="1:11">
      <c r="A1070" s="494"/>
      <c r="B1070" s="438"/>
      <c r="F1070" s="385"/>
      <c r="G1070" s="385"/>
      <c r="H1070" s="385"/>
      <c r="I1070" s="385"/>
      <c r="J1070" s="385"/>
      <c r="K1070" s="385"/>
    </row>
    <row r="1071" spans="1:11">
      <c r="A1071" s="494"/>
      <c r="B1071" s="438"/>
      <c r="F1071" s="385"/>
      <c r="G1071" s="385"/>
      <c r="H1071" s="385"/>
      <c r="I1071" s="385"/>
      <c r="J1071" s="385"/>
      <c r="K1071" s="385"/>
    </row>
    <row r="1072" spans="1:11">
      <c r="A1072" s="494"/>
      <c r="B1072" s="438"/>
      <c r="F1072" s="385"/>
      <c r="G1072" s="385"/>
      <c r="H1072" s="385"/>
      <c r="I1072" s="385"/>
      <c r="J1072" s="385"/>
      <c r="K1072" s="385"/>
    </row>
    <row r="1073" spans="1:11">
      <c r="A1073" s="494"/>
      <c r="B1073" s="438"/>
      <c r="F1073" s="385"/>
      <c r="G1073" s="385"/>
      <c r="H1073" s="385"/>
      <c r="I1073" s="385"/>
      <c r="J1073" s="385"/>
      <c r="K1073" s="385"/>
    </row>
    <row r="1074" spans="1:11">
      <c r="A1074" s="494"/>
      <c r="B1074" s="438"/>
      <c r="F1074" s="385"/>
      <c r="G1074" s="385"/>
      <c r="H1074" s="385"/>
      <c r="I1074" s="385"/>
      <c r="J1074" s="385"/>
      <c r="K1074" s="385"/>
    </row>
    <row r="1075" spans="1:11">
      <c r="A1075" s="494"/>
      <c r="B1075" s="438"/>
      <c r="F1075" s="385"/>
      <c r="G1075" s="385"/>
      <c r="H1075" s="385"/>
      <c r="I1075" s="385"/>
      <c r="J1075" s="385"/>
      <c r="K1075" s="385"/>
    </row>
    <row r="1076" spans="1:11">
      <c r="A1076" s="494"/>
      <c r="B1076" s="438"/>
      <c r="F1076" s="385"/>
      <c r="G1076" s="385"/>
      <c r="H1076" s="385"/>
      <c r="I1076" s="385"/>
      <c r="J1076" s="385"/>
      <c r="K1076" s="385"/>
    </row>
    <row r="1077" spans="1:11">
      <c r="A1077" s="494"/>
      <c r="B1077" s="438"/>
      <c r="F1077" s="385"/>
      <c r="G1077" s="385"/>
      <c r="H1077" s="385"/>
      <c r="I1077" s="385"/>
      <c r="J1077" s="385"/>
      <c r="K1077" s="385"/>
    </row>
    <row r="1078" spans="1:11">
      <c r="A1078" s="494"/>
      <c r="B1078" s="438"/>
      <c r="F1078" s="385"/>
      <c r="G1078" s="385"/>
      <c r="H1078" s="385"/>
      <c r="I1078" s="385"/>
      <c r="J1078" s="385"/>
      <c r="K1078" s="385"/>
    </row>
    <row r="1079" spans="1:11">
      <c r="A1079" s="494"/>
      <c r="B1079" s="438"/>
      <c r="F1079" s="385"/>
      <c r="G1079" s="385"/>
      <c r="H1079" s="385"/>
      <c r="I1079" s="385"/>
      <c r="J1079" s="385"/>
      <c r="K1079" s="385"/>
    </row>
    <row r="1080" spans="1:11">
      <c r="A1080" s="494"/>
      <c r="B1080" s="438"/>
      <c r="F1080" s="385"/>
      <c r="G1080" s="385"/>
      <c r="H1080" s="385"/>
      <c r="I1080" s="385"/>
      <c r="J1080" s="385"/>
      <c r="K1080" s="385"/>
    </row>
    <row r="1081" spans="1:11">
      <c r="A1081" s="494"/>
      <c r="B1081" s="438"/>
      <c r="F1081" s="385"/>
      <c r="G1081" s="385"/>
      <c r="H1081" s="385"/>
      <c r="I1081" s="385"/>
      <c r="J1081" s="385"/>
      <c r="K1081" s="385"/>
    </row>
    <row r="1082" spans="1:11">
      <c r="A1082" s="494"/>
      <c r="B1082" s="438"/>
      <c r="F1082" s="385"/>
      <c r="G1082" s="385"/>
      <c r="H1082" s="385"/>
      <c r="I1082" s="385"/>
      <c r="J1082" s="385"/>
      <c r="K1082" s="385"/>
    </row>
    <row r="1083" spans="1:11">
      <c r="A1083" s="494"/>
      <c r="B1083" s="438"/>
      <c r="F1083" s="385"/>
      <c r="G1083" s="385"/>
      <c r="H1083" s="385"/>
      <c r="I1083" s="385"/>
      <c r="J1083" s="385"/>
      <c r="K1083" s="385"/>
    </row>
    <row r="1084" spans="1:11">
      <c r="A1084" s="494"/>
      <c r="B1084" s="438"/>
      <c r="F1084" s="385"/>
      <c r="G1084" s="385"/>
      <c r="H1084" s="385"/>
      <c r="I1084" s="385"/>
      <c r="J1084" s="385"/>
      <c r="K1084" s="385"/>
    </row>
    <row r="1085" spans="1:11">
      <c r="A1085" s="494"/>
      <c r="B1085" s="438"/>
      <c r="F1085" s="385"/>
      <c r="G1085" s="385"/>
      <c r="H1085" s="385"/>
      <c r="I1085" s="385"/>
      <c r="J1085" s="385"/>
      <c r="K1085" s="385"/>
    </row>
    <row r="1086" spans="1:11">
      <c r="A1086" s="494"/>
      <c r="B1086" s="438"/>
      <c r="F1086" s="385"/>
      <c r="G1086" s="385"/>
      <c r="H1086" s="385"/>
      <c r="I1086" s="385"/>
      <c r="J1086" s="385"/>
      <c r="K1086" s="385"/>
    </row>
    <row r="1087" spans="1:11">
      <c r="A1087" s="494"/>
      <c r="B1087" s="438"/>
      <c r="F1087" s="385"/>
      <c r="G1087" s="385"/>
      <c r="H1087" s="385"/>
      <c r="I1087" s="385"/>
      <c r="J1087" s="385"/>
      <c r="K1087" s="385"/>
    </row>
    <row r="1088" spans="1:11">
      <c r="A1088" s="494"/>
      <c r="B1088" s="438"/>
      <c r="F1088" s="385"/>
      <c r="G1088" s="385"/>
      <c r="H1088" s="385"/>
      <c r="I1088" s="385"/>
      <c r="J1088" s="385"/>
      <c r="K1088" s="385"/>
    </row>
    <row r="1089" spans="1:11">
      <c r="A1089" s="494"/>
      <c r="B1089" s="438"/>
      <c r="F1089" s="385"/>
      <c r="G1089" s="385"/>
      <c r="H1089" s="385"/>
      <c r="I1089" s="385"/>
      <c r="J1089" s="385"/>
      <c r="K1089" s="385"/>
    </row>
    <row r="1090" spans="1:11">
      <c r="A1090" s="494"/>
      <c r="B1090" s="438"/>
      <c r="F1090" s="385"/>
      <c r="G1090" s="385"/>
      <c r="H1090" s="385"/>
      <c r="I1090" s="385"/>
      <c r="J1090" s="385"/>
      <c r="K1090" s="385"/>
    </row>
    <row r="1091" spans="1:11">
      <c r="A1091" s="494"/>
      <c r="B1091" s="438"/>
      <c r="F1091" s="385"/>
      <c r="G1091" s="385"/>
      <c r="H1091" s="385"/>
      <c r="I1091" s="385"/>
      <c r="J1091" s="385"/>
      <c r="K1091" s="385"/>
    </row>
    <row r="1092" spans="1:11">
      <c r="A1092" s="494"/>
      <c r="B1092" s="438"/>
      <c r="F1092" s="385"/>
      <c r="G1092" s="385"/>
      <c r="H1092" s="385"/>
      <c r="I1092" s="385"/>
      <c r="J1092" s="385"/>
      <c r="K1092" s="385"/>
    </row>
    <row r="1093" spans="1:11">
      <c r="A1093" s="494"/>
      <c r="B1093" s="438"/>
      <c r="F1093" s="385"/>
      <c r="G1093" s="385"/>
      <c r="H1093" s="385"/>
      <c r="I1093" s="385"/>
      <c r="J1093" s="385"/>
      <c r="K1093" s="385"/>
    </row>
    <row r="1094" spans="1:11">
      <c r="A1094" s="494"/>
      <c r="B1094" s="438"/>
      <c r="F1094" s="385"/>
      <c r="G1094" s="385"/>
      <c r="H1094" s="385"/>
      <c r="I1094" s="385"/>
      <c r="J1094" s="385"/>
      <c r="K1094" s="385"/>
    </row>
    <row r="1095" spans="1:11">
      <c r="A1095" s="494"/>
      <c r="B1095" s="438"/>
      <c r="F1095" s="385"/>
      <c r="G1095" s="385"/>
      <c r="H1095" s="385"/>
      <c r="I1095" s="385"/>
      <c r="J1095" s="385"/>
      <c r="K1095" s="385"/>
    </row>
    <row r="1096" spans="1:11">
      <c r="A1096" s="494"/>
      <c r="B1096" s="438"/>
      <c r="F1096" s="385"/>
      <c r="G1096" s="385"/>
      <c r="H1096" s="385"/>
      <c r="I1096" s="385"/>
      <c r="J1096" s="385"/>
      <c r="K1096" s="385"/>
    </row>
    <row r="1097" spans="1:11">
      <c r="A1097" s="494"/>
      <c r="B1097" s="438"/>
      <c r="F1097" s="385"/>
      <c r="G1097" s="385"/>
      <c r="H1097" s="385"/>
      <c r="I1097" s="385"/>
      <c r="J1097" s="385"/>
      <c r="K1097" s="385"/>
    </row>
    <row r="1098" spans="1:11">
      <c r="A1098" s="494"/>
      <c r="B1098" s="438"/>
      <c r="F1098" s="385"/>
      <c r="G1098" s="385"/>
      <c r="H1098" s="385"/>
      <c r="I1098" s="385"/>
      <c r="J1098" s="385"/>
      <c r="K1098" s="385"/>
    </row>
    <row r="1099" spans="1:11">
      <c r="A1099" s="494"/>
      <c r="B1099" s="438"/>
      <c r="F1099" s="385"/>
      <c r="G1099" s="385"/>
      <c r="H1099" s="385"/>
      <c r="I1099" s="385"/>
      <c r="J1099" s="385"/>
      <c r="K1099" s="385"/>
    </row>
    <row r="1100" spans="1:11">
      <c r="A1100" s="494"/>
      <c r="B1100" s="438"/>
      <c r="F1100" s="385"/>
      <c r="G1100" s="385"/>
      <c r="H1100" s="385"/>
      <c r="I1100" s="385"/>
      <c r="J1100" s="385"/>
      <c r="K1100" s="385"/>
    </row>
    <row r="1101" spans="1:11">
      <c r="A1101" s="494"/>
      <c r="B1101" s="438"/>
      <c r="F1101" s="385"/>
      <c r="G1101" s="385"/>
      <c r="H1101" s="385"/>
      <c r="I1101" s="385"/>
      <c r="J1101" s="385"/>
      <c r="K1101" s="385"/>
    </row>
    <row r="1102" spans="1:11">
      <c r="A1102" s="494"/>
      <c r="B1102" s="438"/>
      <c r="F1102" s="385"/>
      <c r="G1102" s="385"/>
      <c r="H1102" s="385"/>
      <c r="I1102" s="385"/>
      <c r="J1102" s="385"/>
      <c r="K1102" s="385"/>
    </row>
    <row r="1103" spans="1:11">
      <c r="A1103" s="494"/>
      <c r="B1103" s="438"/>
      <c r="F1103" s="385"/>
      <c r="G1103" s="385"/>
      <c r="H1103" s="385"/>
      <c r="I1103" s="385"/>
      <c r="J1103" s="385"/>
      <c r="K1103" s="385"/>
    </row>
    <row r="1104" spans="1:11">
      <c r="A1104" s="494"/>
      <c r="B1104" s="438"/>
      <c r="F1104" s="385"/>
      <c r="G1104" s="385"/>
      <c r="H1104" s="385"/>
      <c r="I1104" s="385"/>
      <c r="J1104" s="385"/>
      <c r="K1104" s="385"/>
    </row>
    <row r="1105" spans="1:11">
      <c r="A1105" s="494"/>
      <c r="B1105" s="438"/>
      <c r="F1105" s="385"/>
      <c r="G1105" s="385"/>
      <c r="H1105" s="385"/>
      <c r="I1105" s="385"/>
      <c r="J1105" s="385"/>
      <c r="K1105" s="385"/>
    </row>
    <row r="1106" spans="1:11">
      <c r="A1106" s="494"/>
      <c r="B1106" s="438"/>
      <c r="F1106" s="385"/>
      <c r="G1106" s="385"/>
      <c r="H1106" s="385"/>
      <c r="I1106" s="385"/>
      <c r="J1106" s="385"/>
      <c r="K1106" s="385"/>
    </row>
    <row r="1107" spans="1:11">
      <c r="A1107" s="494"/>
      <c r="B1107" s="438"/>
      <c r="F1107" s="385"/>
      <c r="G1107" s="385"/>
      <c r="H1107" s="385"/>
      <c r="I1107" s="385"/>
      <c r="J1107" s="385"/>
      <c r="K1107" s="385"/>
    </row>
    <row r="1108" spans="1:11">
      <c r="A1108" s="494"/>
      <c r="B1108" s="438"/>
      <c r="F1108" s="385"/>
      <c r="G1108" s="385"/>
      <c r="H1108" s="385"/>
      <c r="I1108" s="385"/>
      <c r="J1108" s="385"/>
      <c r="K1108" s="385"/>
    </row>
    <row r="1109" spans="1:11">
      <c r="A1109" s="494"/>
      <c r="B1109" s="438"/>
      <c r="F1109" s="385"/>
      <c r="G1109" s="385"/>
      <c r="H1109" s="385"/>
      <c r="I1109" s="385"/>
      <c r="J1109" s="385"/>
      <c r="K1109" s="385"/>
    </row>
    <row r="1110" spans="1:11">
      <c r="A1110" s="494"/>
      <c r="B1110" s="438"/>
      <c r="F1110" s="385"/>
      <c r="G1110" s="385"/>
      <c r="H1110" s="385"/>
      <c r="I1110" s="385"/>
      <c r="J1110" s="385"/>
      <c r="K1110" s="385"/>
    </row>
    <row r="1111" spans="1:11">
      <c r="A1111" s="494"/>
      <c r="B1111" s="438"/>
      <c r="F1111" s="385"/>
      <c r="G1111" s="385"/>
      <c r="H1111" s="385"/>
      <c r="I1111" s="385"/>
      <c r="J1111" s="385"/>
      <c r="K1111" s="385"/>
    </row>
    <row r="1112" spans="1:11">
      <c r="A1112" s="494"/>
      <c r="B1112" s="438"/>
      <c r="F1112" s="385"/>
      <c r="G1112" s="385"/>
      <c r="H1112" s="385"/>
      <c r="I1112" s="385"/>
      <c r="J1112" s="385"/>
      <c r="K1112" s="385"/>
    </row>
    <row r="1113" spans="1:11">
      <c r="A1113" s="494"/>
      <c r="B1113" s="438"/>
      <c r="F1113" s="385"/>
      <c r="G1113" s="385"/>
      <c r="H1113" s="385"/>
      <c r="I1113" s="385"/>
      <c r="J1113" s="385"/>
      <c r="K1113" s="385"/>
    </row>
    <row r="1114" spans="1:11">
      <c r="A1114" s="494"/>
      <c r="B1114" s="438"/>
      <c r="F1114" s="385"/>
      <c r="G1114" s="385"/>
      <c r="H1114" s="385"/>
      <c r="I1114" s="385"/>
      <c r="J1114" s="385"/>
      <c r="K1114" s="385"/>
    </row>
    <row r="1115" spans="1:11">
      <c r="A1115" s="494"/>
      <c r="B1115" s="438"/>
      <c r="F1115" s="385"/>
      <c r="G1115" s="385"/>
      <c r="H1115" s="385"/>
      <c r="I1115" s="385"/>
      <c r="J1115" s="385"/>
      <c r="K1115" s="385"/>
    </row>
    <row r="1116" spans="1:11">
      <c r="A1116" s="494"/>
      <c r="B1116" s="438"/>
      <c r="F1116" s="385"/>
      <c r="G1116" s="385"/>
      <c r="H1116" s="385"/>
      <c r="I1116" s="385"/>
      <c r="J1116" s="385"/>
      <c r="K1116" s="385"/>
    </row>
    <row r="1117" spans="1:11">
      <c r="A1117" s="494"/>
      <c r="B1117" s="438"/>
      <c r="F1117" s="385"/>
      <c r="G1117" s="385"/>
      <c r="H1117" s="385"/>
      <c r="I1117" s="385"/>
      <c r="J1117" s="385"/>
      <c r="K1117" s="385"/>
    </row>
    <row r="1118" spans="1:11">
      <c r="A1118" s="494"/>
      <c r="B1118" s="438"/>
      <c r="F1118" s="385"/>
      <c r="G1118" s="385"/>
      <c r="H1118" s="385"/>
      <c r="I1118" s="385"/>
      <c r="J1118" s="385"/>
      <c r="K1118" s="385"/>
    </row>
    <row r="1119" spans="1:11">
      <c r="A1119" s="494"/>
      <c r="B1119" s="438"/>
      <c r="F1119" s="385"/>
      <c r="G1119" s="385"/>
      <c r="H1119" s="385"/>
      <c r="I1119" s="385"/>
      <c r="J1119" s="385"/>
      <c r="K1119" s="385"/>
    </row>
    <row r="1120" spans="1:11">
      <c r="A1120" s="494"/>
      <c r="B1120" s="438"/>
      <c r="F1120" s="385"/>
      <c r="G1120" s="385"/>
      <c r="H1120" s="385"/>
      <c r="I1120" s="385"/>
      <c r="J1120" s="385"/>
      <c r="K1120" s="385"/>
    </row>
    <row r="1121" spans="1:11">
      <c r="A1121" s="494"/>
      <c r="B1121" s="438"/>
      <c r="F1121" s="385"/>
      <c r="G1121" s="385"/>
      <c r="H1121" s="385"/>
      <c r="I1121" s="385"/>
      <c r="J1121" s="385"/>
      <c r="K1121" s="385"/>
    </row>
    <row r="1122" spans="1:11">
      <c r="A1122" s="494"/>
      <c r="B1122" s="438"/>
      <c r="F1122" s="385"/>
      <c r="G1122" s="385"/>
      <c r="H1122" s="385"/>
      <c r="I1122" s="385"/>
      <c r="J1122" s="385"/>
      <c r="K1122" s="385"/>
    </row>
    <row r="1123" spans="1:11">
      <c r="A1123" s="494"/>
      <c r="B1123" s="438"/>
      <c r="F1123" s="385"/>
      <c r="G1123" s="385"/>
      <c r="H1123" s="385"/>
      <c r="I1123" s="385"/>
      <c r="J1123" s="385"/>
      <c r="K1123" s="385"/>
    </row>
    <row r="1124" spans="1:11">
      <c r="A1124" s="494"/>
      <c r="B1124" s="438"/>
      <c r="F1124" s="385"/>
      <c r="G1124" s="385"/>
      <c r="H1124" s="385"/>
      <c r="I1124" s="385"/>
      <c r="J1124" s="385"/>
      <c r="K1124" s="385"/>
    </row>
    <row r="1125" spans="1:11">
      <c r="A1125" s="494"/>
      <c r="B1125" s="438"/>
      <c r="F1125" s="385"/>
      <c r="G1125" s="385"/>
      <c r="H1125" s="385"/>
      <c r="I1125" s="385"/>
      <c r="J1125" s="385"/>
      <c r="K1125" s="385"/>
    </row>
    <row r="1126" spans="1:11">
      <c r="A1126" s="494"/>
      <c r="B1126" s="438"/>
      <c r="F1126" s="385"/>
      <c r="G1126" s="385"/>
      <c r="H1126" s="385"/>
      <c r="I1126" s="385"/>
      <c r="J1126" s="385"/>
      <c r="K1126" s="385"/>
    </row>
    <row r="1127" spans="1:11">
      <c r="A1127" s="494"/>
      <c r="B1127" s="438"/>
      <c r="F1127" s="385"/>
      <c r="G1127" s="385"/>
      <c r="H1127" s="385"/>
      <c r="I1127" s="385"/>
      <c r="J1127" s="385"/>
      <c r="K1127" s="385"/>
    </row>
    <row r="1128" spans="1:11">
      <c r="A1128" s="494"/>
      <c r="B1128" s="438"/>
      <c r="F1128" s="385"/>
      <c r="G1128" s="385"/>
      <c r="H1128" s="385"/>
      <c r="I1128" s="385"/>
      <c r="J1128" s="385"/>
      <c r="K1128" s="385"/>
    </row>
    <row r="1129" spans="1:11">
      <c r="A1129" s="494"/>
      <c r="B1129" s="438"/>
      <c r="F1129" s="385"/>
      <c r="G1129" s="385"/>
      <c r="H1129" s="385"/>
      <c r="I1129" s="385"/>
      <c r="J1129" s="385"/>
      <c r="K1129" s="385"/>
    </row>
    <row r="1130" spans="1:11">
      <c r="A1130" s="494"/>
      <c r="B1130" s="438"/>
      <c r="F1130" s="385"/>
      <c r="G1130" s="385"/>
      <c r="H1130" s="385"/>
      <c r="I1130" s="385"/>
      <c r="J1130" s="385"/>
      <c r="K1130" s="385"/>
    </row>
    <row r="1131" spans="1:11">
      <c r="A1131" s="494"/>
      <c r="B1131" s="438"/>
      <c r="F1131" s="385"/>
      <c r="G1131" s="385"/>
      <c r="H1131" s="385"/>
      <c r="I1131" s="385"/>
      <c r="J1131" s="385"/>
      <c r="K1131" s="385"/>
    </row>
    <row r="1132" spans="1:11">
      <c r="A1132" s="494"/>
      <c r="B1132" s="438"/>
      <c r="F1132" s="385"/>
      <c r="G1132" s="385"/>
      <c r="H1132" s="385"/>
      <c r="I1132" s="385"/>
      <c r="J1132" s="385"/>
      <c r="K1132" s="385"/>
    </row>
    <row r="1133" spans="1:11">
      <c r="A1133" s="494"/>
      <c r="B1133" s="438"/>
      <c r="F1133" s="385"/>
      <c r="G1133" s="385"/>
      <c r="H1133" s="385"/>
      <c r="I1133" s="385"/>
      <c r="J1133" s="385"/>
      <c r="K1133" s="385"/>
    </row>
    <row r="1134" spans="1:11">
      <c r="A1134" s="494"/>
      <c r="B1134" s="438"/>
      <c r="F1134" s="385"/>
      <c r="G1134" s="385"/>
      <c r="H1134" s="385"/>
      <c r="I1134" s="385"/>
      <c r="J1134" s="385"/>
      <c r="K1134" s="385"/>
    </row>
    <row r="1135" spans="1:11">
      <c r="A1135" s="494"/>
      <c r="B1135" s="438"/>
      <c r="F1135" s="385"/>
      <c r="G1135" s="385"/>
      <c r="H1135" s="385"/>
      <c r="I1135" s="385"/>
      <c r="J1135" s="385"/>
      <c r="K1135" s="385"/>
    </row>
    <row r="1136" spans="1:11">
      <c r="A1136" s="494"/>
      <c r="B1136" s="438"/>
      <c r="F1136" s="385"/>
      <c r="G1136" s="385"/>
      <c r="H1136" s="385"/>
      <c r="I1136" s="385"/>
      <c r="J1136" s="385"/>
      <c r="K1136" s="385"/>
    </row>
    <row r="1137" spans="1:11">
      <c r="A1137" s="494"/>
      <c r="B1137" s="438"/>
      <c r="F1137" s="385"/>
      <c r="G1137" s="385"/>
      <c r="H1137" s="385"/>
      <c r="I1137" s="385"/>
      <c r="J1137" s="385"/>
      <c r="K1137" s="385"/>
    </row>
    <row r="1138" spans="1:11">
      <c r="A1138" s="494"/>
      <c r="B1138" s="438"/>
      <c r="F1138" s="385"/>
      <c r="G1138" s="385"/>
      <c r="H1138" s="385"/>
      <c r="I1138" s="385"/>
      <c r="J1138" s="385"/>
      <c r="K1138" s="385"/>
    </row>
    <row r="1139" spans="1:11">
      <c r="A1139" s="494"/>
      <c r="B1139" s="438"/>
      <c r="F1139" s="385"/>
      <c r="G1139" s="385"/>
      <c r="H1139" s="385"/>
      <c r="I1139" s="385"/>
      <c r="J1139" s="385"/>
      <c r="K1139" s="385"/>
    </row>
    <row r="1140" spans="1:11">
      <c r="A1140" s="494"/>
      <c r="B1140" s="438"/>
      <c r="F1140" s="385"/>
      <c r="G1140" s="385"/>
      <c r="H1140" s="385"/>
      <c r="I1140" s="385"/>
      <c r="J1140" s="385"/>
      <c r="K1140" s="385"/>
    </row>
    <row r="1141" spans="1:11">
      <c r="A1141" s="494"/>
      <c r="B1141" s="438"/>
      <c r="F1141" s="385"/>
      <c r="G1141" s="385"/>
      <c r="H1141" s="385"/>
      <c r="I1141" s="385"/>
      <c r="J1141" s="385"/>
      <c r="K1141" s="385"/>
    </row>
    <row r="1142" spans="1:11">
      <c r="A1142" s="494"/>
      <c r="B1142" s="438"/>
      <c r="F1142" s="385"/>
      <c r="G1142" s="385"/>
      <c r="H1142" s="385"/>
      <c r="I1142" s="385"/>
      <c r="J1142" s="385"/>
      <c r="K1142" s="385"/>
    </row>
    <row r="1143" spans="1:11">
      <c r="A1143" s="494"/>
      <c r="B1143" s="438"/>
      <c r="F1143" s="385"/>
      <c r="G1143" s="385"/>
      <c r="H1143" s="385"/>
      <c r="I1143" s="385"/>
      <c r="J1143" s="385"/>
      <c r="K1143" s="385"/>
    </row>
    <row r="1144" spans="1:11">
      <c r="A1144" s="494"/>
      <c r="B1144" s="438"/>
      <c r="F1144" s="385"/>
      <c r="G1144" s="385"/>
      <c r="H1144" s="385"/>
      <c r="I1144" s="385"/>
      <c r="J1144" s="385"/>
      <c r="K1144" s="385"/>
    </row>
    <row r="1145" spans="1:11">
      <c r="A1145" s="494"/>
      <c r="B1145" s="438"/>
      <c r="F1145" s="385"/>
      <c r="G1145" s="385"/>
      <c r="H1145" s="385"/>
      <c r="I1145" s="385"/>
      <c r="J1145" s="385"/>
      <c r="K1145" s="385"/>
    </row>
    <row r="1146" spans="1:11">
      <c r="A1146" s="494"/>
      <c r="B1146" s="438"/>
      <c r="F1146" s="385"/>
      <c r="G1146" s="385"/>
      <c r="H1146" s="385"/>
      <c r="I1146" s="385"/>
      <c r="J1146" s="385"/>
      <c r="K1146" s="385"/>
    </row>
    <row r="1147" spans="1:11">
      <c r="A1147" s="494"/>
      <c r="B1147" s="438"/>
      <c r="F1147" s="385"/>
      <c r="G1147" s="385"/>
      <c r="H1147" s="385"/>
      <c r="I1147" s="385"/>
      <c r="J1147" s="385"/>
      <c r="K1147" s="385"/>
    </row>
    <row r="1148" spans="1:11">
      <c r="A1148" s="494"/>
      <c r="B1148" s="438"/>
      <c r="F1148" s="385"/>
      <c r="G1148" s="385"/>
      <c r="H1148" s="385"/>
      <c r="I1148" s="385"/>
      <c r="J1148" s="385"/>
      <c r="K1148" s="385"/>
    </row>
    <row r="1149" spans="1:11">
      <c r="A1149" s="494"/>
      <c r="B1149" s="438"/>
      <c r="F1149" s="385"/>
      <c r="G1149" s="385"/>
      <c r="H1149" s="385"/>
      <c r="I1149" s="385"/>
      <c r="J1149" s="385"/>
      <c r="K1149" s="385"/>
    </row>
    <row r="1150" spans="1:11">
      <c r="A1150" s="494"/>
      <c r="B1150" s="438"/>
      <c r="F1150" s="385"/>
      <c r="G1150" s="385"/>
      <c r="H1150" s="385"/>
      <c r="I1150" s="385"/>
      <c r="J1150" s="385"/>
      <c r="K1150" s="385"/>
    </row>
    <row r="1151" spans="1:11">
      <c r="A1151" s="494"/>
      <c r="B1151" s="438"/>
      <c r="F1151" s="385"/>
      <c r="G1151" s="385"/>
      <c r="H1151" s="385"/>
      <c r="I1151" s="385"/>
      <c r="J1151" s="385"/>
      <c r="K1151" s="385"/>
    </row>
    <row r="1152" spans="1:11">
      <c r="A1152" s="494"/>
      <c r="B1152" s="438"/>
      <c r="F1152" s="385"/>
      <c r="G1152" s="385"/>
      <c r="H1152" s="385"/>
      <c r="I1152" s="385"/>
      <c r="J1152" s="385"/>
      <c r="K1152" s="385"/>
    </row>
    <row r="1153" spans="1:11">
      <c r="A1153" s="494"/>
      <c r="B1153" s="438"/>
      <c r="F1153" s="385"/>
      <c r="G1153" s="385"/>
      <c r="H1153" s="385"/>
      <c r="I1153" s="385"/>
      <c r="J1153" s="385"/>
      <c r="K1153" s="385"/>
    </row>
    <row r="1154" spans="1:11">
      <c r="A1154" s="494"/>
      <c r="B1154" s="438"/>
      <c r="F1154" s="385"/>
      <c r="G1154" s="385"/>
      <c r="H1154" s="385"/>
      <c r="I1154" s="385"/>
      <c r="J1154" s="385"/>
      <c r="K1154" s="385"/>
    </row>
    <row r="1155" spans="1:11">
      <c r="A1155" s="494"/>
      <c r="B1155" s="438"/>
      <c r="F1155" s="385"/>
      <c r="G1155" s="385"/>
      <c r="H1155" s="385"/>
      <c r="I1155" s="385"/>
      <c r="J1155" s="385"/>
      <c r="K1155" s="385"/>
    </row>
    <row r="1156" spans="1:11">
      <c r="A1156" s="494"/>
      <c r="B1156" s="438"/>
      <c r="F1156" s="385"/>
      <c r="G1156" s="385"/>
      <c r="H1156" s="385"/>
      <c r="I1156" s="385"/>
      <c r="J1156" s="385"/>
      <c r="K1156" s="385"/>
    </row>
    <row r="1157" spans="1:11">
      <c r="A1157" s="494"/>
      <c r="B1157" s="438"/>
      <c r="F1157" s="385"/>
      <c r="G1157" s="385"/>
      <c r="H1157" s="385"/>
      <c r="I1157" s="385"/>
      <c r="J1157" s="385"/>
      <c r="K1157" s="385"/>
    </row>
    <row r="1158" spans="1:11">
      <c r="A1158" s="494"/>
      <c r="B1158" s="438"/>
      <c r="F1158" s="385"/>
      <c r="G1158" s="385"/>
      <c r="H1158" s="385"/>
      <c r="I1158" s="385"/>
      <c r="J1158" s="385"/>
      <c r="K1158" s="385"/>
    </row>
    <row r="1159" spans="1:11">
      <c r="A1159" s="494"/>
      <c r="B1159" s="438"/>
      <c r="F1159" s="385"/>
      <c r="G1159" s="385"/>
      <c r="H1159" s="385"/>
      <c r="I1159" s="385"/>
      <c r="J1159" s="385"/>
      <c r="K1159" s="385"/>
    </row>
    <row r="1160" spans="1:11">
      <c r="A1160" s="494"/>
      <c r="B1160" s="438"/>
      <c r="F1160" s="385"/>
      <c r="G1160" s="385"/>
      <c r="H1160" s="385"/>
      <c r="I1160" s="385"/>
      <c r="J1160" s="385"/>
      <c r="K1160" s="385"/>
    </row>
    <row r="1161" spans="1:11">
      <c r="A1161" s="494"/>
      <c r="B1161" s="438"/>
      <c r="F1161" s="385"/>
      <c r="G1161" s="385"/>
      <c r="H1161" s="385"/>
      <c r="I1161" s="385"/>
      <c r="J1161" s="385"/>
      <c r="K1161" s="385"/>
    </row>
    <row r="1162" spans="1:11">
      <c r="A1162" s="494"/>
      <c r="B1162" s="438"/>
      <c r="F1162" s="385"/>
      <c r="G1162" s="385"/>
      <c r="H1162" s="385"/>
      <c r="I1162" s="385"/>
      <c r="J1162" s="385"/>
      <c r="K1162" s="385"/>
    </row>
    <row r="1163" spans="1:11">
      <c r="A1163" s="494"/>
      <c r="B1163" s="438"/>
      <c r="F1163" s="385"/>
      <c r="G1163" s="385"/>
      <c r="H1163" s="385"/>
      <c r="I1163" s="385"/>
      <c r="J1163" s="385"/>
      <c r="K1163" s="385"/>
    </row>
    <row r="1164" spans="1:11">
      <c r="A1164" s="494"/>
      <c r="B1164" s="438"/>
      <c r="F1164" s="385"/>
      <c r="G1164" s="385"/>
      <c r="H1164" s="385"/>
      <c r="I1164" s="385"/>
      <c r="J1164" s="385"/>
      <c r="K1164" s="385"/>
    </row>
    <row r="1165" spans="1:11">
      <c r="A1165" s="494"/>
      <c r="B1165" s="438"/>
      <c r="F1165" s="385"/>
      <c r="G1165" s="385"/>
      <c r="H1165" s="385"/>
      <c r="I1165" s="385"/>
      <c r="J1165" s="385"/>
      <c r="K1165" s="385"/>
    </row>
    <row r="1166" spans="1:11">
      <c r="A1166" s="494"/>
      <c r="B1166" s="438"/>
      <c r="F1166" s="385"/>
      <c r="G1166" s="385"/>
      <c r="H1166" s="385"/>
      <c r="I1166" s="385"/>
      <c r="J1166" s="385"/>
      <c r="K1166" s="385"/>
    </row>
    <row r="1167" spans="1:11">
      <c r="A1167" s="494"/>
      <c r="B1167" s="438"/>
      <c r="F1167" s="385"/>
      <c r="G1167" s="385"/>
      <c r="H1167" s="385"/>
      <c r="I1167" s="385"/>
      <c r="J1167" s="385"/>
      <c r="K1167" s="385"/>
    </row>
    <row r="1168" spans="1:11">
      <c r="A1168" s="494"/>
      <c r="B1168" s="438"/>
      <c r="F1168" s="385"/>
      <c r="G1168" s="385"/>
      <c r="H1168" s="385"/>
      <c r="I1168" s="385"/>
      <c r="J1168" s="385"/>
      <c r="K1168" s="385"/>
    </row>
    <row r="1169" spans="1:11">
      <c r="A1169" s="494"/>
      <c r="B1169" s="438"/>
      <c r="F1169" s="385"/>
      <c r="G1169" s="385"/>
      <c r="H1169" s="385"/>
      <c r="I1169" s="385"/>
      <c r="J1169" s="385"/>
      <c r="K1169" s="385"/>
    </row>
    <row r="1170" spans="1:11">
      <c r="A1170" s="494"/>
      <c r="B1170" s="438"/>
      <c r="F1170" s="385"/>
      <c r="G1170" s="385"/>
      <c r="H1170" s="385"/>
      <c r="I1170" s="385"/>
      <c r="J1170" s="385"/>
      <c r="K1170" s="385"/>
    </row>
    <row r="1171" spans="1:11">
      <c r="A1171" s="494"/>
      <c r="B1171" s="438"/>
      <c r="F1171" s="385"/>
      <c r="G1171" s="385"/>
      <c r="H1171" s="385"/>
      <c r="I1171" s="385"/>
      <c r="J1171" s="385"/>
      <c r="K1171" s="385"/>
    </row>
    <row r="1172" spans="1:11">
      <c r="A1172" s="494"/>
      <c r="B1172" s="438"/>
      <c r="F1172" s="385"/>
      <c r="G1172" s="385"/>
      <c r="H1172" s="385"/>
      <c r="I1172" s="385"/>
      <c r="J1172" s="385"/>
      <c r="K1172" s="385"/>
    </row>
    <row r="1173" spans="1:11">
      <c r="A1173" s="494"/>
      <c r="B1173" s="438"/>
      <c r="F1173" s="385"/>
      <c r="G1173" s="385"/>
      <c r="H1173" s="385"/>
      <c r="I1173" s="385"/>
      <c r="J1173" s="385"/>
      <c r="K1173" s="385"/>
    </row>
    <row r="1174" spans="1:11">
      <c r="A1174" s="494"/>
      <c r="B1174" s="438"/>
      <c r="F1174" s="385"/>
      <c r="G1174" s="385"/>
      <c r="H1174" s="385"/>
      <c r="I1174" s="385"/>
      <c r="J1174" s="385"/>
      <c r="K1174" s="385"/>
    </row>
    <row r="1175" spans="1:11">
      <c r="A1175" s="494"/>
      <c r="B1175" s="438"/>
      <c r="F1175" s="385"/>
      <c r="G1175" s="385"/>
      <c r="H1175" s="385"/>
      <c r="I1175" s="385"/>
      <c r="J1175" s="385"/>
      <c r="K1175" s="385"/>
    </row>
    <row r="1176" spans="1:11">
      <c r="A1176" s="494"/>
      <c r="B1176" s="438"/>
      <c r="F1176" s="385"/>
      <c r="G1176" s="385"/>
      <c r="H1176" s="385"/>
      <c r="I1176" s="385"/>
      <c r="J1176" s="385"/>
      <c r="K1176" s="385"/>
    </row>
    <row r="1177" spans="1:11">
      <c r="A1177" s="494"/>
      <c r="B1177" s="438"/>
      <c r="F1177" s="385"/>
      <c r="G1177" s="385"/>
      <c r="H1177" s="385"/>
      <c r="I1177" s="385"/>
      <c r="J1177" s="385"/>
      <c r="K1177" s="385"/>
    </row>
    <row r="1178" spans="1:11">
      <c r="A1178" s="494"/>
      <c r="B1178" s="438"/>
      <c r="F1178" s="385"/>
      <c r="G1178" s="385"/>
      <c r="H1178" s="385"/>
      <c r="I1178" s="385"/>
      <c r="J1178" s="385"/>
      <c r="K1178" s="385"/>
    </row>
    <row r="1179" spans="1:11">
      <c r="A1179" s="494"/>
      <c r="B1179" s="438"/>
      <c r="F1179" s="385"/>
      <c r="G1179" s="385"/>
      <c r="H1179" s="385"/>
      <c r="I1179" s="385"/>
      <c r="J1179" s="385"/>
      <c r="K1179" s="385"/>
    </row>
    <row r="1180" spans="1:11">
      <c r="A1180" s="494"/>
      <c r="B1180" s="438"/>
      <c r="F1180" s="385"/>
      <c r="G1180" s="385"/>
      <c r="H1180" s="385"/>
      <c r="I1180" s="385"/>
      <c r="J1180" s="385"/>
      <c r="K1180" s="385"/>
    </row>
    <row r="1181" spans="1:11">
      <c r="A1181" s="494"/>
      <c r="B1181" s="438"/>
      <c r="F1181" s="385"/>
      <c r="G1181" s="385"/>
      <c r="H1181" s="385"/>
      <c r="I1181" s="385"/>
      <c r="J1181" s="385"/>
      <c r="K1181" s="385"/>
    </row>
    <row r="1182" spans="1:11">
      <c r="A1182" s="494"/>
      <c r="B1182" s="438"/>
      <c r="F1182" s="385"/>
      <c r="G1182" s="385"/>
      <c r="H1182" s="385"/>
      <c r="I1182" s="385"/>
      <c r="J1182" s="385"/>
      <c r="K1182" s="385"/>
    </row>
    <row r="1183" spans="1:11">
      <c r="A1183" s="494"/>
      <c r="B1183" s="438"/>
      <c r="F1183" s="385"/>
      <c r="G1183" s="385"/>
      <c r="H1183" s="385"/>
      <c r="I1183" s="385"/>
      <c r="J1183" s="385"/>
      <c r="K1183" s="385"/>
    </row>
    <row r="1184" spans="1:11">
      <c r="A1184" s="494"/>
      <c r="B1184" s="438"/>
      <c r="F1184" s="385"/>
      <c r="G1184" s="385"/>
      <c r="H1184" s="385"/>
      <c r="I1184" s="385"/>
      <c r="J1184" s="385"/>
      <c r="K1184" s="385"/>
    </row>
    <row r="1185" spans="1:11">
      <c r="A1185" s="494"/>
      <c r="B1185" s="438"/>
      <c r="F1185" s="385"/>
      <c r="G1185" s="385"/>
      <c r="H1185" s="385"/>
      <c r="I1185" s="385"/>
      <c r="J1185" s="385"/>
      <c r="K1185" s="385"/>
    </row>
    <row r="1186" spans="1:11">
      <c r="A1186" s="494"/>
      <c r="B1186" s="438"/>
      <c r="F1186" s="385"/>
      <c r="G1186" s="385"/>
      <c r="H1186" s="385"/>
      <c r="I1186" s="385"/>
      <c r="J1186" s="385"/>
      <c r="K1186" s="385"/>
    </row>
    <row r="1187" spans="1:11">
      <c r="A1187" s="494"/>
      <c r="B1187" s="438"/>
      <c r="F1187" s="385"/>
      <c r="G1187" s="385"/>
      <c r="H1187" s="385"/>
      <c r="I1187" s="385"/>
      <c r="J1187" s="385"/>
      <c r="K1187" s="385"/>
    </row>
    <row r="1188" spans="1:11">
      <c r="A1188" s="494"/>
      <c r="B1188" s="438"/>
      <c r="F1188" s="385"/>
      <c r="G1188" s="385"/>
      <c r="H1188" s="385"/>
      <c r="I1188" s="385"/>
      <c r="J1188" s="385"/>
      <c r="K1188" s="385"/>
    </row>
    <row r="1189" spans="1:11">
      <c r="A1189" s="494"/>
      <c r="B1189" s="438"/>
      <c r="F1189" s="385"/>
      <c r="G1189" s="385"/>
      <c r="H1189" s="385"/>
      <c r="I1189" s="385"/>
      <c r="J1189" s="385"/>
      <c r="K1189" s="385"/>
    </row>
    <row r="1190" spans="1:11">
      <c r="A1190" s="494"/>
      <c r="B1190" s="438"/>
      <c r="F1190" s="385"/>
      <c r="G1190" s="385"/>
      <c r="H1190" s="385"/>
      <c r="I1190" s="385"/>
      <c r="J1190" s="385"/>
      <c r="K1190" s="385"/>
    </row>
    <row r="1191" spans="1:11">
      <c r="A1191" s="494"/>
      <c r="B1191" s="438"/>
      <c r="F1191" s="385"/>
      <c r="G1191" s="385"/>
      <c r="H1191" s="385"/>
      <c r="I1191" s="385"/>
      <c r="J1191" s="385"/>
      <c r="K1191" s="385"/>
    </row>
    <row r="1192" spans="1:11">
      <c r="A1192" s="494"/>
      <c r="B1192" s="438"/>
      <c r="F1192" s="385"/>
      <c r="G1192" s="385"/>
      <c r="H1192" s="385"/>
      <c r="I1192" s="385"/>
      <c r="J1192" s="385"/>
      <c r="K1192" s="385"/>
    </row>
    <row r="1193" spans="1:11">
      <c r="A1193" s="494"/>
      <c r="B1193" s="438"/>
      <c r="F1193" s="385"/>
      <c r="G1193" s="385"/>
      <c r="H1193" s="385"/>
      <c r="I1193" s="385"/>
      <c r="J1193" s="385"/>
      <c r="K1193" s="385"/>
    </row>
    <row r="1194" spans="1:11">
      <c r="A1194" s="494"/>
      <c r="B1194" s="438"/>
      <c r="F1194" s="385"/>
      <c r="G1194" s="385"/>
      <c r="H1194" s="385"/>
      <c r="I1194" s="385"/>
      <c r="J1194" s="385"/>
      <c r="K1194" s="385"/>
    </row>
    <row r="1195" spans="1:11">
      <c r="A1195" s="494"/>
      <c r="B1195" s="438"/>
      <c r="F1195" s="385"/>
      <c r="G1195" s="385"/>
      <c r="H1195" s="385"/>
      <c r="I1195" s="385"/>
      <c r="J1195" s="385"/>
      <c r="K1195" s="385"/>
    </row>
    <row r="1196" spans="1:11">
      <c r="A1196" s="494"/>
      <c r="B1196" s="438"/>
      <c r="F1196" s="385"/>
      <c r="G1196" s="385"/>
      <c r="H1196" s="385"/>
      <c r="I1196" s="385"/>
      <c r="J1196" s="385"/>
      <c r="K1196" s="385"/>
    </row>
    <row r="1197" spans="1:11">
      <c r="A1197" s="494"/>
      <c r="B1197" s="438"/>
      <c r="F1197" s="385"/>
      <c r="G1197" s="385"/>
      <c r="H1197" s="385"/>
      <c r="I1197" s="385"/>
      <c r="J1197" s="385"/>
      <c r="K1197" s="385"/>
    </row>
    <row r="1198" spans="1:11">
      <c r="A1198" s="494"/>
      <c r="B1198" s="438"/>
      <c r="F1198" s="385"/>
      <c r="G1198" s="385"/>
      <c r="H1198" s="385"/>
      <c r="I1198" s="385"/>
      <c r="J1198" s="385"/>
      <c r="K1198" s="385"/>
    </row>
    <row r="1199" spans="1:11">
      <c r="A1199" s="494"/>
      <c r="B1199" s="438"/>
      <c r="F1199" s="385"/>
      <c r="G1199" s="385"/>
      <c r="H1199" s="385"/>
      <c r="I1199" s="385"/>
      <c r="J1199" s="385"/>
      <c r="K1199" s="385"/>
    </row>
    <row r="1200" spans="1:11">
      <c r="A1200" s="494"/>
      <c r="B1200" s="438"/>
      <c r="F1200" s="385"/>
      <c r="G1200" s="385"/>
      <c r="H1200" s="385"/>
      <c r="I1200" s="385"/>
      <c r="J1200" s="385"/>
      <c r="K1200" s="385"/>
    </row>
    <row r="1201" spans="1:11">
      <c r="A1201" s="494"/>
      <c r="B1201" s="438"/>
      <c r="F1201" s="385"/>
      <c r="G1201" s="385"/>
      <c r="H1201" s="385"/>
      <c r="I1201" s="385"/>
      <c r="J1201" s="385"/>
      <c r="K1201" s="385"/>
    </row>
    <row r="1202" spans="1:11">
      <c r="A1202" s="494"/>
      <c r="B1202" s="438"/>
      <c r="F1202" s="385"/>
      <c r="G1202" s="385"/>
      <c r="H1202" s="385"/>
      <c r="I1202" s="385"/>
      <c r="J1202" s="385"/>
      <c r="K1202" s="385"/>
    </row>
    <row r="1203" spans="1:11">
      <c r="A1203" s="494"/>
      <c r="B1203" s="438"/>
      <c r="F1203" s="385"/>
      <c r="G1203" s="385"/>
      <c r="H1203" s="385"/>
      <c r="I1203" s="385"/>
      <c r="J1203" s="385"/>
      <c r="K1203" s="385"/>
    </row>
    <row r="1204" spans="1:11">
      <c r="A1204" s="494"/>
      <c r="B1204" s="438"/>
      <c r="F1204" s="385"/>
      <c r="G1204" s="385"/>
      <c r="H1204" s="385"/>
      <c r="I1204" s="385"/>
      <c r="J1204" s="385"/>
      <c r="K1204" s="385"/>
    </row>
    <row r="1205" spans="1:11">
      <c r="A1205" s="494"/>
      <c r="B1205" s="438"/>
      <c r="F1205" s="385"/>
      <c r="G1205" s="385"/>
      <c r="H1205" s="385"/>
      <c r="I1205" s="385"/>
      <c r="J1205" s="385"/>
      <c r="K1205" s="385"/>
    </row>
    <row r="1206" spans="1:11">
      <c r="A1206" s="494"/>
      <c r="B1206" s="438"/>
      <c r="F1206" s="385"/>
      <c r="G1206" s="385"/>
      <c r="H1206" s="385"/>
      <c r="I1206" s="385"/>
      <c r="J1206" s="385"/>
      <c r="K1206" s="385"/>
    </row>
    <row r="1207" spans="1:11">
      <c r="A1207" s="494"/>
      <c r="B1207" s="438"/>
      <c r="F1207" s="385"/>
      <c r="G1207" s="385"/>
      <c r="H1207" s="385"/>
      <c r="I1207" s="385"/>
      <c r="J1207" s="385"/>
      <c r="K1207" s="385"/>
    </row>
    <row r="1208" spans="1:11">
      <c r="A1208" s="494"/>
      <c r="B1208" s="438"/>
      <c r="F1208" s="385"/>
      <c r="G1208" s="385"/>
      <c r="H1208" s="385"/>
      <c r="I1208" s="385"/>
      <c r="J1208" s="385"/>
      <c r="K1208" s="385"/>
    </row>
    <row r="1209" spans="1:11">
      <c r="A1209" s="494"/>
      <c r="B1209" s="438"/>
      <c r="F1209" s="385"/>
      <c r="G1209" s="385"/>
      <c r="H1209" s="385"/>
      <c r="I1209" s="385"/>
      <c r="J1209" s="385"/>
      <c r="K1209" s="385"/>
    </row>
    <row r="1210" spans="1:11">
      <c r="A1210" s="494"/>
      <c r="B1210" s="438"/>
      <c r="F1210" s="385"/>
      <c r="G1210" s="385"/>
      <c r="H1210" s="385"/>
      <c r="I1210" s="385"/>
      <c r="J1210" s="385"/>
      <c r="K1210" s="385"/>
    </row>
    <row r="1211" spans="1:11">
      <c r="A1211" s="494"/>
      <c r="B1211" s="438"/>
      <c r="F1211" s="385"/>
      <c r="G1211" s="385"/>
      <c r="H1211" s="385"/>
      <c r="I1211" s="385"/>
      <c r="J1211" s="385"/>
      <c r="K1211" s="385"/>
    </row>
    <row r="1212" spans="1:11">
      <c r="A1212" s="494"/>
      <c r="B1212" s="438"/>
      <c r="F1212" s="385"/>
      <c r="G1212" s="385"/>
      <c r="H1212" s="385"/>
      <c r="I1212" s="385"/>
      <c r="J1212" s="385"/>
      <c r="K1212" s="385"/>
    </row>
    <row r="1213" spans="1:11">
      <c r="A1213" s="494"/>
      <c r="B1213" s="438"/>
      <c r="F1213" s="385"/>
      <c r="G1213" s="385"/>
      <c r="H1213" s="385"/>
      <c r="I1213" s="385"/>
      <c r="J1213" s="385"/>
      <c r="K1213" s="385"/>
    </row>
    <row r="1214" spans="1:11">
      <c r="A1214" s="494"/>
      <c r="B1214" s="438"/>
      <c r="F1214" s="385"/>
      <c r="G1214" s="385"/>
      <c r="H1214" s="385"/>
      <c r="I1214" s="385"/>
      <c r="J1214" s="385"/>
      <c r="K1214" s="385"/>
    </row>
    <row r="1215" spans="1:11">
      <c r="A1215" s="494"/>
      <c r="B1215" s="438"/>
      <c r="F1215" s="385"/>
      <c r="G1215" s="385"/>
      <c r="H1215" s="385"/>
      <c r="I1215" s="385"/>
      <c r="J1215" s="385"/>
      <c r="K1215" s="385"/>
    </row>
    <row r="1216" spans="1:11">
      <c r="A1216" s="494"/>
      <c r="B1216" s="438"/>
      <c r="F1216" s="385"/>
      <c r="G1216" s="385"/>
      <c r="H1216" s="385"/>
      <c r="I1216" s="385"/>
      <c r="J1216" s="385"/>
      <c r="K1216" s="385"/>
    </row>
    <row r="1217" spans="1:11">
      <c r="A1217" s="494"/>
      <c r="B1217" s="438"/>
      <c r="F1217" s="385"/>
      <c r="G1217" s="385"/>
      <c r="H1217" s="385"/>
      <c r="I1217" s="385"/>
      <c r="J1217" s="385"/>
      <c r="K1217" s="385"/>
    </row>
    <row r="1218" spans="1:11">
      <c r="A1218" s="494"/>
      <c r="B1218" s="438"/>
      <c r="F1218" s="385"/>
      <c r="G1218" s="385"/>
      <c r="H1218" s="385"/>
      <c r="I1218" s="385"/>
      <c r="J1218" s="385"/>
      <c r="K1218" s="385"/>
    </row>
    <row r="1219" spans="1:11">
      <c r="A1219" s="494"/>
      <c r="B1219" s="438"/>
      <c r="F1219" s="385"/>
      <c r="G1219" s="385"/>
      <c r="H1219" s="385"/>
      <c r="I1219" s="385"/>
      <c r="J1219" s="385"/>
      <c r="K1219" s="385"/>
    </row>
    <row r="1220" spans="1:11">
      <c r="A1220" s="494"/>
      <c r="B1220" s="438"/>
      <c r="F1220" s="385"/>
      <c r="G1220" s="385"/>
      <c r="H1220" s="385"/>
      <c r="I1220" s="385"/>
      <c r="J1220" s="385"/>
      <c r="K1220" s="385"/>
    </row>
    <row r="1221" spans="1:11">
      <c r="A1221" s="494"/>
      <c r="B1221" s="438"/>
      <c r="F1221" s="385"/>
      <c r="G1221" s="385"/>
      <c r="H1221" s="385"/>
      <c r="I1221" s="385"/>
      <c r="J1221" s="385"/>
      <c r="K1221" s="385"/>
    </row>
    <row r="1222" spans="1:11">
      <c r="A1222" s="494"/>
      <c r="B1222" s="438"/>
      <c r="F1222" s="385"/>
      <c r="G1222" s="385"/>
      <c r="H1222" s="385"/>
      <c r="I1222" s="385"/>
      <c r="J1222" s="385"/>
      <c r="K1222" s="385"/>
    </row>
    <row r="1223" spans="1:11">
      <c r="A1223" s="494"/>
      <c r="B1223" s="438"/>
      <c r="F1223" s="385"/>
      <c r="G1223" s="385"/>
      <c r="H1223" s="385"/>
      <c r="I1223" s="385"/>
      <c r="J1223" s="385"/>
      <c r="K1223" s="385"/>
    </row>
    <row r="1224" spans="1:11">
      <c r="A1224" s="494"/>
      <c r="B1224" s="438"/>
      <c r="F1224" s="385"/>
      <c r="G1224" s="385"/>
      <c r="H1224" s="385"/>
      <c r="I1224" s="385"/>
      <c r="J1224" s="385"/>
      <c r="K1224" s="385"/>
    </row>
    <row r="1225" spans="1:11">
      <c r="A1225" s="494"/>
      <c r="B1225" s="438"/>
      <c r="F1225" s="385"/>
      <c r="G1225" s="385"/>
      <c r="H1225" s="385"/>
      <c r="I1225" s="385"/>
      <c r="J1225" s="385"/>
      <c r="K1225" s="385"/>
    </row>
    <row r="1226" spans="1:11">
      <c r="A1226" s="494"/>
      <c r="B1226" s="438"/>
      <c r="F1226" s="385"/>
      <c r="G1226" s="385"/>
      <c r="H1226" s="385"/>
      <c r="I1226" s="385"/>
      <c r="J1226" s="385"/>
      <c r="K1226" s="385"/>
    </row>
    <row r="1227" spans="1:11">
      <c r="A1227" s="494"/>
      <c r="B1227" s="438"/>
      <c r="F1227" s="385"/>
      <c r="G1227" s="385"/>
      <c r="H1227" s="385"/>
      <c r="I1227" s="385"/>
      <c r="J1227" s="385"/>
      <c r="K1227" s="385"/>
    </row>
    <row r="1228" spans="1:11">
      <c r="A1228" s="494"/>
      <c r="B1228" s="438"/>
      <c r="F1228" s="385"/>
      <c r="G1228" s="385"/>
      <c r="H1228" s="385"/>
      <c r="I1228" s="385"/>
      <c r="J1228" s="385"/>
      <c r="K1228" s="385"/>
    </row>
    <row r="1229" spans="1:11">
      <c r="A1229" s="494"/>
      <c r="B1229" s="438"/>
      <c r="F1229" s="385"/>
      <c r="G1229" s="385"/>
      <c r="H1229" s="385"/>
      <c r="I1229" s="385"/>
      <c r="J1229" s="385"/>
      <c r="K1229" s="385"/>
    </row>
    <row r="1230" spans="1:11">
      <c r="A1230" s="494"/>
      <c r="B1230" s="438"/>
      <c r="F1230" s="385"/>
      <c r="G1230" s="385"/>
      <c r="H1230" s="385"/>
      <c r="I1230" s="385"/>
      <c r="J1230" s="385"/>
      <c r="K1230" s="385"/>
    </row>
    <row r="1231" spans="1:11">
      <c r="A1231" s="494"/>
      <c r="B1231" s="438"/>
      <c r="F1231" s="385"/>
      <c r="G1231" s="385"/>
      <c r="H1231" s="385"/>
      <c r="I1231" s="385"/>
      <c r="J1231" s="385"/>
      <c r="K1231" s="385"/>
    </row>
    <row r="1232" spans="1:11">
      <c r="A1232" s="494"/>
      <c r="B1232" s="438"/>
      <c r="F1232" s="385"/>
      <c r="G1232" s="385"/>
      <c r="H1232" s="385"/>
      <c r="I1232" s="385"/>
      <c r="J1232" s="385"/>
      <c r="K1232" s="385"/>
    </row>
    <row r="1233" spans="1:11">
      <c r="A1233" s="494"/>
      <c r="B1233" s="438"/>
      <c r="F1233" s="385"/>
      <c r="G1233" s="385"/>
      <c r="H1233" s="385"/>
      <c r="I1233" s="385"/>
      <c r="J1233" s="385"/>
      <c r="K1233" s="385"/>
    </row>
    <row r="1234" spans="1:11">
      <c r="A1234" s="494"/>
      <c r="B1234" s="438"/>
      <c r="F1234" s="385"/>
      <c r="G1234" s="385"/>
      <c r="H1234" s="385"/>
      <c r="I1234" s="385"/>
      <c r="J1234" s="385"/>
      <c r="K1234" s="385"/>
    </row>
    <row r="1235" spans="1:11">
      <c r="A1235" s="494"/>
      <c r="B1235" s="438"/>
      <c r="F1235" s="385"/>
      <c r="G1235" s="385"/>
      <c r="H1235" s="385"/>
      <c r="I1235" s="385"/>
      <c r="J1235" s="385"/>
      <c r="K1235" s="385"/>
    </row>
    <row r="1236" spans="1:11">
      <c r="A1236" s="494"/>
      <c r="B1236" s="438"/>
      <c r="F1236" s="385"/>
      <c r="G1236" s="385"/>
      <c r="H1236" s="385"/>
      <c r="I1236" s="385"/>
      <c r="J1236" s="385"/>
      <c r="K1236" s="385"/>
    </row>
    <row r="1237" spans="1:11">
      <c r="A1237" s="494"/>
      <c r="B1237" s="438"/>
      <c r="F1237" s="385"/>
      <c r="G1237" s="385"/>
      <c r="H1237" s="385"/>
      <c r="I1237" s="385"/>
      <c r="J1237" s="385"/>
      <c r="K1237" s="385"/>
    </row>
    <row r="1238" spans="1:11">
      <c r="A1238" s="494"/>
      <c r="B1238" s="438"/>
      <c r="F1238" s="385"/>
      <c r="G1238" s="385"/>
      <c r="H1238" s="385"/>
      <c r="I1238" s="385"/>
      <c r="J1238" s="385"/>
      <c r="K1238" s="385"/>
    </row>
    <row r="1239" spans="1:11">
      <c r="A1239" s="494"/>
      <c r="B1239" s="438"/>
      <c r="F1239" s="385"/>
      <c r="G1239" s="385"/>
      <c r="H1239" s="385"/>
      <c r="I1239" s="385"/>
      <c r="J1239" s="385"/>
      <c r="K1239" s="385"/>
    </row>
    <row r="1240" spans="1:11">
      <c r="A1240" s="494"/>
      <c r="B1240" s="438"/>
      <c r="F1240" s="385"/>
      <c r="G1240" s="385"/>
      <c r="H1240" s="385"/>
      <c r="I1240" s="385"/>
      <c r="J1240" s="385"/>
      <c r="K1240" s="385"/>
    </row>
    <row r="1241" spans="1:11">
      <c r="A1241" s="494"/>
      <c r="B1241" s="438"/>
      <c r="F1241" s="385"/>
      <c r="G1241" s="385"/>
      <c r="H1241" s="385"/>
      <c r="I1241" s="385"/>
      <c r="J1241" s="385"/>
      <c r="K1241" s="385"/>
    </row>
    <row r="1242" spans="1:11">
      <c r="A1242" s="494"/>
      <c r="B1242" s="438"/>
      <c r="F1242" s="385"/>
      <c r="G1242" s="385"/>
      <c r="H1242" s="385"/>
      <c r="I1242" s="385"/>
      <c r="J1242" s="385"/>
      <c r="K1242" s="385"/>
    </row>
    <row r="1243" spans="1:11">
      <c r="A1243" s="494"/>
      <c r="B1243" s="438"/>
      <c r="F1243" s="385"/>
      <c r="G1243" s="385"/>
      <c r="H1243" s="385"/>
      <c r="I1243" s="385"/>
      <c r="J1243" s="385"/>
      <c r="K1243" s="385"/>
    </row>
    <row r="1244" spans="1:11">
      <c r="A1244" s="494"/>
      <c r="B1244" s="438"/>
      <c r="F1244" s="385"/>
      <c r="G1244" s="385"/>
      <c r="H1244" s="385"/>
      <c r="I1244" s="385"/>
      <c r="J1244" s="385"/>
      <c r="K1244" s="385"/>
    </row>
    <row r="1245" spans="1:11">
      <c r="A1245" s="494"/>
      <c r="B1245" s="438"/>
      <c r="F1245" s="385"/>
      <c r="G1245" s="385"/>
      <c r="H1245" s="385"/>
      <c r="I1245" s="385"/>
      <c r="J1245" s="385"/>
      <c r="K1245" s="385"/>
    </row>
    <row r="1246" spans="1:11">
      <c r="A1246" s="494"/>
      <c r="B1246" s="438"/>
      <c r="F1246" s="385"/>
      <c r="G1246" s="385"/>
      <c r="H1246" s="385"/>
      <c r="I1246" s="385"/>
      <c r="J1246" s="385"/>
      <c r="K1246" s="385"/>
    </row>
    <row r="1247" spans="1:11">
      <c r="A1247" s="494"/>
      <c r="B1247" s="438"/>
      <c r="F1247" s="385"/>
      <c r="G1247" s="385"/>
      <c r="H1247" s="385"/>
      <c r="I1247" s="385"/>
      <c r="J1247" s="385"/>
      <c r="K1247" s="385"/>
    </row>
    <row r="1248" spans="1:11">
      <c r="A1248" s="494"/>
      <c r="B1248" s="438"/>
      <c r="F1248" s="385"/>
      <c r="G1248" s="385"/>
      <c r="H1248" s="385"/>
      <c r="I1248" s="385"/>
      <c r="J1248" s="385"/>
      <c r="K1248" s="385"/>
    </row>
    <row r="1249" spans="1:11">
      <c r="A1249" s="494"/>
      <c r="B1249" s="438"/>
      <c r="F1249" s="385"/>
      <c r="G1249" s="385"/>
      <c r="H1249" s="385"/>
      <c r="I1249" s="385"/>
      <c r="J1249" s="385"/>
      <c r="K1249" s="385"/>
    </row>
    <row r="1250" spans="1:11">
      <c r="A1250" s="494"/>
      <c r="B1250" s="438"/>
      <c r="F1250" s="385"/>
      <c r="G1250" s="385"/>
      <c r="H1250" s="385"/>
      <c r="I1250" s="385"/>
      <c r="J1250" s="385"/>
      <c r="K1250" s="385"/>
    </row>
    <row r="1251" spans="1:11">
      <c r="A1251" s="494"/>
      <c r="B1251" s="438"/>
      <c r="F1251" s="385"/>
      <c r="G1251" s="385"/>
      <c r="H1251" s="385"/>
      <c r="I1251" s="385"/>
      <c r="J1251" s="385"/>
      <c r="K1251" s="385"/>
    </row>
    <row r="1252" spans="1:11">
      <c r="A1252" s="494"/>
      <c r="B1252" s="438"/>
      <c r="F1252" s="385"/>
      <c r="G1252" s="385"/>
      <c r="H1252" s="385"/>
      <c r="I1252" s="385"/>
      <c r="J1252" s="385"/>
      <c r="K1252" s="385"/>
    </row>
    <row r="1253" spans="1:11">
      <c r="A1253" s="494"/>
      <c r="B1253" s="438"/>
      <c r="F1253" s="385"/>
      <c r="G1253" s="385"/>
      <c r="H1253" s="385"/>
      <c r="I1253" s="385"/>
      <c r="J1253" s="385"/>
      <c r="K1253" s="385"/>
    </row>
    <row r="1254" spans="1:11">
      <c r="A1254" s="494"/>
      <c r="B1254" s="438"/>
      <c r="F1254" s="385"/>
      <c r="G1254" s="385"/>
      <c r="H1254" s="385"/>
      <c r="I1254" s="385"/>
      <c r="J1254" s="385"/>
      <c r="K1254" s="385"/>
    </row>
    <row r="1255" spans="1:11">
      <c r="A1255" s="494"/>
      <c r="B1255" s="438"/>
      <c r="F1255" s="385"/>
      <c r="G1255" s="385"/>
      <c r="H1255" s="385"/>
      <c r="I1255" s="385"/>
      <c r="J1255" s="385"/>
      <c r="K1255" s="385"/>
    </row>
    <row r="1256" spans="1:11">
      <c r="A1256" s="494"/>
      <c r="B1256" s="438"/>
      <c r="F1256" s="385"/>
      <c r="G1256" s="385"/>
      <c r="H1256" s="385"/>
      <c r="I1256" s="385"/>
      <c r="J1256" s="385"/>
      <c r="K1256" s="385"/>
    </row>
    <row r="1257" spans="1:11">
      <c r="A1257" s="494"/>
      <c r="B1257" s="438"/>
      <c r="F1257" s="385"/>
      <c r="G1257" s="385"/>
      <c r="H1257" s="385"/>
      <c r="I1257" s="385"/>
      <c r="J1257" s="385"/>
      <c r="K1257" s="385"/>
    </row>
    <row r="1258" spans="1:11">
      <c r="A1258" s="494"/>
      <c r="B1258" s="438"/>
      <c r="F1258" s="385"/>
      <c r="G1258" s="385"/>
      <c r="H1258" s="385"/>
      <c r="I1258" s="385"/>
      <c r="J1258" s="385"/>
      <c r="K1258" s="385"/>
    </row>
    <row r="1259" spans="1:11">
      <c r="A1259" s="494"/>
      <c r="B1259" s="438"/>
      <c r="F1259" s="385"/>
      <c r="G1259" s="385"/>
      <c r="H1259" s="385"/>
      <c r="I1259" s="385"/>
      <c r="J1259" s="385"/>
      <c r="K1259" s="385"/>
    </row>
    <row r="1260" spans="1:11">
      <c r="A1260" s="494"/>
      <c r="B1260" s="438"/>
      <c r="F1260" s="385"/>
      <c r="G1260" s="385"/>
      <c r="H1260" s="385"/>
      <c r="I1260" s="385"/>
      <c r="J1260" s="385"/>
      <c r="K1260" s="385"/>
    </row>
    <row r="1261" spans="1:11">
      <c r="A1261" s="494"/>
      <c r="B1261" s="438"/>
      <c r="F1261" s="385"/>
      <c r="G1261" s="385"/>
      <c r="H1261" s="385"/>
      <c r="I1261" s="385"/>
      <c r="J1261" s="385"/>
      <c r="K1261" s="385"/>
    </row>
    <row r="1262" spans="1:11">
      <c r="A1262" s="494"/>
      <c r="B1262" s="438"/>
      <c r="F1262" s="385"/>
      <c r="G1262" s="385"/>
      <c r="H1262" s="385"/>
      <c r="I1262" s="385"/>
      <c r="J1262" s="385"/>
      <c r="K1262" s="385"/>
    </row>
    <row r="1263" spans="1:11">
      <c r="A1263" s="494"/>
      <c r="B1263" s="438"/>
      <c r="F1263" s="385"/>
      <c r="G1263" s="385"/>
      <c r="H1263" s="385"/>
      <c r="I1263" s="385"/>
      <c r="J1263" s="385"/>
      <c r="K1263" s="385"/>
    </row>
    <row r="1264" spans="1:11">
      <c r="A1264" s="494"/>
      <c r="B1264" s="438"/>
      <c r="F1264" s="385"/>
      <c r="G1264" s="385"/>
      <c r="H1264" s="385"/>
      <c r="I1264" s="385"/>
      <c r="J1264" s="385"/>
      <c r="K1264" s="385"/>
    </row>
    <row r="1265" spans="1:11">
      <c r="A1265" s="494"/>
      <c r="B1265" s="438"/>
      <c r="F1265" s="385"/>
      <c r="G1265" s="385"/>
      <c r="H1265" s="385"/>
      <c r="I1265" s="385"/>
      <c r="J1265" s="385"/>
      <c r="K1265" s="385"/>
    </row>
    <row r="1266" spans="1:11">
      <c r="A1266" s="494"/>
      <c r="B1266" s="438"/>
      <c r="F1266" s="385"/>
      <c r="G1266" s="385"/>
      <c r="H1266" s="385"/>
      <c r="I1266" s="385"/>
      <c r="J1266" s="385"/>
      <c r="K1266" s="385"/>
    </row>
    <row r="1267" spans="1:11">
      <c r="A1267" s="494"/>
      <c r="B1267" s="438"/>
      <c r="F1267" s="385"/>
      <c r="G1267" s="385"/>
      <c r="H1267" s="385"/>
      <c r="I1267" s="385"/>
      <c r="J1267" s="385"/>
      <c r="K1267" s="385"/>
    </row>
    <row r="1268" spans="1:11">
      <c r="A1268" s="494"/>
      <c r="B1268" s="438"/>
      <c r="F1268" s="385"/>
      <c r="G1268" s="385"/>
      <c r="H1268" s="385"/>
      <c r="I1268" s="385"/>
      <c r="J1268" s="385"/>
      <c r="K1268" s="385"/>
    </row>
    <row r="1269" spans="1:11">
      <c r="A1269" s="494"/>
      <c r="B1269" s="438"/>
      <c r="F1269" s="385"/>
      <c r="G1269" s="385"/>
      <c r="H1269" s="385"/>
      <c r="I1269" s="385"/>
      <c r="J1269" s="385"/>
      <c r="K1269" s="385"/>
    </row>
    <row r="1270" spans="1:11">
      <c r="A1270" s="494"/>
      <c r="B1270" s="438"/>
      <c r="F1270" s="385"/>
      <c r="G1270" s="385"/>
      <c r="H1270" s="385"/>
      <c r="I1270" s="385"/>
      <c r="J1270" s="385"/>
      <c r="K1270" s="385"/>
    </row>
    <row r="1271" spans="1:11">
      <c r="A1271" s="494"/>
      <c r="B1271" s="438"/>
      <c r="F1271" s="385"/>
      <c r="G1271" s="385"/>
      <c r="H1271" s="385"/>
      <c r="I1271" s="385"/>
      <c r="J1271" s="385"/>
      <c r="K1271" s="385"/>
    </row>
    <row r="1272" spans="1:11">
      <c r="A1272" s="494"/>
      <c r="B1272" s="438"/>
      <c r="F1272" s="385"/>
      <c r="G1272" s="385"/>
      <c r="H1272" s="385"/>
      <c r="I1272" s="385"/>
      <c r="J1272" s="385"/>
      <c r="K1272" s="385"/>
    </row>
    <row r="1273" spans="1:11">
      <c r="A1273" s="494"/>
      <c r="B1273" s="438"/>
      <c r="F1273" s="385"/>
      <c r="G1273" s="385"/>
      <c r="H1273" s="385"/>
      <c r="I1273" s="385"/>
      <c r="J1273" s="385"/>
      <c r="K1273" s="385"/>
    </row>
    <row r="1274" spans="1:11">
      <c r="A1274" s="494"/>
      <c r="B1274" s="438"/>
      <c r="F1274" s="385"/>
      <c r="G1274" s="385"/>
      <c r="H1274" s="385"/>
      <c r="I1274" s="385"/>
      <c r="J1274" s="385"/>
      <c r="K1274" s="385"/>
    </row>
    <row r="1275" spans="1:11">
      <c r="A1275" s="494"/>
      <c r="B1275" s="438"/>
      <c r="F1275" s="385"/>
      <c r="G1275" s="385"/>
      <c r="H1275" s="385"/>
      <c r="I1275" s="385"/>
      <c r="J1275" s="385"/>
      <c r="K1275" s="385"/>
    </row>
    <row r="1276" spans="1:11">
      <c r="A1276" s="494"/>
      <c r="B1276" s="438"/>
      <c r="F1276" s="385"/>
      <c r="G1276" s="385"/>
      <c r="H1276" s="385"/>
      <c r="I1276" s="385"/>
      <c r="J1276" s="385"/>
      <c r="K1276" s="385"/>
    </row>
    <row r="1277" spans="1:11">
      <c r="A1277" s="494"/>
      <c r="B1277" s="438"/>
      <c r="F1277" s="385"/>
      <c r="G1277" s="385"/>
      <c r="H1277" s="385"/>
      <c r="I1277" s="385"/>
      <c r="J1277" s="385"/>
      <c r="K1277" s="385"/>
    </row>
    <row r="1278" spans="1:11">
      <c r="A1278" s="494"/>
      <c r="B1278" s="438"/>
      <c r="F1278" s="385"/>
      <c r="G1278" s="385"/>
      <c r="H1278" s="385"/>
      <c r="I1278" s="385"/>
      <c r="J1278" s="385"/>
      <c r="K1278" s="385"/>
    </row>
    <row r="1279" spans="1:11">
      <c r="A1279" s="494"/>
      <c r="B1279" s="438"/>
      <c r="F1279" s="385"/>
      <c r="G1279" s="385"/>
      <c r="H1279" s="385"/>
      <c r="I1279" s="385"/>
      <c r="J1279" s="385"/>
      <c r="K1279" s="385"/>
    </row>
    <row r="1280" spans="1:11">
      <c r="A1280" s="494"/>
      <c r="B1280" s="438"/>
      <c r="F1280" s="385"/>
      <c r="G1280" s="385"/>
      <c r="H1280" s="385"/>
      <c r="I1280" s="385"/>
      <c r="J1280" s="385"/>
      <c r="K1280" s="385"/>
    </row>
    <row r="1281" spans="1:11">
      <c r="A1281" s="494"/>
      <c r="B1281" s="438"/>
      <c r="F1281" s="385"/>
      <c r="G1281" s="385"/>
      <c r="H1281" s="385"/>
      <c r="I1281" s="385"/>
      <c r="J1281" s="385"/>
      <c r="K1281" s="385"/>
    </row>
    <row r="1282" spans="1:11">
      <c r="A1282" s="494"/>
      <c r="B1282" s="438"/>
      <c r="F1282" s="385"/>
      <c r="G1282" s="385"/>
      <c r="H1282" s="385"/>
      <c r="I1282" s="385"/>
      <c r="J1282" s="385"/>
      <c r="K1282" s="385"/>
    </row>
    <row r="1283" spans="1:11">
      <c r="A1283" s="494"/>
      <c r="B1283" s="438"/>
      <c r="F1283" s="385"/>
      <c r="G1283" s="385"/>
      <c r="H1283" s="385"/>
      <c r="I1283" s="385"/>
      <c r="J1283" s="385"/>
      <c r="K1283" s="385"/>
    </row>
    <row r="1284" spans="1:11">
      <c r="A1284" s="494"/>
      <c r="B1284" s="438"/>
      <c r="F1284" s="385"/>
      <c r="G1284" s="385"/>
      <c r="H1284" s="385"/>
      <c r="I1284" s="385"/>
      <c r="J1284" s="385"/>
      <c r="K1284" s="385"/>
    </row>
    <row r="1285" spans="1:11">
      <c r="A1285" s="494"/>
      <c r="B1285" s="438"/>
      <c r="F1285" s="385"/>
      <c r="G1285" s="385"/>
      <c r="H1285" s="385"/>
      <c r="I1285" s="385"/>
      <c r="J1285" s="385"/>
      <c r="K1285" s="385"/>
    </row>
    <row r="1286" spans="1:11">
      <c r="A1286" s="494"/>
      <c r="B1286" s="438"/>
      <c r="F1286" s="385"/>
      <c r="G1286" s="385"/>
      <c r="H1286" s="385"/>
      <c r="I1286" s="385"/>
      <c r="J1286" s="385"/>
      <c r="K1286" s="385"/>
    </row>
    <row r="1287" spans="1:11">
      <c r="A1287" s="494"/>
      <c r="B1287" s="438"/>
      <c r="F1287" s="385"/>
      <c r="G1287" s="385"/>
      <c r="H1287" s="385"/>
      <c r="I1287" s="385"/>
      <c r="J1287" s="385"/>
      <c r="K1287" s="385"/>
    </row>
    <row r="1288" spans="1:11">
      <c r="A1288" s="494"/>
      <c r="B1288" s="438"/>
      <c r="F1288" s="385"/>
      <c r="G1288" s="385"/>
      <c r="H1288" s="385"/>
      <c r="I1288" s="385"/>
      <c r="J1288" s="385"/>
      <c r="K1288" s="385"/>
    </row>
    <row r="1289" spans="1:11">
      <c r="A1289" s="494"/>
      <c r="B1289" s="438"/>
      <c r="F1289" s="385"/>
      <c r="G1289" s="385"/>
      <c r="H1289" s="385"/>
      <c r="I1289" s="385"/>
      <c r="J1289" s="385"/>
      <c r="K1289" s="385"/>
    </row>
    <row r="1290" spans="1:11">
      <c r="A1290" s="494"/>
      <c r="B1290" s="438"/>
      <c r="F1290" s="385"/>
      <c r="G1290" s="385"/>
      <c r="H1290" s="385"/>
      <c r="I1290" s="385"/>
      <c r="J1290" s="385"/>
      <c r="K1290" s="385"/>
    </row>
    <row r="1291" spans="1:11">
      <c r="A1291" s="494"/>
      <c r="B1291" s="438"/>
      <c r="F1291" s="385"/>
      <c r="G1291" s="385"/>
      <c r="H1291" s="385"/>
      <c r="I1291" s="385"/>
      <c r="J1291" s="385"/>
      <c r="K1291" s="385"/>
    </row>
    <row r="1292" spans="1:11">
      <c r="A1292" s="494"/>
      <c r="B1292" s="438"/>
      <c r="F1292" s="385"/>
      <c r="G1292" s="385"/>
      <c r="H1292" s="385"/>
      <c r="I1292" s="385"/>
      <c r="J1292" s="385"/>
      <c r="K1292" s="385"/>
    </row>
    <row r="1293" spans="1:11">
      <c r="A1293" s="494"/>
      <c r="B1293" s="438"/>
      <c r="F1293" s="385"/>
      <c r="G1293" s="385"/>
      <c r="H1293" s="385"/>
      <c r="I1293" s="385"/>
      <c r="J1293" s="385"/>
      <c r="K1293" s="385"/>
    </row>
    <row r="1294" spans="1:11">
      <c r="A1294" s="494"/>
      <c r="B1294" s="438"/>
      <c r="F1294" s="385"/>
      <c r="G1294" s="385"/>
      <c r="H1294" s="385"/>
      <c r="I1294" s="385"/>
      <c r="J1294" s="385"/>
      <c r="K1294" s="385"/>
    </row>
    <row r="1295" spans="1:11">
      <c r="A1295" s="494"/>
      <c r="B1295" s="438"/>
      <c r="F1295" s="385"/>
      <c r="G1295" s="385"/>
      <c r="H1295" s="385"/>
      <c r="I1295" s="385"/>
      <c r="J1295" s="385"/>
      <c r="K1295" s="385"/>
    </row>
    <row r="1296" spans="1:11">
      <c r="A1296" s="494"/>
      <c r="B1296" s="438"/>
      <c r="F1296" s="385"/>
      <c r="G1296" s="385"/>
      <c r="H1296" s="385"/>
      <c r="I1296" s="385"/>
      <c r="J1296" s="385"/>
      <c r="K1296" s="385"/>
    </row>
    <row r="1297" spans="1:11">
      <c r="A1297" s="494"/>
      <c r="B1297" s="438"/>
      <c r="F1297" s="385"/>
      <c r="G1297" s="385"/>
      <c r="H1297" s="385"/>
      <c r="I1297" s="385"/>
      <c r="J1297" s="385"/>
      <c r="K1297" s="385"/>
    </row>
    <row r="1298" spans="1:11">
      <c r="A1298" s="494"/>
      <c r="B1298" s="438"/>
      <c r="F1298" s="385"/>
      <c r="G1298" s="385"/>
      <c r="H1298" s="385"/>
      <c r="I1298" s="385"/>
      <c r="J1298" s="385"/>
      <c r="K1298" s="385"/>
    </row>
    <row r="1299" spans="1:11">
      <c r="A1299" s="494"/>
      <c r="B1299" s="438"/>
      <c r="F1299" s="385"/>
      <c r="G1299" s="385"/>
      <c r="H1299" s="385"/>
      <c r="I1299" s="385"/>
      <c r="J1299" s="385"/>
      <c r="K1299" s="385"/>
    </row>
    <row r="1300" spans="1:11">
      <c r="A1300" s="494"/>
      <c r="B1300" s="438"/>
      <c r="F1300" s="385"/>
      <c r="G1300" s="385"/>
      <c r="H1300" s="385"/>
      <c r="I1300" s="385"/>
      <c r="J1300" s="385"/>
      <c r="K1300" s="385"/>
    </row>
    <row r="1301" spans="1:11">
      <c r="A1301" s="494"/>
      <c r="B1301" s="438"/>
      <c r="F1301" s="385"/>
      <c r="G1301" s="385"/>
      <c r="H1301" s="385"/>
      <c r="I1301" s="385"/>
      <c r="J1301" s="385"/>
      <c r="K1301" s="385"/>
    </row>
    <row r="1302" spans="1:11">
      <c r="A1302" s="494"/>
      <c r="B1302" s="438"/>
      <c r="F1302" s="385"/>
      <c r="G1302" s="385"/>
      <c r="H1302" s="385"/>
      <c r="I1302" s="385"/>
      <c r="J1302" s="385"/>
      <c r="K1302" s="385"/>
    </row>
    <row r="1303" spans="1:11">
      <c r="A1303" s="494"/>
      <c r="B1303" s="438"/>
      <c r="F1303" s="385"/>
      <c r="G1303" s="385"/>
      <c r="H1303" s="385"/>
      <c r="I1303" s="385"/>
      <c r="J1303" s="385"/>
      <c r="K1303" s="385"/>
    </row>
    <row r="1304" spans="1:11">
      <c r="A1304" s="494"/>
      <c r="B1304" s="438"/>
      <c r="F1304" s="385"/>
      <c r="G1304" s="385"/>
      <c r="H1304" s="385"/>
      <c r="I1304" s="385"/>
      <c r="J1304" s="385"/>
      <c r="K1304" s="385"/>
    </row>
    <row r="1305" spans="1:11">
      <c r="A1305" s="494"/>
      <c r="B1305" s="438"/>
      <c r="F1305" s="385"/>
      <c r="G1305" s="385"/>
      <c r="H1305" s="385"/>
      <c r="I1305" s="385"/>
      <c r="J1305" s="385"/>
      <c r="K1305" s="385"/>
    </row>
    <row r="1306" spans="1:11">
      <c r="A1306" s="494"/>
      <c r="B1306" s="438"/>
      <c r="F1306" s="385"/>
      <c r="G1306" s="385"/>
      <c r="H1306" s="385"/>
      <c r="I1306" s="385"/>
      <c r="J1306" s="385"/>
      <c r="K1306" s="385"/>
    </row>
    <row r="1307" spans="1:11">
      <c r="A1307" s="494"/>
      <c r="B1307" s="438"/>
      <c r="F1307" s="385"/>
      <c r="G1307" s="385"/>
      <c r="H1307" s="385"/>
      <c r="I1307" s="385"/>
      <c r="J1307" s="385"/>
      <c r="K1307" s="385"/>
    </row>
    <row r="1308" spans="1:11">
      <c r="A1308" s="494"/>
      <c r="B1308" s="438"/>
      <c r="F1308" s="385"/>
      <c r="G1308" s="385"/>
      <c r="H1308" s="385"/>
      <c r="I1308" s="385"/>
      <c r="J1308" s="385"/>
      <c r="K1308" s="385"/>
    </row>
    <row r="1309" spans="1:11">
      <c r="A1309" s="494"/>
      <c r="B1309" s="438"/>
      <c r="F1309" s="385"/>
      <c r="G1309" s="385"/>
      <c r="H1309" s="385"/>
      <c r="I1309" s="385"/>
      <c r="J1309" s="385"/>
      <c r="K1309" s="385"/>
    </row>
    <row r="1310" spans="1:11">
      <c r="A1310" s="494"/>
      <c r="B1310" s="438"/>
      <c r="F1310" s="385"/>
      <c r="G1310" s="385"/>
      <c r="H1310" s="385"/>
      <c r="I1310" s="385"/>
      <c r="J1310" s="385"/>
      <c r="K1310" s="385"/>
    </row>
    <row r="1311" spans="1:11">
      <c r="A1311" s="494"/>
      <c r="B1311" s="438"/>
      <c r="F1311" s="385"/>
      <c r="G1311" s="385"/>
      <c r="H1311" s="385"/>
      <c r="I1311" s="385"/>
      <c r="J1311" s="385"/>
      <c r="K1311" s="385"/>
    </row>
    <row r="1312" spans="1:11">
      <c r="A1312" s="494"/>
      <c r="B1312" s="438"/>
      <c r="F1312" s="385"/>
      <c r="G1312" s="385"/>
      <c r="H1312" s="385"/>
      <c r="I1312" s="385"/>
      <c r="J1312" s="385"/>
      <c r="K1312" s="385"/>
    </row>
    <row r="1313" spans="1:11">
      <c r="A1313" s="494"/>
      <c r="B1313" s="438"/>
      <c r="F1313" s="385"/>
      <c r="G1313" s="385"/>
      <c r="H1313" s="385"/>
      <c r="I1313" s="385"/>
      <c r="J1313" s="385"/>
      <c r="K1313" s="385"/>
    </row>
    <row r="1314" spans="1:11">
      <c r="A1314" s="494"/>
      <c r="B1314" s="438"/>
      <c r="F1314" s="385"/>
      <c r="G1314" s="385"/>
      <c r="H1314" s="385"/>
      <c r="I1314" s="385"/>
      <c r="J1314" s="385"/>
      <c r="K1314" s="385"/>
    </row>
    <row r="1315" spans="1:11">
      <c r="A1315" s="494"/>
      <c r="B1315" s="438"/>
      <c r="F1315" s="385"/>
      <c r="G1315" s="385"/>
      <c r="H1315" s="385"/>
      <c r="I1315" s="385"/>
      <c r="J1315" s="385"/>
      <c r="K1315" s="385"/>
    </row>
    <row r="1316" spans="1:11">
      <c r="A1316" s="494"/>
      <c r="B1316" s="438"/>
      <c r="F1316" s="385"/>
      <c r="G1316" s="385"/>
      <c r="H1316" s="385"/>
      <c r="I1316" s="385"/>
      <c r="J1316" s="385"/>
      <c r="K1316" s="385"/>
    </row>
    <row r="1317" spans="1:11">
      <c r="A1317" s="494"/>
      <c r="B1317" s="438"/>
      <c r="F1317" s="385"/>
      <c r="G1317" s="385"/>
      <c r="H1317" s="385"/>
      <c r="I1317" s="385"/>
      <c r="J1317" s="385"/>
      <c r="K1317" s="385"/>
    </row>
    <row r="1318" spans="1:11">
      <c r="A1318" s="494"/>
      <c r="B1318" s="438"/>
      <c r="F1318" s="385"/>
      <c r="G1318" s="385"/>
      <c r="H1318" s="385"/>
      <c r="I1318" s="385"/>
      <c r="J1318" s="385"/>
      <c r="K1318" s="385"/>
    </row>
    <row r="1319" spans="1:11">
      <c r="A1319" s="494"/>
      <c r="B1319" s="438"/>
      <c r="F1319" s="385"/>
      <c r="G1319" s="385"/>
      <c r="H1319" s="385"/>
      <c r="I1319" s="385"/>
      <c r="J1319" s="385"/>
      <c r="K1319" s="385"/>
    </row>
    <row r="1320" spans="1:11">
      <c r="A1320" s="494"/>
      <c r="B1320" s="438"/>
      <c r="F1320" s="385"/>
      <c r="G1320" s="385"/>
      <c r="H1320" s="385"/>
      <c r="I1320" s="385"/>
      <c r="J1320" s="385"/>
      <c r="K1320" s="385"/>
    </row>
    <row r="1321" spans="1:11">
      <c r="A1321" s="494"/>
      <c r="B1321" s="438"/>
      <c r="F1321" s="385"/>
      <c r="G1321" s="385"/>
      <c r="H1321" s="385"/>
      <c r="I1321" s="385"/>
      <c r="J1321" s="385"/>
      <c r="K1321" s="385"/>
    </row>
    <row r="1322" spans="1:11">
      <c r="A1322" s="494"/>
      <c r="B1322" s="438"/>
      <c r="F1322" s="385"/>
      <c r="G1322" s="385"/>
      <c r="H1322" s="385"/>
      <c r="I1322" s="385"/>
      <c r="J1322" s="385"/>
      <c r="K1322" s="385"/>
    </row>
    <row r="1323" spans="1:11">
      <c r="A1323" s="494"/>
      <c r="B1323" s="438"/>
      <c r="F1323" s="385"/>
      <c r="G1323" s="385"/>
      <c r="H1323" s="385"/>
      <c r="I1323" s="385"/>
      <c r="J1323" s="385"/>
      <c r="K1323" s="385"/>
    </row>
    <row r="1324" spans="1:11">
      <c r="A1324" s="494"/>
      <c r="B1324" s="438"/>
      <c r="F1324" s="385"/>
      <c r="G1324" s="385"/>
      <c r="H1324" s="385"/>
      <c r="I1324" s="385"/>
      <c r="J1324" s="385"/>
      <c r="K1324" s="385"/>
    </row>
    <row r="1325" spans="1:11">
      <c r="A1325" s="494"/>
      <c r="B1325" s="438"/>
      <c r="F1325" s="385"/>
      <c r="G1325" s="385"/>
      <c r="H1325" s="385"/>
      <c r="I1325" s="385"/>
      <c r="J1325" s="385"/>
      <c r="K1325" s="385"/>
    </row>
    <row r="1326" spans="1:11">
      <c r="A1326" s="494"/>
      <c r="B1326" s="438"/>
      <c r="F1326" s="385"/>
      <c r="G1326" s="385"/>
      <c r="H1326" s="385"/>
      <c r="I1326" s="385"/>
      <c r="J1326" s="385"/>
      <c r="K1326" s="385"/>
    </row>
    <row r="1327" spans="1:11">
      <c r="A1327" s="494"/>
      <c r="B1327" s="438"/>
      <c r="F1327" s="385"/>
      <c r="G1327" s="385"/>
      <c r="H1327" s="385"/>
      <c r="I1327" s="385"/>
      <c r="J1327" s="385"/>
      <c r="K1327" s="385"/>
    </row>
    <row r="1328" spans="1:11">
      <c r="A1328" s="494"/>
      <c r="B1328" s="438"/>
      <c r="F1328" s="385"/>
      <c r="G1328" s="385"/>
      <c r="H1328" s="385"/>
      <c r="I1328" s="385"/>
      <c r="J1328" s="385"/>
      <c r="K1328" s="385"/>
    </row>
    <row r="1329" spans="1:11">
      <c r="A1329" s="494"/>
      <c r="B1329" s="438"/>
      <c r="F1329" s="385"/>
      <c r="G1329" s="385"/>
      <c r="H1329" s="385"/>
      <c r="I1329" s="385"/>
      <c r="J1329" s="385"/>
      <c r="K1329" s="385"/>
    </row>
    <row r="1330" spans="1:11">
      <c r="A1330" s="494"/>
      <c r="B1330" s="438"/>
      <c r="F1330" s="385"/>
      <c r="G1330" s="385"/>
      <c r="H1330" s="385"/>
      <c r="I1330" s="385"/>
      <c r="J1330" s="385"/>
      <c r="K1330" s="385"/>
    </row>
    <row r="1331" spans="1:11">
      <c r="A1331" s="494"/>
      <c r="B1331" s="438"/>
      <c r="F1331" s="385"/>
      <c r="G1331" s="385"/>
      <c r="H1331" s="385"/>
      <c r="I1331" s="385"/>
      <c r="J1331" s="385"/>
      <c r="K1331" s="385"/>
    </row>
    <row r="1332" spans="1:11">
      <c r="A1332" s="494"/>
      <c r="B1332" s="438"/>
      <c r="F1332" s="385"/>
      <c r="G1332" s="385"/>
      <c r="H1332" s="385"/>
      <c r="I1332" s="385"/>
      <c r="J1332" s="385"/>
      <c r="K1332" s="385"/>
    </row>
    <row r="1333" spans="1:11">
      <c r="A1333" s="494"/>
      <c r="B1333" s="438"/>
      <c r="F1333" s="385"/>
      <c r="G1333" s="385"/>
      <c r="H1333" s="385"/>
      <c r="I1333" s="385"/>
      <c r="J1333" s="385"/>
      <c r="K1333" s="385"/>
    </row>
    <row r="1334" spans="1:11">
      <c r="A1334" s="494"/>
      <c r="B1334" s="438"/>
      <c r="F1334" s="385"/>
      <c r="G1334" s="385"/>
      <c r="H1334" s="385"/>
      <c r="I1334" s="385"/>
      <c r="J1334" s="385"/>
      <c r="K1334" s="385"/>
    </row>
    <row r="1335" spans="1:11">
      <c r="A1335" s="494"/>
      <c r="B1335" s="438"/>
      <c r="F1335" s="385"/>
      <c r="G1335" s="385"/>
      <c r="H1335" s="385"/>
      <c r="I1335" s="385"/>
      <c r="J1335" s="385"/>
      <c r="K1335" s="385"/>
    </row>
    <row r="1336" spans="1:11">
      <c r="A1336" s="494"/>
      <c r="B1336" s="438"/>
      <c r="F1336" s="385"/>
      <c r="G1336" s="385"/>
      <c r="H1336" s="385"/>
      <c r="I1336" s="385"/>
      <c r="J1336" s="385"/>
      <c r="K1336" s="385"/>
    </row>
    <row r="1337" spans="1:11">
      <c r="A1337" s="494"/>
      <c r="B1337" s="438"/>
      <c r="F1337" s="385"/>
      <c r="G1337" s="385"/>
      <c r="H1337" s="385"/>
      <c r="I1337" s="385"/>
      <c r="J1337" s="385"/>
      <c r="K1337" s="385"/>
    </row>
    <row r="1338" spans="1:11">
      <c r="A1338" s="494"/>
      <c r="B1338" s="438"/>
      <c r="F1338" s="385"/>
      <c r="G1338" s="385"/>
      <c r="H1338" s="385"/>
      <c r="I1338" s="385"/>
      <c r="J1338" s="385"/>
      <c r="K1338" s="385"/>
    </row>
    <row r="1339" spans="1:11">
      <c r="A1339" s="494"/>
      <c r="B1339" s="438"/>
      <c r="F1339" s="385"/>
      <c r="G1339" s="385"/>
      <c r="H1339" s="385"/>
      <c r="I1339" s="385"/>
      <c r="J1339" s="385"/>
      <c r="K1339" s="385"/>
    </row>
    <row r="1340" spans="1:11">
      <c r="A1340" s="494"/>
      <c r="B1340" s="438"/>
      <c r="F1340" s="385"/>
      <c r="G1340" s="385"/>
      <c r="H1340" s="385"/>
      <c r="I1340" s="385"/>
      <c r="J1340" s="385"/>
      <c r="K1340" s="385"/>
    </row>
    <row r="1341" spans="1:11">
      <c r="A1341" s="494"/>
      <c r="B1341" s="438"/>
      <c r="F1341" s="385"/>
      <c r="G1341" s="385"/>
      <c r="H1341" s="385"/>
      <c r="I1341" s="385"/>
      <c r="J1341" s="385"/>
      <c r="K1341" s="385"/>
    </row>
    <row r="1342" spans="1:11">
      <c r="A1342" s="494"/>
      <c r="B1342" s="438"/>
      <c r="F1342" s="385"/>
      <c r="G1342" s="385"/>
      <c r="H1342" s="385"/>
      <c r="I1342" s="385"/>
      <c r="J1342" s="385"/>
      <c r="K1342" s="385"/>
    </row>
    <row r="1343" spans="1:11">
      <c r="A1343" s="494"/>
      <c r="B1343" s="438"/>
      <c r="F1343" s="385"/>
      <c r="G1343" s="385"/>
      <c r="H1343" s="385"/>
      <c r="I1343" s="385"/>
      <c r="J1343" s="385"/>
      <c r="K1343" s="385"/>
    </row>
    <row r="1344" spans="1:11">
      <c r="A1344" s="494"/>
      <c r="B1344" s="438"/>
      <c r="F1344" s="385"/>
      <c r="G1344" s="385"/>
      <c r="H1344" s="385"/>
      <c r="I1344" s="385"/>
      <c r="J1344" s="385"/>
      <c r="K1344" s="385"/>
    </row>
    <row r="1345" spans="1:11">
      <c r="A1345" s="494"/>
      <c r="B1345" s="438"/>
      <c r="F1345" s="385"/>
      <c r="G1345" s="385"/>
      <c r="H1345" s="385"/>
      <c r="I1345" s="385"/>
      <c r="J1345" s="385"/>
      <c r="K1345" s="385"/>
    </row>
    <row r="1346" spans="1:11">
      <c r="A1346" s="494"/>
      <c r="B1346" s="438"/>
      <c r="F1346" s="385"/>
      <c r="G1346" s="385"/>
      <c r="H1346" s="385"/>
      <c r="I1346" s="385"/>
      <c r="J1346" s="385"/>
      <c r="K1346" s="385"/>
    </row>
    <row r="1347" spans="1:11">
      <c r="A1347" s="494"/>
      <c r="B1347" s="438"/>
      <c r="F1347" s="385"/>
      <c r="G1347" s="385"/>
      <c r="H1347" s="385"/>
      <c r="I1347" s="385"/>
      <c r="J1347" s="385"/>
      <c r="K1347" s="385"/>
    </row>
    <row r="1348" spans="1:11">
      <c r="A1348" s="494"/>
      <c r="B1348" s="438"/>
      <c r="F1348" s="385"/>
      <c r="G1348" s="385"/>
      <c r="H1348" s="385"/>
      <c r="I1348" s="385"/>
      <c r="J1348" s="385"/>
      <c r="K1348" s="385"/>
    </row>
    <row r="1349" spans="1:11">
      <c r="A1349" s="494"/>
      <c r="B1349" s="438"/>
      <c r="F1349" s="385"/>
      <c r="G1349" s="385"/>
      <c r="H1349" s="385"/>
      <c r="I1349" s="385"/>
      <c r="J1349" s="385"/>
      <c r="K1349" s="385"/>
    </row>
    <row r="1350" spans="1:11">
      <c r="A1350" s="494"/>
      <c r="B1350" s="438"/>
      <c r="F1350" s="385"/>
      <c r="G1350" s="385"/>
      <c r="H1350" s="385"/>
      <c r="I1350" s="385"/>
      <c r="J1350" s="385"/>
      <c r="K1350" s="385"/>
    </row>
    <row r="1351" spans="1:11">
      <c r="A1351" s="494"/>
      <c r="B1351" s="438"/>
      <c r="F1351" s="385"/>
      <c r="G1351" s="385"/>
      <c r="H1351" s="385"/>
      <c r="I1351" s="385"/>
      <c r="J1351" s="385"/>
      <c r="K1351" s="385"/>
    </row>
    <row r="1352" spans="1:11">
      <c r="A1352" s="494"/>
      <c r="B1352" s="438"/>
      <c r="F1352" s="385"/>
      <c r="G1352" s="385"/>
      <c r="H1352" s="385"/>
      <c r="I1352" s="385"/>
      <c r="J1352" s="385"/>
      <c r="K1352" s="385"/>
    </row>
    <row r="1353" spans="1:11">
      <c r="A1353" s="494"/>
      <c r="B1353" s="438"/>
      <c r="F1353" s="385"/>
      <c r="G1353" s="385"/>
      <c r="H1353" s="385"/>
      <c r="I1353" s="385"/>
      <c r="J1353" s="385"/>
      <c r="K1353" s="385"/>
    </row>
    <row r="1354" spans="1:11">
      <c r="A1354" s="494"/>
      <c r="B1354" s="438"/>
      <c r="F1354" s="385"/>
      <c r="G1354" s="385"/>
      <c r="H1354" s="385"/>
      <c r="I1354" s="385"/>
      <c r="J1354" s="385"/>
      <c r="K1354" s="385"/>
    </row>
    <row r="1355" spans="1:11">
      <c r="A1355" s="494"/>
      <c r="B1355" s="438"/>
      <c r="F1355" s="385"/>
      <c r="G1355" s="385"/>
      <c r="H1355" s="385"/>
      <c r="I1355" s="385"/>
      <c r="J1355" s="385"/>
      <c r="K1355" s="385"/>
    </row>
    <row r="1356" spans="1:11">
      <c r="A1356" s="494"/>
      <c r="B1356" s="438"/>
      <c r="F1356" s="385"/>
      <c r="G1356" s="385"/>
      <c r="H1356" s="385"/>
      <c r="I1356" s="385"/>
      <c r="J1356" s="385"/>
      <c r="K1356" s="385"/>
    </row>
    <row r="1357" spans="1:11">
      <c r="A1357" s="494"/>
      <c r="B1357" s="438"/>
      <c r="F1357" s="385"/>
      <c r="G1357" s="385"/>
      <c r="H1357" s="385"/>
      <c r="I1357" s="385"/>
      <c r="J1357" s="385"/>
      <c r="K1357" s="385"/>
    </row>
    <row r="1358" spans="1:11">
      <c r="A1358" s="494"/>
      <c r="B1358" s="438"/>
      <c r="F1358" s="385"/>
      <c r="G1358" s="385"/>
      <c r="H1358" s="385"/>
      <c r="I1358" s="385"/>
      <c r="J1358" s="385"/>
      <c r="K1358" s="385"/>
    </row>
    <row r="1359" spans="1:11">
      <c r="A1359" s="494"/>
      <c r="B1359" s="438"/>
      <c r="F1359" s="385"/>
      <c r="G1359" s="385"/>
      <c r="H1359" s="385"/>
      <c r="I1359" s="385"/>
      <c r="J1359" s="385"/>
      <c r="K1359" s="385"/>
    </row>
    <row r="1360" spans="1:11">
      <c r="A1360" s="494"/>
      <c r="B1360" s="438"/>
      <c r="F1360" s="385"/>
      <c r="G1360" s="385"/>
      <c r="H1360" s="385"/>
      <c r="I1360" s="385"/>
      <c r="J1360" s="385"/>
      <c r="K1360" s="385"/>
    </row>
    <row r="1361" spans="1:11">
      <c r="A1361" s="494"/>
      <c r="B1361" s="438"/>
      <c r="F1361" s="385"/>
      <c r="G1361" s="385"/>
      <c r="H1361" s="385"/>
      <c r="I1361" s="385"/>
      <c r="J1361" s="385"/>
      <c r="K1361" s="385"/>
    </row>
    <row r="1362" spans="1:11">
      <c r="A1362" s="494"/>
      <c r="B1362" s="438"/>
      <c r="F1362" s="385"/>
      <c r="G1362" s="385"/>
      <c r="H1362" s="385"/>
      <c r="I1362" s="385"/>
      <c r="J1362" s="385"/>
      <c r="K1362" s="385"/>
    </row>
    <row r="1363" spans="1:11">
      <c r="A1363" s="494"/>
      <c r="B1363" s="438"/>
      <c r="F1363" s="385"/>
      <c r="G1363" s="385"/>
      <c r="H1363" s="385"/>
      <c r="I1363" s="385"/>
      <c r="J1363" s="385"/>
      <c r="K1363" s="385"/>
    </row>
    <row r="1364" spans="1:11">
      <c r="A1364" s="494"/>
      <c r="B1364" s="438"/>
      <c r="F1364" s="385"/>
      <c r="G1364" s="385"/>
      <c r="H1364" s="385"/>
      <c r="I1364" s="385"/>
      <c r="J1364" s="385"/>
      <c r="K1364" s="385"/>
    </row>
    <row r="1365" spans="1:11">
      <c r="A1365" s="494"/>
      <c r="B1365" s="438"/>
      <c r="F1365" s="385"/>
      <c r="G1365" s="385"/>
      <c r="H1365" s="385"/>
      <c r="I1365" s="385"/>
      <c r="J1365" s="385"/>
      <c r="K1365" s="385"/>
    </row>
    <row r="1366" spans="1:11">
      <c r="A1366" s="494"/>
      <c r="B1366" s="438"/>
      <c r="F1366" s="385"/>
      <c r="G1366" s="385"/>
      <c r="H1366" s="385"/>
      <c r="I1366" s="385"/>
      <c r="J1366" s="385"/>
      <c r="K1366" s="385"/>
    </row>
    <row r="1367" spans="1:11">
      <c r="A1367" s="494"/>
      <c r="B1367" s="438"/>
      <c r="F1367" s="385"/>
      <c r="G1367" s="385"/>
      <c r="H1367" s="385"/>
      <c r="I1367" s="385"/>
      <c r="J1367" s="385"/>
      <c r="K1367" s="385"/>
    </row>
    <row r="1368" spans="1:11">
      <c r="A1368" s="494"/>
      <c r="B1368" s="438"/>
      <c r="F1368" s="385"/>
      <c r="G1368" s="385"/>
      <c r="H1368" s="385"/>
      <c r="I1368" s="385"/>
      <c r="J1368" s="385"/>
      <c r="K1368" s="385"/>
    </row>
    <row r="1369" spans="1:11">
      <c r="A1369" s="494"/>
      <c r="B1369" s="438"/>
      <c r="F1369" s="385"/>
      <c r="G1369" s="385"/>
      <c r="H1369" s="385"/>
      <c r="I1369" s="385"/>
      <c r="J1369" s="385"/>
      <c r="K1369" s="385"/>
    </row>
    <row r="1370" spans="1:11">
      <c r="A1370" s="494"/>
      <c r="B1370" s="438"/>
      <c r="F1370" s="385"/>
      <c r="G1370" s="385"/>
      <c r="H1370" s="385"/>
      <c r="I1370" s="385"/>
      <c r="J1370" s="385"/>
      <c r="K1370" s="385"/>
    </row>
    <row r="1371" spans="1:11">
      <c r="A1371" s="494"/>
      <c r="B1371" s="438"/>
      <c r="F1371" s="385"/>
      <c r="G1371" s="385"/>
      <c r="H1371" s="385"/>
      <c r="I1371" s="385"/>
      <c r="J1371" s="385"/>
      <c r="K1371" s="385"/>
    </row>
    <row r="1372" spans="1:11">
      <c r="A1372" s="494"/>
      <c r="B1372" s="438"/>
      <c r="F1372" s="385"/>
      <c r="G1372" s="385"/>
      <c r="H1372" s="385"/>
      <c r="I1372" s="385"/>
      <c r="J1372" s="385"/>
      <c r="K1372" s="385"/>
    </row>
    <row r="1373" spans="1:11">
      <c r="A1373" s="494"/>
      <c r="B1373" s="438"/>
      <c r="F1373" s="385"/>
      <c r="G1373" s="385"/>
      <c r="H1373" s="385"/>
      <c r="I1373" s="385"/>
      <c r="J1373" s="385"/>
      <c r="K1373" s="385"/>
    </row>
    <row r="1374" spans="1:11">
      <c r="A1374" s="494"/>
      <c r="B1374" s="438"/>
      <c r="F1374" s="385"/>
      <c r="G1374" s="385"/>
      <c r="H1374" s="385"/>
      <c r="I1374" s="385"/>
      <c r="J1374" s="385"/>
      <c r="K1374" s="385"/>
    </row>
    <row r="1375" spans="1:11">
      <c r="A1375" s="494"/>
      <c r="B1375" s="438"/>
      <c r="F1375" s="385"/>
      <c r="G1375" s="385"/>
      <c r="H1375" s="385"/>
      <c r="I1375" s="385"/>
      <c r="J1375" s="385"/>
      <c r="K1375" s="385"/>
    </row>
    <row r="1376" spans="1:11">
      <c r="A1376" s="494"/>
      <c r="B1376" s="438"/>
      <c r="F1376" s="385"/>
      <c r="G1376" s="385"/>
      <c r="H1376" s="385"/>
      <c r="I1376" s="385"/>
      <c r="J1376" s="385"/>
      <c r="K1376" s="385"/>
    </row>
    <row r="1377" spans="1:11">
      <c r="A1377" s="494"/>
      <c r="B1377" s="438"/>
      <c r="F1377" s="385"/>
      <c r="G1377" s="385"/>
      <c r="H1377" s="385"/>
      <c r="I1377" s="385"/>
      <c r="J1377" s="385"/>
      <c r="K1377" s="385"/>
    </row>
    <row r="1378" spans="1:11">
      <c r="A1378" s="494"/>
      <c r="B1378" s="438"/>
      <c r="F1378" s="385"/>
      <c r="G1378" s="385"/>
      <c r="H1378" s="385"/>
      <c r="I1378" s="385"/>
      <c r="J1378" s="385"/>
      <c r="K1378" s="385"/>
    </row>
    <row r="1379" spans="1:11">
      <c r="A1379" s="494"/>
      <c r="B1379" s="438"/>
      <c r="F1379" s="385"/>
      <c r="G1379" s="385"/>
      <c r="H1379" s="385"/>
      <c r="I1379" s="385"/>
      <c r="J1379" s="385"/>
      <c r="K1379" s="385"/>
    </row>
    <row r="1380" spans="1:11">
      <c r="A1380" s="494"/>
      <c r="B1380" s="438"/>
      <c r="F1380" s="385"/>
      <c r="G1380" s="385"/>
      <c r="H1380" s="385"/>
      <c r="I1380" s="385"/>
      <c r="J1380" s="385"/>
      <c r="K1380" s="385"/>
    </row>
    <row r="1381" spans="1:11">
      <c r="A1381" s="494"/>
      <c r="B1381" s="438"/>
      <c r="F1381" s="385"/>
      <c r="G1381" s="385"/>
      <c r="H1381" s="385"/>
      <c r="I1381" s="385"/>
      <c r="J1381" s="385"/>
      <c r="K1381" s="385"/>
    </row>
    <row r="1382" spans="1:11">
      <c r="A1382" s="494"/>
      <c r="B1382" s="438"/>
      <c r="F1382" s="385"/>
      <c r="G1382" s="385"/>
      <c r="H1382" s="385"/>
      <c r="I1382" s="385"/>
      <c r="J1382" s="385"/>
      <c r="K1382" s="385"/>
    </row>
    <row r="1383" spans="1:11">
      <c r="A1383" s="494"/>
      <c r="B1383" s="438"/>
      <c r="F1383" s="385"/>
      <c r="G1383" s="385"/>
      <c r="H1383" s="385"/>
      <c r="I1383" s="385"/>
      <c r="J1383" s="385"/>
      <c r="K1383" s="385"/>
    </row>
    <row r="1384" spans="1:11">
      <c r="A1384" s="494"/>
      <c r="B1384" s="438"/>
      <c r="F1384" s="385"/>
      <c r="G1384" s="385"/>
      <c r="H1384" s="385"/>
      <c r="I1384" s="385"/>
      <c r="J1384" s="385"/>
      <c r="K1384" s="385"/>
    </row>
    <row r="1385" spans="1:11">
      <c r="A1385" s="494"/>
      <c r="B1385" s="438"/>
      <c r="F1385" s="385"/>
      <c r="G1385" s="385"/>
      <c r="H1385" s="385"/>
      <c r="I1385" s="385"/>
      <c r="J1385" s="385"/>
      <c r="K1385" s="385"/>
    </row>
    <row r="1386" spans="1:11">
      <c r="A1386" s="494"/>
      <c r="B1386" s="438"/>
      <c r="F1386" s="385"/>
      <c r="G1386" s="385"/>
      <c r="H1386" s="385"/>
      <c r="I1386" s="385"/>
      <c r="J1386" s="385"/>
      <c r="K1386" s="385"/>
    </row>
    <row r="1387" spans="1:11">
      <c r="A1387" s="494"/>
      <c r="B1387" s="438"/>
      <c r="F1387" s="385"/>
      <c r="G1387" s="385"/>
      <c r="H1387" s="385"/>
      <c r="I1387" s="385"/>
      <c r="J1387" s="385"/>
      <c r="K1387" s="385"/>
    </row>
    <row r="1388" spans="1:11">
      <c r="A1388" s="494"/>
      <c r="B1388" s="438"/>
      <c r="F1388" s="385"/>
      <c r="G1388" s="385"/>
      <c r="H1388" s="385"/>
      <c r="I1388" s="385"/>
      <c r="J1388" s="385"/>
      <c r="K1388" s="385"/>
    </row>
    <row r="1389" spans="1:11">
      <c r="A1389" s="494"/>
      <c r="B1389" s="438"/>
      <c r="F1389" s="385"/>
      <c r="G1389" s="385"/>
      <c r="H1389" s="385"/>
      <c r="I1389" s="385"/>
      <c r="J1389" s="385"/>
      <c r="K1389" s="385"/>
    </row>
    <row r="1390" spans="1:11">
      <c r="A1390" s="494"/>
      <c r="B1390" s="438"/>
      <c r="F1390" s="385"/>
      <c r="G1390" s="385"/>
      <c r="H1390" s="385"/>
      <c r="I1390" s="385"/>
      <c r="J1390" s="385"/>
      <c r="K1390" s="385"/>
    </row>
    <row r="1391" spans="1:11">
      <c r="A1391" s="494"/>
      <c r="B1391" s="438"/>
      <c r="F1391" s="385"/>
      <c r="G1391" s="385"/>
      <c r="H1391" s="385"/>
      <c r="I1391" s="385"/>
      <c r="J1391" s="385"/>
      <c r="K1391" s="385"/>
    </row>
    <row r="1392" spans="1:11">
      <c r="A1392" s="494"/>
      <c r="B1392" s="438"/>
      <c r="F1392" s="385"/>
      <c r="G1392" s="385"/>
      <c r="H1392" s="385"/>
      <c r="I1392" s="385"/>
      <c r="J1392" s="385"/>
      <c r="K1392" s="385"/>
    </row>
    <row r="1393" spans="1:11">
      <c r="A1393" s="494"/>
      <c r="B1393" s="438"/>
      <c r="F1393" s="385"/>
      <c r="G1393" s="385"/>
      <c r="H1393" s="385"/>
      <c r="I1393" s="385"/>
      <c r="J1393" s="385"/>
      <c r="K1393" s="385"/>
    </row>
    <row r="1394" spans="1:11">
      <c r="A1394" s="494"/>
      <c r="B1394" s="438"/>
      <c r="F1394" s="385"/>
      <c r="G1394" s="385"/>
      <c r="H1394" s="385"/>
      <c r="I1394" s="385"/>
      <c r="J1394" s="385"/>
      <c r="K1394" s="385"/>
    </row>
    <row r="1395" spans="1:11">
      <c r="A1395" s="494"/>
      <c r="B1395" s="438"/>
      <c r="F1395" s="385"/>
      <c r="G1395" s="385"/>
      <c r="H1395" s="385"/>
      <c r="I1395" s="385"/>
      <c r="J1395" s="385"/>
      <c r="K1395" s="385"/>
    </row>
    <row r="1396" spans="1:11">
      <c r="A1396" s="494"/>
      <c r="B1396" s="438"/>
      <c r="F1396" s="385"/>
      <c r="G1396" s="385"/>
      <c r="H1396" s="385"/>
      <c r="I1396" s="385"/>
      <c r="J1396" s="385"/>
      <c r="K1396" s="385"/>
    </row>
    <row r="1397" spans="1:11">
      <c r="A1397" s="494"/>
      <c r="B1397" s="438"/>
      <c r="F1397" s="385"/>
      <c r="G1397" s="385"/>
      <c r="H1397" s="385"/>
      <c r="I1397" s="385"/>
      <c r="J1397" s="385"/>
      <c r="K1397" s="385"/>
    </row>
    <row r="1398" spans="1:11">
      <c r="A1398" s="494"/>
      <c r="B1398" s="438"/>
      <c r="F1398" s="385"/>
      <c r="G1398" s="385"/>
      <c r="H1398" s="385"/>
      <c r="I1398" s="385"/>
      <c r="J1398" s="385"/>
      <c r="K1398" s="385"/>
    </row>
    <row r="1399" spans="1:11">
      <c r="A1399" s="494"/>
      <c r="B1399" s="438"/>
      <c r="F1399" s="385"/>
      <c r="G1399" s="385"/>
      <c r="H1399" s="385"/>
      <c r="I1399" s="385"/>
      <c r="J1399" s="385"/>
      <c r="K1399" s="385"/>
    </row>
    <row r="1400" spans="1:11">
      <c r="A1400" s="494"/>
      <c r="B1400" s="438"/>
      <c r="F1400" s="385"/>
      <c r="G1400" s="385"/>
      <c r="H1400" s="385"/>
      <c r="I1400" s="385"/>
      <c r="J1400" s="385"/>
      <c r="K1400" s="385"/>
    </row>
    <row r="1401" spans="1:11">
      <c r="A1401" s="494"/>
      <c r="B1401" s="438"/>
      <c r="F1401" s="385"/>
      <c r="G1401" s="385"/>
      <c r="H1401" s="385"/>
      <c r="I1401" s="385"/>
      <c r="J1401" s="385"/>
      <c r="K1401" s="385"/>
    </row>
    <row r="1402" spans="1:11">
      <c r="A1402" s="494"/>
      <c r="B1402" s="438"/>
      <c r="F1402" s="385"/>
      <c r="G1402" s="385"/>
      <c r="H1402" s="385"/>
      <c r="I1402" s="385"/>
      <c r="J1402" s="385"/>
      <c r="K1402" s="385"/>
    </row>
    <row r="1403" spans="1:11">
      <c r="A1403" s="494"/>
      <c r="B1403" s="438"/>
      <c r="F1403" s="385"/>
      <c r="G1403" s="385"/>
      <c r="H1403" s="385"/>
      <c r="I1403" s="385"/>
      <c r="J1403" s="385"/>
      <c r="K1403" s="385"/>
    </row>
    <row r="1404" spans="1:11">
      <c r="A1404" s="494"/>
      <c r="B1404" s="438"/>
      <c r="F1404" s="385"/>
      <c r="G1404" s="385"/>
      <c r="H1404" s="385"/>
      <c r="I1404" s="385"/>
      <c r="J1404" s="385"/>
      <c r="K1404" s="385"/>
    </row>
    <row r="1405" spans="1:11">
      <c r="A1405" s="494"/>
      <c r="B1405" s="438"/>
      <c r="F1405" s="385"/>
      <c r="G1405" s="385"/>
      <c r="H1405" s="385"/>
      <c r="I1405" s="385"/>
      <c r="J1405" s="385"/>
      <c r="K1405" s="385"/>
    </row>
    <row r="1406" spans="1:11">
      <c r="A1406" s="494"/>
      <c r="B1406" s="438"/>
      <c r="F1406" s="385"/>
      <c r="G1406" s="385"/>
      <c r="H1406" s="385"/>
      <c r="I1406" s="385"/>
      <c r="J1406" s="385"/>
      <c r="K1406" s="385"/>
    </row>
    <row r="1407" spans="1:11">
      <c r="A1407" s="494"/>
      <c r="B1407" s="438"/>
      <c r="F1407" s="385"/>
      <c r="G1407" s="385"/>
      <c r="H1407" s="385"/>
      <c r="I1407" s="385"/>
      <c r="J1407" s="385"/>
      <c r="K1407" s="385"/>
    </row>
    <row r="1408" spans="1:11">
      <c r="A1408" s="494"/>
      <c r="B1408" s="438"/>
      <c r="F1408" s="385"/>
      <c r="G1408" s="385"/>
      <c r="H1408" s="385"/>
      <c r="I1408" s="385"/>
      <c r="J1408" s="385"/>
      <c r="K1408" s="385"/>
    </row>
    <row r="1409" spans="1:11">
      <c r="A1409" s="494"/>
      <c r="B1409" s="438"/>
      <c r="F1409" s="385"/>
      <c r="G1409" s="385"/>
      <c r="H1409" s="385"/>
      <c r="I1409" s="385"/>
      <c r="J1409" s="385"/>
      <c r="K1409" s="385"/>
    </row>
    <row r="1410" spans="1:11">
      <c r="A1410" s="494"/>
      <c r="B1410" s="438"/>
      <c r="F1410" s="385"/>
      <c r="G1410" s="385"/>
      <c r="H1410" s="385"/>
      <c r="I1410" s="385"/>
      <c r="J1410" s="385"/>
      <c r="K1410" s="385"/>
    </row>
    <row r="1411" spans="1:11">
      <c r="A1411" s="494"/>
      <c r="B1411" s="438"/>
      <c r="F1411" s="385"/>
      <c r="G1411" s="385"/>
      <c r="H1411" s="385"/>
      <c r="I1411" s="385"/>
      <c r="J1411" s="385"/>
      <c r="K1411" s="385"/>
    </row>
    <row r="1412" spans="1:11">
      <c r="A1412" s="494"/>
      <c r="B1412" s="438"/>
      <c r="F1412" s="385"/>
      <c r="G1412" s="385"/>
      <c r="H1412" s="385"/>
      <c r="I1412" s="385"/>
      <c r="J1412" s="385"/>
      <c r="K1412" s="385"/>
    </row>
    <row r="1413" spans="1:11">
      <c r="A1413" s="494"/>
      <c r="B1413" s="438"/>
      <c r="F1413" s="385"/>
      <c r="G1413" s="385"/>
      <c r="H1413" s="385"/>
      <c r="I1413" s="385"/>
      <c r="J1413" s="385"/>
      <c r="K1413" s="385"/>
    </row>
    <row r="1414" spans="1:11">
      <c r="A1414" s="494"/>
      <c r="B1414" s="438"/>
      <c r="F1414" s="385"/>
      <c r="G1414" s="385"/>
      <c r="H1414" s="385"/>
      <c r="I1414" s="385"/>
      <c r="J1414" s="385"/>
      <c r="K1414" s="385"/>
    </row>
    <row r="1415" spans="1:11">
      <c r="A1415" s="494"/>
      <c r="B1415" s="438"/>
      <c r="F1415" s="385"/>
      <c r="G1415" s="385"/>
      <c r="H1415" s="385"/>
      <c r="I1415" s="385"/>
      <c r="J1415" s="385"/>
      <c r="K1415" s="385"/>
    </row>
    <row r="1416" spans="1:11">
      <c r="A1416" s="494"/>
      <c r="B1416" s="438"/>
      <c r="F1416" s="385"/>
      <c r="G1416" s="385"/>
      <c r="H1416" s="385"/>
      <c r="I1416" s="385"/>
      <c r="J1416" s="385"/>
      <c r="K1416" s="385"/>
    </row>
    <row r="1417" spans="1:11">
      <c r="A1417" s="494"/>
      <c r="B1417" s="438"/>
      <c r="F1417" s="385"/>
      <c r="G1417" s="385"/>
      <c r="H1417" s="385"/>
      <c r="I1417" s="385"/>
      <c r="J1417" s="385"/>
      <c r="K1417" s="385"/>
    </row>
    <row r="1418" spans="1:11">
      <c r="A1418" s="494"/>
      <c r="B1418" s="438"/>
      <c r="F1418" s="385"/>
      <c r="G1418" s="385"/>
      <c r="H1418" s="385"/>
      <c r="I1418" s="385"/>
      <c r="J1418" s="385"/>
      <c r="K1418" s="385"/>
    </row>
    <row r="1419" spans="1:11">
      <c r="A1419" s="494"/>
      <c r="B1419" s="438"/>
      <c r="F1419" s="385"/>
      <c r="G1419" s="385"/>
      <c r="H1419" s="385"/>
      <c r="I1419" s="385"/>
      <c r="J1419" s="385"/>
      <c r="K1419" s="385"/>
    </row>
    <row r="1420" spans="1:11">
      <c r="A1420" s="494"/>
      <c r="B1420" s="438"/>
      <c r="F1420" s="385"/>
      <c r="G1420" s="385"/>
      <c r="H1420" s="385"/>
      <c r="I1420" s="385"/>
      <c r="J1420" s="385"/>
      <c r="K1420" s="385"/>
    </row>
    <row r="1421" spans="1:11">
      <c r="A1421" s="494"/>
      <c r="B1421" s="438"/>
      <c r="F1421" s="385"/>
      <c r="G1421" s="385"/>
      <c r="H1421" s="385"/>
      <c r="I1421" s="385"/>
      <c r="J1421" s="385"/>
      <c r="K1421" s="385"/>
    </row>
    <row r="1422" spans="1:11">
      <c r="A1422" s="494"/>
      <c r="B1422" s="438"/>
      <c r="F1422" s="385"/>
      <c r="G1422" s="385"/>
      <c r="H1422" s="385"/>
      <c r="I1422" s="385"/>
      <c r="J1422" s="385"/>
      <c r="K1422" s="385"/>
    </row>
    <row r="1423" spans="1:11">
      <c r="A1423" s="494"/>
      <c r="B1423" s="438"/>
      <c r="F1423" s="385"/>
      <c r="G1423" s="385"/>
      <c r="H1423" s="385"/>
      <c r="I1423" s="385"/>
      <c r="J1423" s="385"/>
      <c r="K1423" s="385"/>
    </row>
    <row r="1424" spans="1:11">
      <c r="A1424" s="494"/>
      <c r="B1424" s="438"/>
      <c r="F1424" s="385"/>
      <c r="G1424" s="385"/>
      <c r="H1424" s="385"/>
      <c r="I1424" s="385"/>
      <c r="J1424" s="385"/>
      <c r="K1424" s="385"/>
    </row>
    <row r="1425" spans="1:11">
      <c r="A1425" s="494"/>
      <c r="B1425" s="438"/>
      <c r="F1425" s="385"/>
      <c r="G1425" s="385"/>
      <c r="H1425" s="385"/>
      <c r="I1425" s="385"/>
      <c r="J1425" s="385"/>
      <c r="K1425" s="385"/>
    </row>
    <row r="1426" spans="1:11">
      <c r="A1426" s="494"/>
      <c r="B1426" s="438"/>
      <c r="F1426" s="385"/>
      <c r="G1426" s="385"/>
      <c r="H1426" s="385"/>
      <c r="I1426" s="385"/>
      <c r="J1426" s="385"/>
      <c r="K1426" s="385"/>
    </row>
    <row r="1427" spans="1:11">
      <c r="A1427" s="494"/>
      <c r="B1427" s="438"/>
      <c r="F1427" s="385"/>
      <c r="G1427" s="385"/>
      <c r="H1427" s="385"/>
      <c r="I1427" s="385"/>
      <c r="J1427" s="385"/>
      <c r="K1427" s="385"/>
    </row>
    <row r="1428" spans="1:11">
      <c r="A1428" s="494"/>
      <c r="B1428" s="438"/>
      <c r="F1428" s="385"/>
      <c r="G1428" s="385"/>
      <c r="H1428" s="385"/>
      <c r="I1428" s="385"/>
      <c r="J1428" s="385"/>
      <c r="K1428" s="385"/>
    </row>
    <row r="1429" spans="1:11">
      <c r="A1429" s="494"/>
      <c r="B1429" s="438"/>
      <c r="F1429" s="385"/>
      <c r="G1429" s="385"/>
      <c r="H1429" s="385"/>
      <c r="I1429" s="385"/>
      <c r="J1429" s="385"/>
      <c r="K1429" s="385"/>
    </row>
    <row r="1430" spans="1:11">
      <c r="A1430" s="494"/>
      <c r="B1430" s="438"/>
      <c r="F1430" s="385"/>
      <c r="G1430" s="385"/>
      <c r="H1430" s="385"/>
      <c r="I1430" s="385"/>
      <c r="J1430" s="385"/>
      <c r="K1430" s="385"/>
    </row>
    <row r="1431" spans="1:11">
      <c r="A1431" s="494"/>
      <c r="B1431" s="438"/>
      <c r="F1431" s="385"/>
      <c r="G1431" s="385"/>
      <c r="H1431" s="385"/>
      <c r="I1431" s="385"/>
      <c r="J1431" s="385"/>
      <c r="K1431" s="385"/>
    </row>
    <row r="1432" spans="1:11">
      <c r="A1432" s="494"/>
      <c r="B1432" s="438"/>
      <c r="F1432" s="385"/>
      <c r="G1432" s="385"/>
      <c r="H1432" s="385"/>
      <c r="I1432" s="385"/>
      <c r="J1432" s="385"/>
      <c r="K1432" s="385"/>
    </row>
    <row r="1433" spans="1:11">
      <c r="A1433" s="494"/>
      <c r="B1433" s="438"/>
      <c r="F1433" s="385"/>
      <c r="G1433" s="385"/>
      <c r="H1433" s="385"/>
      <c r="I1433" s="385"/>
      <c r="J1433" s="385"/>
      <c r="K1433" s="385"/>
    </row>
    <row r="1434" spans="1:11">
      <c r="A1434" s="494"/>
      <c r="B1434" s="438"/>
      <c r="F1434" s="385"/>
      <c r="G1434" s="385"/>
      <c r="H1434" s="385"/>
      <c r="I1434" s="385"/>
      <c r="J1434" s="385"/>
      <c r="K1434" s="385"/>
    </row>
    <row r="1435" spans="1:11">
      <c r="A1435" s="494"/>
      <c r="B1435" s="438"/>
      <c r="F1435" s="385"/>
      <c r="G1435" s="385"/>
      <c r="H1435" s="385"/>
      <c r="I1435" s="385"/>
      <c r="J1435" s="385"/>
      <c r="K1435" s="385"/>
    </row>
    <row r="1436" spans="1:11">
      <c r="A1436" s="494"/>
      <c r="B1436" s="438"/>
      <c r="F1436" s="385"/>
      <c r="G1436" s="385"/>
      <c r="H1436" s="385"/>
      <c r="I1436" s="385"/>
      <c r="J1436" s="385"/>
      <c r="K1436" s="385"/>
    </row>
    <row r="1437" spans="1:11">
      <c r="A1437" s="494"/>
      <c r="B1437" s="438"/>
      <c r="F1437" s="385"/>
      <c r="G1437" s="385"/>
      <c r="H1437" s="385"/>
      <c r="I1437" s="385"/>
      <c r="J1437" s="385"/>
      <c r="K1437" s="385"/>
    </row>
    <row r="1438" spans="1:11">
      <c r="A1438" s="494"/>
      <c r="B1438" s="438"/>
      <c r="F1438" s="385"/>
      <c r="G1438" s="385"/>
      <c r="H1438" s="385"/>
      <c r="I1438" s="385"/>
      <c r="J1438" s="385"/>
      <c r="K1438" s="385"/>
    </row>
    <row r="1439" spans="1:11">
      <c r="A1439" s="494"/>
      <c r="B1439" s="438"/>
      <c r="F1439" s="385"/>
      <c r="G1439" s="385"/>
      <c r="H1439" s="385"/>
      <c r="I1439" s="385"/>
      <c r="J1439" s="385"/>
      <c r="K1439" s="385"/>
    </row>
    <row r="1440" spans="1:11">
      <c r="A1440" s="494"/>
      <c r="B1440" s="438"/>
      <c r="F1440" s="385"/>
      <c r="G1440" s="385"/>
      <c r="H1440" s="385"/>
      <c r="I1440" s="385"/>
      <c r="J1440" s="385"/>
      <c r="K1440" s="385"/>
    </row>
    <row r="1441" spans="1:11">
      <c r="A1441" s="494"/>
      <c r="B1441" s="438"/>
      <c r="F1441" s="385"/>
      <c r="G1441" s="385"/>
      <c r="H1441" s="385"/>
      <c r="I1441" s="385"/>
      <c r="J1441" s="385"/>
      <c r="K1441" s="385"/>
    </row>
    <row r="1442" spans="1:11">
      <c r="A1442" s="494"/>
      <c r="B1442" s="438"/>
      <c r="F1442" s="385"/>
      <c r="G1442" s="385"/>
      <c r="H1442" s="385"/>
      <c r="I1442" s="385"/>
      <c r="J1442" s="385"/>
      <c r="K1442" s="385"/>
    </row>
    <row r="1443" spans="1:11">
      <c r="A1443" s="494"/>
      <c r="B1443" s="438"/>
      <c r="F1443" s="385"/>
      <c r="G1443" s="385"/>
      <c r="H1443" s="385"/>
      <c r="I1443" s="385"/>
      <c r="J1443" s="385"/>
      <c r="K1443" s="385"/>
    </row>
    <row r="1444" spans="1:11">
      <c r="A1444" s="494"/>
      <c r="B1444" s="438"/>
      <c r="F1444" s="385"/>
      <c r="G1444" s="385"/>
      <c r="H1444" s="385"/>
      <c r="I1444" s="385"/>
      <c r="J1444" s="385"/>
      <c r="K1444" s="385"/>
    </row>
    <row r="1445" spans="1:11">
      <c r="A1445" s="494"/>
      <c r="B1445" s="438"/>
      <c r="F1445" s="385"/>
      <c r="G1445" s="385"/>
      <c r="H1445" s="385"/>
      <c r="I1445" s="385"/>
      <c r="J1445" s="385"/>
      <c r="K1445" s="385"/>
    </row>
    <row r="1446" spans="1:11">
      <c r="A1446" s="494"/>
      <c r="B1446" s="438"/>
      <c r="F1446" s="385"/>
      <c r="G1446" s="385"/>
      <c r="H1446" s="385"/>
      <c r="I1446" s="385"/>
      <c r="J1446" s="385"/>
      <c r="K1446" s="385"/>
    </row>
    <row r="1447" spans="1:11">
      <c r="A1447" s="494"/>
      <c r="B1447" s="438"/>
      <c r="F1447" s="385"/>
      <c r="G1447" s="385"/>
      <c r="H1447" s="385"/>
      <c r="I1447" s="385"/>
      <c r="J1447" s="385"/>
      <c r="K1447" s="385"/>
    </row>
    <row r="1448" spans="1:11">
      <c r="A1448" s="494"/>
      <c r="B1448" s="438"/>
      <c r="F1448" s="385"/>
      <c r="G1448" s="385"/>
      <c r="H1448" s="385"/>
      <c r="I1448" s="385"/>
      <c r="J1448" s="385"/>
      <c r="K1448" s="385"/>
    </row>
    <row r="1449" spans="1:11">
      <c r="A1449" s="494"/>
      <c r="B1449" s="438"/>
      <c r="F1449" s="385"/>
      <c r="G1449" s="385"/>
      <c r="H1449" s="385"/>
      <c r="I1449" s="385"/>
      <c r="J1449" s="385"/>
      <c r="K1449" s="385"/>
    </row>
    <row r="1450" spans="1:11">
      <c r="A1450" s="494"/>
      <c r="B1450" s="438"/>
      <c r="F1450" s="385"/>
      <c r="G1450" s="385"/>
      <c r="H1450" s="385"/>
      <c r="I1450" s="385"/>
      <c r="J1450" s="385"/>
      <c r="K1450" s="385"/>
    </row>
    <row r="1451" spans="1:11">
      <c r="A1451" s="494"/>
      <c r="B1451" s="438"/>
      <c r="F1451" s="385"/>
      <c r="G1451" s="385"/>
      <c r="H1451" s="385"/>
      <c r="I1451" s="385"/>
      <c r="J1451" s="385"/>
      <c r="K1451" s="385"/>
    </row>
    <row r="1452" spans="1:11">
      <c r="A1452" s="494"/>
      <c r="B1452" s="438"/>
      <c r="F1452" s="385"/>
      <c r="G1452" s="385"/>
      <c r="H1452" s="385"/>
      <c r="I1452" s="385"/>
      <c r="J1452" s="385"/>
      <c r="K1452" s="385"/>
    </row>
    <row r="1453" spans="1:11">
      <c r="A1453" s="494"/>
      <c r="B1453" s="438"/>
      <c r="F1453" s="385"/>
      <c r="G1453" s="385"/>
      <c r="H1453" s="385"/>
      <c r="I1453" s="385"/>
      <c r="J1453" s="385"/>
      <c r="K1453" s="385"/>
    </row>
    <row r="1454" spans="1:11">
      <c r="A1454" s="494"/>
      <c r="B1454" s="438"/>
      <c r="F1454" s="385"/>
      <c r="G1454" s="385"/>
      <c r="H1454" s="385"/>
      <c r="I1454" s="385"/>
      <c r="J1454" s="385"/>
      <c r="K1454" s="385"/>
    </row>
    <row r="1455" spans="1:11">
      <c r="A1455" s="494"/>
      <c r="B1455" s="438"/>
      <c r="F1455" s="385"/>
      <c r="G1455" s="385"/>
      <c r="H1455" s="385"/>
      <c r="I1455" s="385"/>
      <c r="J1455" s="385"/>
      <c r="K1455" s="385"/>
    </row>
    <row r="1456" spans="1:11">
      <c r="A1456" s="494"/>
      <c r="B1456" s="438"/>
      <c r="F1456" s="385"/>
      <c r="G1456" s="385"/>
      <c r="H1456" s="385"/>
      <c r="I1456" s="385"/>
      <c r="J1456" s="385"/>
      <c r="K1456" s="385"/>
    </row>
    <row r="1457" spans="1:11">
      <c r="A1457" s="494"/>
      <c r="B1457" s="438"/>
      <c r="F1457" s="385"/>
      <c r="G1457" s="385"/>
      <c r="H1457" s="385"/>
      <c r="I1457" s="385"/>
      <c r="J1457" s="385"/>
      <c r="K1457" s="385"/>
    </row>
    <row r="1458" spans="1:11">
      <c r="A1458" s="494"/>
      <c r="B1458" s="438"/>
      <c r="F1458" s="385"/>
      <c r="G1458" s="385"/>
      <c r="H1458" s="385"/>
      <c r="I1458" s="385"/>
      <c r="J1458" s="385"/>
      <c r="K1458" s="385"/>
    </row>
    <row r="1459" spans="1:11">
      <c r="A1459" s="494"/>
      <c r="B1459" s="438"/>
      <c r="F1459" s="385"/>
      <c r="G1459" s="385"/>
      <c r="H1459" s="385"/>
      <c r="I1459" s="385"/>
      <c r="J1459" s="385"/>
      <c r="K1459" s="385"/>
    </row>
    <row r="1460" spans="1:11">
      <c r="A1460" s="494"/>
      <c r="B1460" s="438"/>
      <c r="F1460" s="385"/>
      <c r="G1460" s="385"/>
      <c r="H1460" s="385"/>
      <c r="I1460" s="385"/>
      <c r="J1460" s="385"/>
      <c r="K1460" s="385"/>
    </row>
    <row r="1461" spans="1:11">
      <c r="A1461" s="494"/>
      <c r="B1461" s="438"/>
      <c r="F1461" s="385"/>
      <c r="G1461" s="385"/>
      <c r="H1461" s="385"/>
      <c r="I1461" s="385"/>
      <c r="J1461" s="385"/>
      <c r="K1461" s="385"/>
    </row>
    <row r="1462" spans="1:11">
      <c r="A1462" s="494"/>
      <c r="B1462" s="438"/>
      <c r="F1462" s="385"/>
      <c r="G1462" s="385"/>
      <c r="H1462" s="385"/>
      <c r="I1462" s="385"/>
      <c r="J1462" s="385"/>
      <c r="K1462" s="385"/>
    </row>
    <row r="1463" spans="1:11">
      <c r="A1463" s="494"/>
      <c r="B1463" s="438"/>
      <c r="F1463" s="385"/>
      <c r="G1463" s="385"/>
      <c r="H1463" s="385"/>
      <c r="I1463" s="385"/>
      <c r="J1463" s="385"/>
      <c r="K1463" s="385"/>
    </row>
    <row r="1464" spans="1:11">
      <c r="A1464" s="494"/>
      <c r="B1464" s="438"/>
      <c r="F1464" s="385"/>
      <c r="G1464" s="385"/>
      <c r="H1464" s="385"/>
      <c r="I1464" s="385"/>
      <c r="J1464" s="385"/>
      <c r="K1464" s="385"/>
    </row>
    <row r="1465" spans="1:11">
      <c r="A1465" s="494"/>
      <c r="B1465" s="438"/>
      <c r="F1465" s="385"/>
      <c r="G1465" s="385"/>
      <c r="H1465" s="385"/>
      <c r="I1465" s="385"/>
      <c r="J1465" s="385"/>
      <c r="K1465" s="385"/>
    </row>
    <row r="1466" spans="1:11">
      <c r="A1466" s="494"/>
      <c r="B1466" s="438"/>
      <c r="F1466" s="385"/>
      <c r="G1466" s="385"/>
      <c r="H1466" s="385"/>
      <c r="I1466" s="385"/>
      <c r="J1466" s="385"/>
      <c r="K1466" s="385"/>
    </row>
    <row r="1467" spans="1:11">
      <c r="A1467" s="494"/>
      <c r="B1467" s="438"/>
      <c r="F1467" s="385"/>
      <c r="G1467" s="385"/>
      <c r="H1467" s="385"/>
      <c r="I1467" s="385"/>
      <c r="J1467" s="385"/>
      <c r="K1467" s="385"/>
    </row>
    <row r="1468" spans="1:11">
      <c r="A1468" s="494"/>
      <c r="B1468" s="438"/>
      <c r="F1468" s="385"/>
      <c r="G1468" s="385"/>
      <c r="H1468" s="385"/>
      <c r="I1468" s="385"/>
      <c r="J1468" s="385"/>
      <c r="K1468" s="385"/>
    </row>
    <row r="1469" spans="1:11">
      <c r="A1469" s="494"/>
      <c r="B1469" s="438"/>
      <c r="F1469" s="385"/>
      <c r="G1469" s="385"/>
      <c r="H1469" s="385"/>
      <c r="I1469" s="385"/>
      <c r="J1469" s="385"/>
      <c r="K1469" s="385"/>
    </row>
    <row r="1470" spans="1:11">
      <c r="A1470" s="494"/>
      <c r="B1470" s="438"/>
      <c r="F1470" s="385"/>
      <c r="G1470" s="385"/>
      <c r="H1470" s="385"/>
      <c r="I1470" s="385"/>
      <c r="J1470" s="385"/>
      <c r="K1470" s="385"/>
    </row>
    <row r="1471" spans="1:11">
      <c r="A1471" s="494"/>
      <c r="B1471" s="438"/>
      <c r="F1471" s="385"/>
      <c r="G1471" s="385"/>
      <c r="H1471" s="385"/>
      <c r="I1471" s="385"/>
      <c r="J1471" s="385"/>
      <c r="K1471" s="385"/>
    </row>
    <row r="1472" spans="1:11">
      <c r="A1472" s="494"/>
      <c r="B1472" s="438"/>
      <c r="F1472" s="385"/>
      <c r="G1472" s="385"/>
      <c r="H1472" s="385"/>
      <c r="I1472" s="385"/>
      <c r="J1472" s="385"/>
      <c r="K1472" s="385"/>
    </row>
    <row r="1473" spans="1:11">
      <c r="A1473" s="494"/>
      <c r="B1473" s="438"/>
      <c r="F1473" s="385"/>
      <c r="G1473" s="385"/>
      <c r="H1473" s="385"/>
      <c r="I1473" s="385"/>
      <c r="J1473" s="385"/>
      <c r="K1473" s="385"/>
    </row>
    <row r="1474" spans="1:11">
      <c r="A1474" s="494"/>
      <c r="B1474" s="438"/>
      <c r="F1474" s="385"/>
      <c r="G1474" s="385"/>
      <c r="H1474" s="385"/>
      <c r="I1474" s="385"/>
      <c r="J1474" s="385"/>
      <c r="K1474" s="385"/>
    </row>
    <row r="1475" spans="1:11">
      <c r="A1475" s="494"/>
      <c r="B1475" s="438"/>
      <c r="F1475" s="385"/>
      <c r="G1475" s="385"/>
      <c r="H1475" s="385"/>
      <c r="I1475" s="385"/>
      <c r="J1475" s="385"/>
      <c r="K1475" s="385"/>
    </row>
    <row r="1476" spans="1:11">
      <c r="A1476" s="494"/>
      <c r="B1476" s="438"/>
      <c r="F1476" s="385"/>
      <c r="G1476" s="385"/>
      <c r="H1476" s="385"/>
      <c r="I1476" s="385"/>
      <c r="J1476" s="385"/>
      <c r="K1476" s="385"/>
    </row>
    <row r="1477" spans="1:11">
      <c r="A1477" s="494"/>
      <c r="B1477" s="438"/>
      <c r="F1477" s="385"/>
      <c r="G1477" s="385"/>
      <c r="H1477" s="385"/>
      <c r="I1477" s="385"/>
      <c r="J1477" s="385"/>
      <c r="K1477" s="385"/>
    </row>
    <row r="1478" spans="1:11">
      <c r="A1478" s="494"/>
      <c r="B1478" s="438"/>
      <c r="F1478" s="385"/>
      <c r="G1478" s="385"/>
      <c r="H1478" s="385"/>
      <c r="I1478" s="385"/>
      <c r="J1478" s="385"/>
      <c r="K1478" s="385"/>
    </row>
    <row r="1479" spans="1:11">
      <c r="A1479" s="494"/>
      <c r="B1479" s="438"/>
      <c r="F1479" s="385"/>
      <c r="G1479" s="385"/>
      <c r="H1479" s="385"/>
      <c r="I1479" s="385"/>
      <c r="J1479" s="385"/>
      <c r="K1479" s="385"/>
    </row>
    <row r="1480" spans="1:11">
      <c r="A1480" s="494"/>
      <c r="B1480" s="438"/>
      <c r="F1480" s="385"/>
      <c r="G1480" s="385"/>
      <c r="H1480" s="385"/>
      <c r="I1480" s="385"/>
      <c r="J1480" s="385"/>
      <c r="K1480" s="385"/>
    </row>
    <row r="1481" spans="1:11">
      <c r="A1481" s="494"/>
      <c r="B1481" s="438"/>
      <c r="F1481" s="385"/>
      <c r="G1481" s="385"/>
      <c r="H1481" s="385"/>
      <c r="I1481" s="385"/>
      <c r="J1481" s="385"/>
      <c r="K1481" s="385"/>
    </row>
    <row r="1482" spans="1:11">
      <c r="A1482" s="494"/>
      <c r="B1482" s="438"/>
      <c r="F1482" s="385"/>
      <c r="G1482" s="385"/>
      <c r="H1482" s="385"/>
      <c r="I1482" s="385"/>
      <c r="J1482" s="385"/>
      <c r="K1482" s="385"/>
    </row>
    <row r="1483" spans="1:11">
      <c r="A1483" s="494"/>
      <c r="B1483" s="438"/>
      <c r="F1483" s="385"/>
      <c r="G1483" s="385"/>
      <c r="H1483" s="385"/>
      <c r="I1483" s="385"/>
      <c r="J1483" s="385"/>
      <c r="K1483" s="385"/>
    </row>
    <row r="1484" spans="1:11">
      <c r="A1484" s="494"/>
      <c r="B1484" s="438"/>
      <c r="F1484" s="385"/>
      <c r="G1484" s="385"/>
      <c r="H1484" s="385"/>
      <c r="I1484" s="385"/>
      <c r="J1484" s="385"/>
      <c r="K1484" s="385"/>
    </row>
    <row r="1485" spans="1:11">
      <c r="A1485" s="494"/>
      <c r="B1485" s="438"/>
      <c r="F1485" s="385"/>
      <c r="G1485" s="385"/>
      <c r="H1485" s="385"/>
      <c r="I1485" s="385"/>
      <c r="J1485" s="385"/>
      <c r="K1485" s="385"/>
    </row>
    <row r="1486" spans="1:11">
      <c r="A1486" s="494"/>
      <c r="B1486" s="438"/>
      <c r="F1486" s="385"/>
      <c r="G1486" s="385"/>
      <c r="H1486" s="385"/>
      <c r="I1486" s="385"/>
      <c r="J1486" s="385"/>
      <c r="K1486" s="385"/>
    </row>
    <row r="1487" spans="1:11">
      <c r="A1487" s="494"/>
      <c r="B1487" s="438"/>
      <c r="F1487" s="385"/>
      <c r="G1487" s="385"/>
      <c r="H1487" s="385"/>
      <c r="I1487" s="385"/>
      <c r="J1487" s="385"/>
      <c r="K1487" s="385"/>
    </row>
    <row r="1488" spans="1:11">
      <c r="A1488" s="494"/>
      <c r="B1488" s="438"/>
      <c r="F1488" s="385"/>
      <c r="G1488" s="385"/>
      <c r="H1488" s="385"/>
      <c r="I1488" s="385"/>
      <c r="J1488" s="385"/>
      <c r="K1488" s="385"/>
    </row>
    <row r="1489" spans="1:11">
      <c r="A1489" s="494"/>
      <c r="B1489" s="438"/>
      <c r="F1489" s="385"/>
      <c r="G1489" s="385"/>
      <c r="H1489" s="385"/>
      <c r="I1489" s="385"/>
      <c r="J1489" s="385"/>
      <c r="K1489" s="385"/>
    </row>
    <row r="1490" spans="1:11">
      <c r="A1490" s="494"/>
      <c r="B1490" s="438"/>
      <c r="F1490" s="385"/>
      <c r="G1490" s="385"/>
      <c r="H1490" s="385"/>
      <c r="I1490" s="385"/>
      <c r="J1490" s="385"/>
      <c r="K1490" s="385"/>
    </row>
    <row r="1491" spans="1:11">
      <c r="A1491" s="494"/>
      <c r="B1491" s="438"/>
      <c r="F1491" s="385"/>
      <c r="G1491" s="385"/>
      <c r="H1491" s="385"/>
      <c r="I1491" s="385"/>
      <c r="J1491" s="385"/>
      <c r="K1491" s="385"/>
    </row>
    <row r="1492" spans="1:11">
      <c r="A1492" s="494"/>
      <c r="B1492" s="438"/>
      <c r="F1492" s="385"/>
      <c r="G1492" s="385"/>
      <c r="H1492" s="385"/>
      <c r="I1492" s="385"/>
      <c r="J1492" s="385"/>
      <c r="K1492" s="385"/>
    </row>
    <row r="1493" spans="1:11">
      <c r="A1493" s="494"/>
      <c r="B1493" s="438"/>
      <c r="F1493" s="385"/>
      <c r="G1493" s="385"/>
      <c r="H1493" s="385"/>
      <c r="I1493" s="385"/>
      <c r="J1493" s="385"/>
      <c r="K1493" s="385"/>
    </row>
    <row r="1494" spans="1:11">
      <c r="A1494" s="494"/>
      <c r="B1494" s="438"/>
      <c r="F1494" s="385"/>
      <c r="G1494" s="385"/>
      <c r="H1494" s="385"/>
      <c r="I1494" s="385"/>
      <c r="J1494" s="385"/>
      <c r="K1494" s="385"/>
    </row>
    <row r="1495" spans="1:11">
      <c r="A1495" s="494"/>
      <c r="B1495" s="438"/>
      <c r="F1495" s="385"/>
      <c r="G1495" s="385"/>
      <c r="H1495" s="385"/>
      <c r="I1495" s="385"/>
      <c r="J1495" s="385"/>
      <c r="K1495" s="385"/>
    </row>
    <row r="1496" spans="1:11">
      <c r="A1496" s="494"/>
      <c r="B1496" s="438"/>
      <c r="F1496" s="385"/>
      <c r="G1496" s="385"/>
      <c r="H1496" s="385"/>
      <c r="I1496" s="385"/>
      <c r="J1496" s="385"/>
      <c r="K1496" s="385"/>
    </row>
    <row r="1497" spans="1:11">
      <c r="A1497" s="494"/>
      <c r="B1497" s="438"/>
      <c r="F1497" s="385"/>
      <c r="G1497" s="385"/>
      <c r="H1497" s="385"/>
      <c r="I1497" s="385"/>
      <c r="J1497" s="385"/>
      <c r="K1497" s="385"/>
    </row>
    <row r="1498" spans="1:11">
      <c r="A1498" s="494"/>
      <c r="B1498" s="438"/>
      <c r="F1498" s="385"/>
      <c r="G1498" s="385"/>
      <c r="H1498" s="385"/>
      <c r="I1498" s="385"/>
      <c r="J1498" s="385"/>
      <c r="K1498" s="385"/>
    </row>
    <row r="1499" spans="1:11">
      <c r="A1499" s="494"/>
      <c r="B1499" s="438"/>
      <c r="F1499" s="385"/>
      <c r="G1499" s="385"/>
      <c r="H1499" s="385"/>
      <c r="I1499" s="385"/>
      <c r="J1499" s="385"/>
      <c r="K1499" s="385"/>
    </row>
    <row r="1500" spans="1:11">
      <c r="A1500" s="494"/>
      <c r="B1500" s="438"/>
      <c r="F1500" s="385"/>
      <c r="G1500" s="385"/>
      <c r="H1500" s="385"/>
      <c r="I1500" s="385"/>
      <c r="J1500" s="385"/>
      <c r="K1500" s="385"/>
    </row>
    <row r="1501" spans="1:11">
      <c r="A1501" s="494"/>
      <c r="B1501" s="438"/>
      <c r="F1501" s="385"/>
      <c r="G1501" s="385"/>
      <c r="H1501" s="385"/>
      <c r="I1501" s="385"/>
      <c r="J1501" s="385"/>
      <c r="K1501" s="385"/>
    </row>
    <row r="1502" spans="1:11">
      <c r="A1502" s="494"/>
      <c r="B1502" s="438"/>
      <c r="F1502" s="385"/>
      <c r="G1502" s="385"/>
      <c r="H1502" s="385"/>
      <c r="I1502" s="385"/>
      <c r="J1502" s="385"/>
      <c r="K1502" s="385"/>
    </row>
    <row r="1503" spans="1:11">
      <c r="A1503" s="494"/>
      <c r="B1503" s="438"/>
      <c r="F1503" s="385"/>
      <c r="G1503" s="385"/>
      <c r="H1503" s="385"/>
      <c r="I1503" s="385"/>
      <c r="J1503" s="385"/>
      <c r="K1503" s="385"/>
    </row>
    <row r="1504" spans="1:11">
      <c r="A1504" s="494"/>
      <c r="B1504" s="438"/>
      <c r="F1504" s="385"/>
      <c r="G1504" s="385"/>
      <c r="H1504" s="385"/>
      <c r="I1504" s="385"/>
      <c r="J1504" s="385"/>
      <c r="K1504" s="385"/>
    </row>
    <row r="1505" spans="1:11">
      <c r="A1505" s="494"/>
      <c r="B1505" s="438"/>
      <c r="F1505" s="385"/>
      <c r="G1505" s="385"/>
      <c r="H1505" s="385"/>
      <c r="I1505" s="385"/>
      <c r="J1505" s="385"/>
      <c r="K1505" s="385"/>
    </row>
    <row r="1506" spans="1:11">
      <c r="A1506" s="494"/>
      <c r="B1506" s="438"/>
      <c r="F1506" s="385"/>
      <c r="G1506" s="385"/>
      <c r="H1506" s="385"/>
      <c r="I1506" s="385"/>
      <c r="J1506" s="385"/>
      <c r="K1506" s="385"/>
    </row>
    <row r="1507" spans="1:11">
      <c r="A1507" s="494"/>
      <c r="B1507" s="438"/>
      <c r="F1507" s="385"/>
      <c r="G1507" s="385"/>
      <c r="H1507" s="385"/>
      <c r="I1507" s="385"/>
      <c r="J1507" s="385"/>
      <c r="K1507" s="385"/>
    </row>
    <row r="1508" spans="1:11">
      <c r="A1508" s="494"/>
      <c r="B1508" s="438"/>
      <c r="F1508" s="385"/>
      <c r="G1508" s="385"/>
      <c r="H1508" s="385"/>
      <c r="I1508" s="385"/>
      <c r="J1508" s="385"/>
      <c r="K1508" s="385"/>
    </row>
    <row r="1509" spans="1:11">
      <c r="A1509" s="494"/>
      <c r="B1509" s="438"/>
      <c r="F1509" s="385"/>
      <c r="G1509" s="385"/>
      <c r="H1509" s="385"/>
      <c r="I1509" s="385"/>
      <c r="J1509" s="385"/>
      <c r="K1509" s="385"/>
    </row>
    <row r="1510" spans="1:11">
      <c r="A1510" s="494"/>
      <c r="B1510" s="438"/>
      <c r="F1510" s="385"/>
      <c r="G1510" s="385"/>
      <c r="H1510" s="385"/>
      <c r="I1510" s="385"/>
      <c r="J1510" s="385"/>
      <c r="K1510" s="385"/>
    </row>
    <row r="1511" spans="1:11">
      <c r="A1511" s="494"/>
      <c r="B1511" s="438"/>
      <c r="F1511" s="385"/>
      <c r="G1511" s="385"/>
      <c r="H1511" s="385"/>
      <c r="I1511" s="385"/>
      <c r="J1511" s="385"/>
      <c r="K1511" s="385"/>
    </row>
    <row r="1512" spans="1:11">
      <c r="A1512" s="494"/>
      <c r="B1512" s="438"/>
      <c r="F1512" s="385"/>
      <c r="G1512" s="385"/>
      <c r="H1512" s="385"/>
      <c r="I1512" s="385"/>
      <c r="J1512" s="385"/>
      <c r="K1512" s="385"/>
    </row>
    <row r="1513" spans="1:11">
      <c r="A1513" s="494"/>
      <c r="B1513" s="438"/>
      <c r="F1513" s="385"/>
      <c r="G1513" s="385"/>
      <c r="H1513" s="385"/>
      <c r="I1513" s="385"/>
      <c r="J1513" s="385"/>
      <c r="K1513" s="385"/>
    </row>
    <row r="1514" spans="1:11">
      <c r="A1514" s="494"/>
      <c r="B1514" s="438"/>
      <c r="F1514" s="385"/>
      <c r="G1514" s="385"/>
      <c r="H1514" s="385"/>
      <c r="I1514" s="385"/>
      <c r="J1514" s="385"/>
      <c r="K1514" s="385"/>
    </row>
    <row r="1515" spans="1:11">
      <c r="A1515" s="494"/>
      <c r="B1515" s="438"/>
      <c r="F1515" s="385"/>
      <c r="G1515" s="385"/>
      <c r="H1515" s="385"/>
      <c r="I1515" s="385"/>
      <c r="J1515" s="385"/>
      <c r="K1515" s="385"/>
    </row>
    <row r="1516" spans="1:11">
      <c r="A1516" s="494"/>
      <c r="B1516" s="438"/>
      <c r="F1516" s="385"/>
      <c r="G1516" s="385"/>
      <c r="H1516" s="385"/>
      <c r="I1516" s="385"/>
      <c r="J1516" s="385"/>
      <c r="K1516" s="385"/>
    </row>
    <row r="1517" spans="1:11">
      <c r="A1517" s="494"/>
      <c r="B1517" s="438"/>
      <c r="F1517" s="385"/>
      <c r="G1517" s="385"/>
      <c r="H1517" s="385"/>
      <c r="I1517" s="385"/>
      <c r="J1517" s="385"/>
      <c r="K1517" s="385"/>
    </row>
    <row r="1518" spans="1:11">
      <c r="A1518" s="494"/>
      <c r="B1518" s="438"/>
      <c r="F1518" s="385"/>
      <c r="G1518" s="385"/>
      <c r="H1518" s="385"/>
      <c r="I1518" s="385"/>
      <c r="J1518" s="385"/>
      <c r="K1518" s="385"/>
    </row>
    <row r="1519" spans="1:11">
      <c r="A1519" s="494"/>
      <c r="B1519" s="438"/>
      <c r="F1519" s="385"/>
      <c r="G1519" s="385"/>
      <c r="H1519" s="385"/>
      <c r="I1519" s="385"/>
      <c r="J1519" s="385"/>
      <c r="K1519" s="385"/>
    </row>
    <row r="1520" spans="1:11">
      <c r="A1520" s="494"/>
      <c r="B1520" s="438"/>
      <c r="F1520" s="385"/>
      <c r="G1520" s="385"/>
      <c r="H1520" s="385"/>
      <c r="I1520" s="385"/>
      <c r="J1520" s="385"/>
      <c r="K1520" s="385"/>
    </row>
    <row r="1521" spans="1:11">
      <c r="A1521" s="494"/>
      <c r="B1521" s="438"/>
      <c r="F1521" s="385"/>
      <c r="G1521" s="385"/>
      <c r="H1521" s="385"/>
      <c r="I1521" s="385"/>
      <c r="J1521" s="385"/>
      <c r="K1521" s="385"/>
    </row>
    <row r="1522" spans="1:11">
      <c r="A1522" s="494"/>
      <c r="B1522" s="438"/>
      <c r="F1522" s="385"/>
      <c r="G1522" s="385"/>
      <c r="H1522" s="385"/>
      <c r="I1522" s="385"/>
      <c r="J1522" s="385"/>
      <c r="K1522" s="385"/>
    </row>
    <row r="1523" spans="1:11">
      <c r="A1523" s="494"/>
      <c r="B1523" s="438"/>
      <c r="F1523" s="385"/>
      <c r="G1523" s="385"/>
      <c r="H1523" s="385"/>
      <c r="I1523" s="385"/>
      <c r="J1523" s="385"/>
      <c r="K1523" s="385"/>
    </row>
    <row r="1524" spans="1:11">
      <c r="A1524" s="494"/>
      <c r="B1524" s="438"/>
      <c r="F1524" s="385"/>
      <c r="G1524" s="385"/>
      <c r="H1524" s="385"/>
      <c r="I1524" s="385"/>
      <c r="J1524" s="385"/>
      <c r="K1524" s="385"/>
    </row>
    <row r="1525" spans="1:11">
      <c r="A1525" s="494"/>
      <c r="B1525" s="438"/>
      <c r="F1525" s="385"/>
      <c r="G1525" s="385"/>
      <c r="H1525" s="385"/>
      <c r="I1525" s="385"/>
      <c r="J1525" s="385"/>
      <c r="K1525" s="385"/>
    </row>
    <row r="1526" spans="1:11">
      <c r="A1526" s="494"/>
      <c r="B1526" s="438"/>
      <c r="F1526" s="385"/>
      <c r="G1526" s="385"/>
      <c r="H1526" s="385"/>
      <c r="I1526" s="385"/>
      <c r="J1526" s="385"/>
      <c r="K1526" s="385"/>
    </row>
    <row r="1527" spans="1:11">
      <c r="A1527" s="494"/>
      <c r="B1527" s="438"/>
      <c r="F1527" s="385"/>
      <c r="G1527" s="385"/>
      <c r="H1527" s="385"/>
      <c r="I1527" s="385"/>
      <c r="J1527" s="385"/>
      <c r="K1527" s="385"/>
    </row>
    <row r="1528" spans="1:11">
      <c r="A1528" s="494"/>
      <c r="B1528" s="438"/>
      <c r="F1528" s="385"/>
      <c r="G1528" s="385"/>
      <c r="H1528" s="385"/>
      <c r="I1528" s="385"/>
      <c r="J1528" s="385"/>
      <c r="K1528" s="385"/>
    </row>
    <row r="1529" spans="1:11">
      <c r="A1529" s="494"/>
      <c r="B1529" s="438"/>
      <c r="F1529" s="385"/>
      <c r="G1529" s="385"/>
      <c r="H1529" s="385"/>
      <c r="I1529" s="385"/>
      <c r="J1529" s="385"/>
      <c r="K1529" s="385"/>
    </row>
    <row r="1530" spans="1:11">
      <c r="A1530" s="494"/>
      <c r="B1530" s="438"/>
      <c r="F1530" s="385"/>
      <c r="G1530" s="385"/>
      <c r="H1530" s="385"/>
      <c r="I1530" s="385"/>
      <c r="J1530" s="385"/>
      <c r="K1530" s="385"/>
    </row>
    <row r="1531" spans="1:11">
      <c r="A1531" s="494"/>
      <c r="B1531" s="438"/>
      <c r="F1531" s="385"/>
      <c r="G1531" s="385"/>
      <c r="H1531" s="385"/>
      <c r="I1531" s="385"/>
      <c r="J1531" s="385"/>
      <c r="K1531" s="385"/>
    </row>
    <row r="1532" spans="1:11">
      <c r="A1532" s="494"/>
      <c r="B1532" s="438"/>
      <c r="F1532" s="385"/>
      <c r="G1532" s="385"/>
      <c r="H1532" s="385"/>
      <c r="I1532" s="385"/>
      <c r="J1532" s="385"/>
      <c r="K1532" s="385"/>
    </row>
    <row r="1533" spans="1:11">
      <c r="A1533" s="494"/>
      <c r="B1533" s="438"/>
      <c r="F1533" s="385"/>
      <c r="G1533" s="385"/>
      <c r="H1533" s="385"/>
      <c r="I1533" s="385"/>
      <c r="J1533" s="385"/>
      <c r="K1533" s="385"/>
    </row>
    <row r="1534" spans="1:11">
      <c r="A1534" s="494"/>
      <c r="B1534" s="438"/>
      <c r="F1534" s="385"/>
      <c r="G1534" s="385"/>
      <c r="H1534" s="385"/>
      <c r="I1534" s="385"/>
      <c r="J1534" s="385"/>
      <c r="K1534" s="385"/>
    </row>
    <row r="1535" spans="1:11">
      <c r="A1535" s="494"/>
      <c r="B1535" s="438"/>
      <c r="F1535" s="385"/>
      <c r="G1535" s="385"/>
      <c r="H1535" s="385"/>
      <c r="I1535" s="385"/>
      <c r="J1535" s="385"/>
      <c r="K1535" s="385"/>
    </row>
    <row r="1536" spans="1:11">
      <c r="A1536" s="494"/>
      <c r="B1536" s="438"/>
      <c r="F1536" s="385"/>
      <c r="G1536" s="385"/>
      <c r="H1536" s="385"/>
      <c r="I1536" s="385"/>
      <c r="J1536" s="385"/>
      <c r="K1536" s="385"/>
    </row>
    <row r="1537" spans="1:11">
      <c r="A1537" s="494"/>
      <c r="B1537" s="438"/>
      <c r="F1537" s="385"/>
      <c r="G1537" s="385"/>
      <c r="H1537" s="385"/>
      <c r="I1537" s="385"/>
      <c r="J1537" s="385"/>
      <c r="K1537" s="385"/>
    </row>
    <row r="1538" spans="1:11">
      <c r="A1538" s="494"/>
      <c r="B1538" s="438"/>
      <c r="F1538" s="385"/>
      <c r="G1538" s="385"/>
      <c r="H1538" s="385"/>
      <c r="I1538" s="385"/>
      <c r="J1538" s="385"/>
      <c r="K1538" s="385"/>
    </row>
    <row r="1539" spans="1:11">
      <c r="A1539" s="494"/>
      <c r="B1539" s="438"/>
      <c r="F1539" s="385"/>
      <c r="G1539" s="385"/>
      <c r="H1539" s="385"/>
      <c r="I1539" s="385"/>
      <c r="J1539" s="385"/>
      <c r="K1539" s="385"/>
    </row>
    <row r="1540" spans="1:11">
      <c r="A1540" s="494"/>
      <c r="B1540" s="438"/>
      <c r="F1540" s="385"/>
      <c r="G1540" s="385"/>
      <c r="H1540" s="385"/>
      <c r="I1540" s="385"/>
      <c r="J1540" s="385"/>
      <c r="K1540" s="385"/>
    </row>
    <row r="1541" spans="1:11">
      <c r="A1541" s="494"/>
      <c r="B1541" s="438"/>
      <c r="F1541" s="385"/>
      <c r="G1541" s="385"/>
      <c r="H1541" s="385"/>
      <c r="I1541" s="385"/>
      <c r="J1541" s="385"/>
      <c r="K1541" s="385"/>
    </row>
    <row r="1542" spans="1:11">
      <c r="A1542" s="494"/>
      <c r="B1542" s="438"/>
      <c r="F1542" s="385"/>
      <c r="G1542" s="385"/>
      <c r="H1542" s="385"/>
      <c r="I1542" s="385"/>
      <c r="J1542" s="385"/>
      <c r="K1542" s="385"/>
    </row>
    <row r="1543" spans="1:11">
      <c r="A1543" s="494"/>
      <c r="B1543" s="438"/>
      <c r="F1543" s="385"/>
      <c r="G1543" s="385"/>
      <c r="H1543" s="385"/>
      <c r="I1543" s="385"/>
      <c r="J1543" s="385"/>
      <c r="K1543" s="385"/>
    </row>
    <row r="1544" spans="1:11">
      <c r="A1544" s="494"/>
      <c r="B1544" s="438"/>
      <c r="F1544" s="385"/>
      <c r="G1544" s="385"/>
      <c r="H1544" s="385"/>
      <c r="I1544" s="385"/>
      <c r="J1544" s="385"/>
      <c r="K1544" s="385"/>
    </row>
    <row r="1545" spans="1:11">
      <c r="A1545" s="494"/>
      <c r="B1545" s="438"/>
      <c r="F1545" s="385"/>
      <c r="G1545" s="385"/>
      <c r="H1545" s="385"/>
      <c r="I1545" s="385"/>
      <c r="J1545" s="385"/>
      <c r="K1545" s="385"/>
    </row>
    <row r="1546" spans="1:11">
      <c r="A1546" s="494"/>
      <c r="B1546" s="438"/>
      <c r="F1546" s="385"/>
      <c r="G1546" s="385"/>
      <c r="H1546" s="385"/>
      <c r="I1546" s="385"/>
      <c r="J1546" s="385"/>
      <c r="K1546" s="385"/>
    </row>
    <row r="1547" spans="1:11">
      <c r="A1547" s="494"/>
      <c r="B1547" s="438"/>
      <c r="F1547" s="385"/>
      <c r="G1547" s="385"/>
      <c r="H1547" s="385"/>
      <c r="I1547" s="385"/>
      <c r="J1547" s="385"/>
      <c r="K1547" s="385"/>
    </row>
    <row r="1548" spans="1:11">
      <c r="A1548" s="494"/>
      <c r="B1548" s="438"/>
      <c r="F1548" s="385"/>
      <c r="G1548" s="385"/>
      <c r="H1548" s="385"/>
      <c r="I1548" s="385"/>
      <c r="J1548" s="385"/>
      <c r="K1548" s="385"/>
    </row>
    <row r="1549" spans="1:11">
      <c r="A1549" s="494"/>
      <c r="B1549" s="438"/>
      <c r="F1549" s="385"/>
      <c r="G1549" s="385"/>
      <c r="H1549" s="385"/>
      <c r="I1549" s="385"/>
      <c r="J1549" s="385"/>
      <c r="K1549" s="385"/>
    </row>
    <row r="1550" spans="1:11">
      <c r="A1550" s="494"/>
      <c r="B1550" s="438"/>
      <c r="F1550" s="385"/>
      <c r="G1550" s="385"/>
      <c r="H1550" s="385"/>
      <c r="I1550" s="385"/>
      <c r="J1550" s="385"/>
      <c r="K1550" s="385"/>
    </row>
    <row r="1551" spans="1:11">
      <c r="A1551" s="494"/>
      <c r="B1551" s="438"/>
      <c r="F1551" s="385"/>
      <c r="G1551" s="385"/>
      <c r="H1551" s="385"/>
      <c r="I1551" s="385"/>
      <c r="J1551" s="385"/>
      <c r="K1551" s="385"/>
    </row>
    <row r="1552" spans="1:11">
      <c r="A1552" s="494"/>
      <c r="B1552" s="438"/>
      <c r="F1552" s="385"/>
      <c r="G1552" s="385"/>
      <c r="H1552" s="385"/>
      <c r="I1552" s="385"/>
      <c r="J1552" s="385"/>
      <c r="K1552" s="385"/>
    </row>
    <row r="1553" spans="1:11">
      <c r="A1553" s="494"/>
      <c r="B1553" s="438"/>
      <c r="F1553" s="385"/>
      <c r="G1553" s="385"/>
      <c r="H1553" s="385"/>
      <c r="I1553" s="385"/>
      <c r="J1553" s="385"/>
      <c r="K1553" s="385"/>
    </row>
    <row r="1554" spans="1:11">
      <c r="A1554" s="494"/>
      <c r="B1554" s="438"/>
      <c r="F1554" s="385"/>
      <c r="G1554" s="385"/>
      <c r="H1554" s="385"/>
      <c r="I1554" s="385"/>
      <c r="J1554" s="385"/>
      <c r="K1554" s="385"/>
    </row>
    <row r="1555" spans="1:11">
      <c r="A1555" s="494"/>
      <c r="B1555" s="438"/>
      <c r="F1555" s="385"/>
      <c r="G1555" s="385"/>
      <c r="H1555" s="385"/>
      <c r="I1555" s="385"/>
      <c r="J1555" s="385"/>
      <c r="K1555" s="385"/>
    </row>
    <row r="1556" spans="1:11">
      <c r="A1556" s="494"/>
      <c r="B1556" s="438"/>
      <c r="F1556" s="385"/>
      <c r="G1556" s="385"/>
      <c r="H1556" s="385"/>
      <c r="I1556" s="385"/>
      <c r="J1556" s="385"/>
      <c r="K1556" s="385"/>
    </row>
    <row r="1557" spans="1:11">
      <c r="A1557" s="494"/>
      <c r="B1557" s="438"/>
      <c r="F1557" s="385"/>
      <c r="G1557" s="385"/>
      <c r="H1557" s="385"/>
      <c r="I1557" s="385"/>
      <c r="J1557" s="385"/>
      <c r="K1557" s="385"/>
    </row>
    <row r="1558" spans="1:11">
      <c r="A1558" s="494"/>
      <c r="B1558" s="438"/>
      <c r="F1558" s="385"/>
      <c r="G1558" s="385"/>
      <c r="H1558" s="385"/>
      <c r="I1558" s="385"/>
      <c r="J1558" s="385"/>
      <c r="K1558" s="385"/>
    </row>
    <row r="1559" spans="1:11">
      <c r="A1559" s="494"/>
      <c r="B1559" s="438"/>
      <c r="F1559" s="385"/>
      <c r="G1559" s="385"/>
      <c r="H1559" s="385"/>
      <c r="I1559" s="385"/>
      <c r="J1559" s="385"/>
      <c r="K1559" s="385"/>
    </row>
    <row r="1560" spans="1:11">
      <c r="A1560" s="494"/>
      <c r="B1560" s="438"/>
      <c r="F1560" s="385"/>
      <c r="G1560" s="385"/>
      <c r="H1560" s="385"/>
      <c r="I1560" s="385"/>
      <c r="J1560" s="385"/>
      <c r="K1560" s="385"/>
    </row>
    <row r="1561" spans="1:11">
      <c r="A1561" s="494"/>
      <c r="B1561" s="438"/>
      <c r="F1561" s="385"/>
      <c r="G1561" s="385"/>
      <c r="H1561" s="385"/>
      <c r="I1561" s="385"/>
      <c r="J1561" s="385"/>
      <c r="K1561" s="385"/>
    </row>
    <row r="1562" spans="1:11">
      <c r="A1562" s="494"/>
      <c r="B1562" s="438"/>
      <c r="F1562" s="385"/>
      <c r="G1562" s="385"/>
      <c r="H1562" s="385"/>
      <c r="I1562" s="385"/>
      <c r="J1562" s="385"/>
      <c r="K1562" s="385"/>
    </row>
    <row r="1563" spans="1:11">
      <c r="A1563" s="494"/>
      <c r="B1563" s="438"/>
      <c r="F1563" s="385"/>
      <c r="G1563" s="385"/>
      <c r="H1563" s="385"/>
      <c r="I1563" s="385"/>
      <c r="J1563" s="385"/>
      <c r="K1563" s="385"/>
    </row>
    <row r="1564" spans="1:11">
      <c r="A1564" s="494"/>
      <c r="B1564" s="438"/>
      <c r="F1564" s="385"/>
      <c r="G1564" s="385"/>
      <c r="H1564" s="385"/>
      <c r="I1564" s="385"/>
      <c r="J1564" s="385"/>
      <c r="K1564" s="385"/>
    </row>
    <row r="1565" spans="1:11">
      <c r="A1565" s="494"/>
      <c r="B1565" s="438"/>
      <c r="F1565" s="385"/>
      <c r="G1565" s="385"/>
      <c r="H1565" s="385"/>
      <c r="I1565" s="385"/>
      <c r="J1565" s="385"/>
      <c r="K1565" s="385"/>
    </row>
    <row r="1566" spans="1:11">
      <c r="A1566" s="494"/>
      <c r="B1566" s="438"/>
      <c r="F1566" s="385"/>
      <c r="G1566" s="385"/>
      <c r="H1566" s="385"/>
      <c r="I1566" s="385"/>
      <c r="J1566" s="385"/>
      <c r="K1566" s="385"/>
    </row>
    <row r="1567" spans="1:11">
      <c r="A1567" s="494"/>
      <c r="B1567" s="438"/>
      <c r="F1567" s="385"/>
      <c r="G1567" s="385"/>
      <c r="H1567" s="385"/>
      <c r="I1567" s="385"/>
      <c r="J1567" s="385"/>
      <c r="K1567" s="385"/>
    </row>
    <row r="1568" spans="1:11">
      <c r="A1568" s="494"/>
      <c r="B1568" s="438"/>
      <c r="F1568" s="385"/>
      <c r="G1568" s="385"/>
      <c r="H1568" s="385"/>
      <c r="I1568" s="385"/>
      <c r="J1568" s="385"/>
      <c r="K1568" s="385"/>
    </row>
    <row r="1569" spans="1:11">
      <c r="A1569" s="494"/>
      <c r="B1569" s="438"/>
      <c r="F1569" s="385"/>
      <c r="G1569" s="385"/>
      <c r="H1569" s="385"/>
      <c r="I1569" s="385"/>
      <c r="J1569" s="385"/>
      <c r="K1569" s="385"/>
    </row>
    <row r="1570" spans="1:11">
      <c r="A1570" s="494"/>
      <c r="B1570" s="438"/>
      <c r="F1570" s="385"/>
      <c r="G1570" s="385"/>
      <c r="H1570" s="385"/>
      <c r="I1570" s="385"/>
      <c r="J1570" s="385"/>
      <c r="K1570" s="385"/>
    </row>
    <row r="1571" spans="1:11">
      <c r="A1571" s="494"/>
      <c r="B1571" s="438"/>
      <c r="F1571" s="385"/>
      <c r="G1571" s="385"/>
      <c r="H1571" s="385"/>
      <c r="I1571" s="385"/>
      <c r="J1571" s="385"/>
      <c r="K1571" s="385"/>
    </row>
    <row r="1572" spans="1:11">
      <c r="A1572" s="494"/>
      <c r="B1572" s="438"/>
      <c r="F1572" s="385"/>
      <c r="G1572" s="385"/>
      <c r="H1572" s="385"/>
      <c r="I1572" s="385"/>
      <c r="J1572" s="385"/>
      <c r="K1572" s="385"/>
    </row>
    <row r="1573" spans="1:11">
      <c r="A1573" s="494"/>
      <c r="B1573" s="438"/>
      <c r="F1573" s="385"/>
      <c r="G1573" s="385"/>
      <c r="H1573" s="385"/>
      <c r="I1573" s="385"/>
      <c r="J1573" s="385"/>
      <c r="K1573" s="385"/>
    </row>
    <row r="1574" spans="1:11">
      <c r="A1574" s="494"/>
      <c r="B1574" s="438"/>
      <c r="F1574" s="385"/>
      <c r="G1574" s="385"/>
      <c r="H1574" s="385"/>
      <c r="I1574" s="385"/>
      <c r="J1574" s="385"/>
      <c r="K1574" s="385"/>
    </row>
    <row r="1575" spans="1:11">
      <c r="A1575" s="494"/>
      <c r="B1575" s="438"/>
      <c r="F1575" s="385"/>
      <c r="G1575" s="385"/>
      <c r="H1575" s="385"/>
      <c r="I1575" s="385"/>
      <c r="J1575" s="385"/>
      <c r="K1575" s="385"/>
    </row>
    <row r="1576" spans="1:11">
      <c r="A1576" s="494"/>
      <c r="B1576" s="438"/>
      <c r="F1576" s="385"/>
      <c r="G1576" s="385"/>
      <c r="H1576" s="385"/>
      <c r="I1576" s="385"/>
      <c r="J1576" s="385"/>
      <c r="K1576" s="385"/>
    </row>
    <row r="1577" spans="1:11">
      <c r="A1577" s="494"/>
      <c r="B1577" s="438"/>
      <c r="F1577" s="385"/>
      <c r="G1577" s="385"/>
      <c r="H1577" s="385"/>
      <c r="I1577" s="385"/>
      <c r="J1577" s="385"/>
      <c r="K1577" s="385"/>
    </row>
    <row r="1578" spans="1:11">
      <c r="A1578" s="494"/>
      <c r="B1578" s="438"/>
      <c r="F1578" s="385"/>
      <c r="G1578" s="385"/>
      <c r="H1578" s="385"/>
      <c r="I1578" s="385"/>
      <c r="J1578" s="385"/>
      <c r="K1578" s="385"/>
    </row>
    <row r="1579" spans="1:11">
      <c r="A1579" s="494"/>
      <c r="B1579" s="438"/>
      <c r="F1579" s="385"/>
      <c r="G1579" s="385"/>
      <c r="H1579" s="385"/>
      <c r="I1579" s="385"/>
      <c r="J1579" s="385"/>
      <c r="K1579" s="385"/>
    </row>
    <row r="1580" spans="1:11">
      <c r="A1580" s="494"/>
      <c r="B1580" s="438"/>
      <c r="F1580" s="385"/>
      <c r="G1580" s="385"/>
      <c r="H1580" s="385"/>
      <c r="I1580" s="385"/>
      <c r="J1580" s="385"/>
      <c r="K1580" s="385"/>
    </row>
    <row r="1581" spans="1:11">
      <c r="A1581" s="494"/>
      <c r="B1581" s="438"/>
      <c r="F1581" s="385"/>
      <c r="G1581" s="385"/>
      <c r="H1581" s="385"/>
      <c r="I1581" s="385"/>
      <c r="J1581" s="385"/>
      <c r="K1581" s="385"/>
    </row>
    <row r="1582" spans="1:11">
      <c r="A1582" s="494"/>
      <c r="B1582" s="438"/>
      <c r="F1582" s="385"/>
      <c r="G1582" s="385"/>
      <c r="H1582" s="385"/>
      <c r="I1582" s="385"/>
      <c r="J1582" s="385"/>
      <c r="K1582" s="385"/>
    </row>
    <row r="1583" spans="1:11">
      <c r="A1583" s="494"/>
      <c r="B1583" s="438"/>
      <c r="F1583" s="385"/>
      <c r="G1583" s="385"/>
      <c r="H1583" s="385"/>
      <c r="I1583" s="385"/>
      <c r="J1583" s="385"/>
      <c r="K1583" s="385"/>
    </row>
    <row r="1584" spans="1:11">
      <c r="A1584" s="494"/>
      <c r="B1584" s="438"/>
      <c r="F1584" s="385"/>
      <c r="G1584" s="385"/>
      <c r="H1584" s="385"/>
      <c r="I1584" s="385"/>
      <c r="J1584" s="385"/>
      <c r="K1584" s="385"/>
    </row>
    <row r="1585" spans="1:11">
      <c r="A1585" s="494"/>
      <c r="B1585" s="438"/>
      <c r="F1585" s="385"/>
      <c r="G1585" s="385"/>
      <c r="H1585" s="385"/>
      <c r="I1585" s="385"/>
      <c r="J1585" s="385"/>
      <c r="K1585" s="385"/>
    </row>
    <row r="1586" spans="1:11">
      <c r="A1586" s="494"/>
      <c r="B1586" s="438"/>
      <c r="F1586" s="385"/>
      <c r="G1586" s="385"/>
      <c r="H1586" s="385"/>
      <c r="I1586" s="385"/>
      <c r="J1586" s="385"/>
      <c r="K1586" s="385"/>
    </row>
    <row r="1587" spans="1:11">
      <c r="A1587" s="494"/>
      <c r="B1587" s="438"/>
      <c r="F1587" s="385"/>
      <c r="G1587" s="385"/>
      <c r="H1587" s="385"/>
      <c r="I1587" s="385"/>
      <c r="J1587" s="385"/>
      <c r="K1587" s="385"/>
    </row>
    <row r="1588" spans="1:11">
      <c r="A1588" s="494"/>
      <c r="B1588" s="438"/>
      <c r="F1588" s="385"/>
      <c r="G1588" s="385"/>
      <c r="H1588" s="385"/>
      <c r="I1588" s="385"/>
      <c r="J1588" s="385"/>
      <c r="K1588" s="385"/>
    </row>
    <row r="1589" spans="1:11">
      <c r="A1589" s="494"/>
      <c r="B1589" s="438"/>
      <c r="F1589" s="385"/>
      <c r="G1589" s="385"/>
      <c r="H1589" s="385"/>
      <c r="I1589" s="385"/>
      <c r="J1589" s="385"/>
      <c r="K1589" s="385"/>
    </row>
    <row r="1590" spans="1:11">
      <c r="A1590" s="494"/>
      <c r="B1590" s="438"/>
      <c r="F1590" s="385"/>
      <c r="G1590" s="385"/>
      <c r="H1590" s="385"/>
      <c r="I1590" s="385"/>
      <c r="J1590" s="385"/>
      <c r="K1590" s="385"/>
    </row>
    <row r="1591" spans="1:11">
      <c r="A1591" s="494"/>
      <c r="B1591" s="438"/>
      <c r="F1591" s="385"/>
      <c r="G1591" s="385"/>
      <c r="H1591" s="385"/>
      <c r="I1591" s="385"/>
      <c r="J1591" s="385"/>
      <c r="K1591" s="385"/>
    </row>
    <row r="1592" spans="1:11">
      <c r="A1592" s="494"/>
      <c r="B1592" s="438"/>
      <c r="F1592" s="385"/>
      <c r="G1592" s="385"/>
      <c r="H1592" s="385"/>
      <c r="I1592" s="385"/>
      <c r="J1592" s="385"/>
      <c r="K1592" s="385"/>
    </row>
    <row r="1593" spans="1:11">
      <c r="A1593" s="494"/>
      <c r="B1593" s="438"/>
      <c r="F1593" s="385"/>
      <c r="G1593" s="385"/>
      <c r="H1593" s="385"/>
      <c r="I1593" s="385"/>
      <c r="J1593" s="385"/>
      <c r="K1593" s="385"/>
    </row>
    <row r="1594" spans="1:11">
      <c r="A1594" s="494"/>
      <c r="B1594" s="438"/>
      <c r="F1594" s="385"/>
      <c r="G1594" s="385"/>
      <c r="H1594" s="385"/>
      <c r="I1594" s="385"/>
      <c r="J1594" s="385"/>
      <c r="K1594" s="385"/>
    </row>
    <row r="1595" spans="1:11">
      <c r="A1595" s="494"/>
      <c r="B1595" s="438"/>
      <c r="F1595" s="385"/>
      <c r="G1595" s="385"/>
      <c r="H1595" s="385"/>
      <c r="I1595" s="385"/>
      <c r="J1595" s="385"/>
      <c r="K1595" s="385"/>
    </row>
    <row r="1596" spans="1:11">
      <c r="A1596" s="494"/>
      <c r="B1596" s="438"/>
      <c r="F1596" s="385"/>
      <c r="G1596" s="385"/>
      <c r="H1596" s="385"/>
      <c r="I1596" s="385"/>
      <c r="J1596" s="385"/>
      <c r="K1596" s="385"/>
    </row>
    <row r="1597" spans="1:11">
      <c r="A1597" s="494"/>
      <c r="B1597" s="438"/>
      <c r="F1597" s="385"/>
      <c r="G1597" s="385"/>
      <c r="H1597" s="385"/>
      <c r="I1597" s="385"/>
      <c r="J1597" s="385"/>
      <c r="K1597" s="385"/>
    </row>
    <row r="1598" spans="1:11">
      <c r="A1598" s="494"/>
      <c r="B1598" s="438"/>
      <c r="F1598" s="385"/>
      <c r="G1598" s="385"/>
      <c r="H1598" s="385"/>
      <c r="I1598" s="385"/>
      <c r="J1598" s="385"/>
      <c r="K1598" s="385"/>
    </row>
    <row r="1599" spans="1:11">
      <c r="A1599" s="494"/>
      <c r="B1599" s="438"/>
      <c r="F1599" s="385"/>
      <c r="G1599" s="385"/>
      <c r="H1599" s="385"/>
      <c r="I1599" s="385"/>
      <c r="J1599" s="385"/>
      <c r="K1599" s="385"/>
    </row>
    <row r="1600" spans="1:11">
      <c r="A1600" s="494"/>
      <c r="B1600" s="438"/>
      <c r="F1600" s="385"/>
      <c r="G1600" s="385"/>
      <c r="H1600" s="385"/>
      <c r="I1600" s="385"/>
      <c r="J1600" s="385"/>
      <c r="K1600" s="385"/>
    </row>
    <row r="1601" spans="1:11">
      <c r="A1601" s="494"/>
      <c r="B1601" s="438"/>
      <c r="F1601" s="385"/>
      <c r="G1601" s="385"/>
      <c r="H1601" s="385"/>
      <c r="I1601" s="385"/>
      <c r="J1601" s="385"/>
      <c r="K1601" s="385"/>
    </row>
    <row r="1602" spans="1:11">
      <c r="A1602" s="494"/>
      <c r="B1602" s="438"/>
      <c r="F1602" s="385"/>
      <c r="G1602" s="385"/>
      <c r="H1602" s="385"/>
      <c r="I1602" s="385"/>
      <c r="J1602" s="385"/>
      <c r="K1602" s="385"/>
    </row>
    <row r="1603" spans="1:11">
      <c r="A1603" s="494"/>
      <c r="B1603" s="438"/>
      <c r="F1603" s="385"/>
      <c r="G1603" s="385"/>
      <c r="H1603" s="385"/>
      <c r="I1603" s="385"/>
      <c r="J1603" s="385"/>
      <c r="K1603" s="385"/>
    </row>
    <row r="1604" spans="1:11">
      <c r="A1604" s="494"/>
      <c r="B1604" s="438"/>
      <c r="F1604" s="385"/>
      <c r="G1604" s="385"/>
      <c r="H1604" s="385"/>
      <c r="I1604" s="385"/>
      <c r="J1604" s="385"/>
      <c r="K1604" s="385"/>
    </row>
    <row r="1605" spans="1:11">
      <c r="A1605" s="494"/>
      <c r="B1605" s="438"/>
      <c r="F1605" s="385"/>
      <c r="G1605" s="385"/>
      <c r="H1605" s="385"/>
      <c r="I1605" s="385"/>
      <c r="J1605" s="385"/>
      <c r="K1605" s="385"/>
    </row>
    <row r="1606" spans="1:11">
      <c r="A1606" s="494"/>
      <c r="B1606" s="438"/>
      <c r="F1606" s="385"/>
      <c r="G1606" s="385"/>
      <c r="H1606" s="385"/>
      <c r="I1606" s="385"/>
      <c r="J1606" s="385"/>
      <c r="K1606" s="385"/>
    </row>
    <row r="1607" spans="1:11">
      <c r="A1607" s="494"/>
      <c r="B1607" s="438"/>
      <c r="F1607" s="385"/>
      <c r="G1607" s="385"/>
      <c r="H1607" s="385"/>
      <c r="I1607" s="385"/>
      <c r="J1607" s="385"/>
      <c r="K1607" s="385"/>
    </row>
    <row r="1608" spans="1:11">
      <c r="A1608" s="494"/>
      <c r="B1608" s="438"/>
      <c r="F1608" s="385"/>
      <c r="G1608" s="385"/>
      <c r="H1608" s="385"/>
      <c r="I1608" s="385"/>
      <c r="J1608" s="385"/>
      <c r="K1608" s="385"/>
    </row>
    <row r="1609" spans="1:11">
      <c r="A1609" s="494"/>
      <c r="B1609" s="438"/>
      <c r="F1609" s="385"/>
      <c r="G1609" s="385"/>
      <c r="H1609" s="385"/>
      <c r="I1609" s="385"/>
      <c r="J1609" s="385"/>
      <c r="K1609" s="385"/>
    </row>
    <row r="1610" spans="1:11">
      <c r="A1610" s="494"/>
      <c r="B1610" s="438"/>
      <c r="F1610" s="385"/>
      <c r="G1610" s="385"/>
      <c r="H1610" s="385"/>
      <c r="I1610" s="385"/>
      <c r="J1610" s="385"/>
      <c r="K1610" s="385"/>
    </row>
    <row r="1611" spans="1:11">
      <c r="A1611" s="494"/>
      <c r="B1611" s="438"/>
      <c r="F1611" s="385"/>
      <c r="G1611" s="385"/>
      <c r="H1611" s="385"/>
      <c r="I1611" s="385"/>
      <c r="J1611" s="385"/>
      <c r="K1611" s="385"/>
    </row>
    <row r="1612" spans="1:11">
      <c r="A1612" s="494"/>
      <c r="B1612" s="438"/>
      <c r="F1612" s="385"/>
      <c r="G1612" s="385"/>
      <c r="H1612" s="385"/>
      <c r="I1612" s="385"/>
      <c r="J1612" s="385"/>
      <c r="K1612" s="385"/>
    </row>
    <row r="1613" spans="1:11">
      <c r="A1613" s="494"/>
      <c r="B1613" s="438"/>
      <c r="F1613" s="385"/>
      <c r="G1613" s="385"/>
      <c r="H1613" s="385"/>
      <c r="I1613" s="385"/>
      <c r="J1613" s="385"/>
      <c r="K1613" s="385"/>
    </row>
    <row r="1614" spans="1:11">
      <c r="A1614" s="494"/>
      <c r="B1614" s="438"/>
      <c r="F1614" s="385"/>
      <c r="G1614" s="385"/>
      <c r="H1614" s="385"/>
      <c r="I1614" s="385"/>
      <c r="J1614" s="385"/>
      <c r="K1614" s="385"/>
    </row>
    <row r="1615" spans="1:11">
      <c r="A1615" s="494"/>
      <c r="B1615" s="438"/>
      <c r="F1615" s="385"/>
      <c r="G1615" s="385"/>
      <c r="H1615" s="385"/>
      <c r="I1615" s="385"/>
      <c r="J1615" s="385"/>
      <c r="K1615" s="385"/>
    </row>
    <row r="1616" spans="1:11">
      <c r="A1616" s="494"/>
      <c r="B1616" s="438"/>
      <c r="F1616" s="385"/>
      <c r="G1616" s="385"/>
      <c r="H1616" s="385"/>
      <c r="I1616" s="385"/>
      <c r="J1616" s="385"/>
      <c r="K1616" s="385"/>
    </row>
    <row r="1617" spans="1:11">
      <c r="A1617" s="494"/>
      <c r="B1617" s="438"/>
      <c r="F1617" s="385"/>
      <c r="G1617" s="385"/>
      <c r="H1617" s="385"/>
      <c r="I1617" s="385"/>
      <c r="J1617" s="385"/>
      <c r="K1617" s="385"/>
    </row>
    <row r="1618" spans="1:11">
      <c r="A1618" s="494"/>
      <c r="B1618" s="438"/>
      <c r="F1618" s="385"/>
      <c r="G1618" s="385"/>
      <c r="H1618" s="385"/>
      <c r="I1618" s="385"/>
      <c r="J1618" s="385"/>
      <c r="K1618" s="385"/>
    </row>
    <row r="1619" spans="1:11">
      <c r="A1619" s="494"/>
      <c r="B1619" s="438"/>
      <c r="F1619" s="385"/>
      <c r="G1619" s="385"/>
      <c r="H1619" s="385"/>
      <c r="I1619" s="385"/>
      <c r="J1619" s="385"/>
      <c r="K1619" s="385"/>
    </row>
    <row r="1620" spans="1:11">
      <c r="A1620" s="494"/>
      <c r="B1620" s="438"/>
      <c r="F1620" s="385"/>
      <c r="G1620" s="385"/>
      <c r="H1620" s="385"/>
      <c r="I1620" s="385"/>
      <c r="J1620" s="385"/>
      <c r="K1620" s="385"/>
    </row>
    <row r="1621" spans="1:11">
      <c r="A1621" s="494"/>
      <c r="B1621" s="438"/>
      <c r="F1621" s="385"/>
      <c r="G1621" s="385"/>
      <c r="H1621" s="385"/>
      <c r="I1621" s="385"/>
      <c r="J1621" s="385"/>
      <c r="K1621" s="385"/>
    </row>
    <row r="1622" spans="1:11">
      <c r="A1622" s="494"/>
      <c r="B1622" s="438"/>
      <c r="F1622" s="385"/>
      <c r="G1622" s="385"/>
      <c r="H1622" s="385"/>
      <c r="I1622" s="385"/>
      <c r="J1622" s="385"/>
      <c r="K1622" s="385"/>
    </row>
    <row r="1623" spans="1:11">
      <c r="A1623" s="494"/>
      <c r="B1623" s="438"/>
      <c r="F1623" s="385"/>
      <c r="G1623" s="385"/>
      <c r="H1623" s="385"/>
      <c r="I1623" s="385"/>
      <c r="J1623" s="385"/>
      <c r="K1623" s="385"/>
    </row>
    <row r="1624" spans="1:11">
      <c r="A1624" s="494"/>
      <c r="B1624" s="438"/>
      <c r="F1624" s="385"/>
      <c r="G1624" s="385"/>
      <c r="H1624" s="385"/>
      <c r="I1624" s="385"/>
      <c r="J1624" s="385"/>
      <c r="K1624" s="385"/>
    </row>
    <row r="1625" spans="1:11">
      <c r="A1625" s="494"/>
      <c r="B1625" s="438"/>
      <c r="F1625" s="385"/>
      <c r="G1625" s="385"/>
      <c r="H1625" s="385"/>
      <c r="I1625" s="385"/>
      <c r="J1625" s="385"/>
      <c r="K1625" s="385"/>
    </row>
    <row r="1626" spans="1:11">
      <c r="A1626" s="494"/>
      <c r="B1626" s="438"/>
      <c r="F1626" s="385"/>
      <c r="G1626" s="385"/>
      <c r="H1626" s="385"/>
      <c r="I1626" s="385"/>
      <c r="J1626" s="385"/>
      <c r="K1626" s="385"/>
    </row>
    <row r="1627" spans="1:11">
      <c r="A1627" s="494"/>
      <c r="B1627" s="438"/>
      <c r="F1627" s="385"/>
      <c r="G1627" s="385"/>
      <c r="H1627" s="385"/>
      <c r="I1627" s="385"/>
      <c r="J1627" s="385"/>
      <c r="K1627" s="385"/>
    </row>
    <row r="1628" spans="1:11">
      <c r="A1628" s="494"/>
      <c r="B1628" s="438"/>
      <c r="F1628" s="385"/>
      <c r="G1628" s="385"/>
      <c r="H1628" s="385"/>
      <c r="I1628" s="385"/>
      <c r="J1628" s="385"/>
      <c r="K1628" s="385"/>
    </row>
    <row r="1629" spans="1:11">
      <c r="A1629" s="494"/>
      <c r="B1629" s="438"/>
      <c r="F1629" s="385"/>
      <c r="G1629" s="385"/>
      <c r="H1629" s="385"/>
      <c r="I1629" s="385"/>
      <c r="J1629" s="385"/>
      <c r="K1629" s="385"/>
    </row>
    <row r="1630" spans="1:11">
      <c r="A1630" s="494"/>
      <c r="B1630" s="438"/>
      <c r="F1630" s="385"/>
      <c r="G1630" s="385"/>
      <c r="H1630" s="385"/>
      <c r="I1630" s="385"/>
      <c r="J1630" s="385"/>
      <c r="K1630" s="385"/>
    </row>
    <row r="1631" spans="1:11">
      <c r="A1631" s="494"/>
      <c r="B1631" s="438"/>
      <c r="F1631" s="385"/>
      <c r="G1631" s="385"/>
      <c r="H1631" s="385"/>
      <c r="I1631" s="385"/>
      <c r="J1631" s="385"/>
      <c r="K1631" s="385"/>
    </row>
    <row r="1632" spans="1:11">
      <c r="A1632" s="494"/>
      <c r="B1632" s="438"/>
      <c r="F1632" s="385"/>
      <c r="G1632" s="385"/>
      <c r="H1632" s="385"/>
      <c r="I1632" s="385"/>
      <c r="J1632" s="385"/>
      <c r="K1632" s="385"/>
    </row>
    <row r="1633" spans="1:11">
      <c r="A1633" s="494"/>
      <c r="B1633" s="438"/>
      <c r="F1633" s="385"/>
      <c r="G1633" s="385"/>
      <c r="H1633" s="385"/>
      <c r="I1633" s="385"/>
      <c r="J1633" s="385"/>
      <c r="K1633" s="385"/>
    </row>
    <row r="1634" spans="1:11">
      <c r="A1634" s="494"/>
      <c r="B1634" s="438"/>
      <c r="F1634" s="385"/>
      <c r="G1634" s="385"/>
      <c r="H1634" s="385"/>
      <c r="I1634" s="385"/>
      <c r="J1634" s="385"/>
      <c r="K1634" s="385"/>
    </row>
    <row r="1635" spans="1:11">
      <c r="A1635" s="494"/>
      <c r="B1635" s="438"/>
      <c r="F1635" s="385"/>
      <c r="G1635" s="385"/>
      <c r="H1635" s="385"/>
      <c r="I1635" s="385"/>
      <c r="J1635" s="385"/>
      <c r="K1635" s="385"/>
    </row>
    <row r="1636" spans="1:11">
      <c r="A1636" s="494"/>
      <c r="B1636" s="438"/>
      <c r="F1636" s="385"/>
      <c r="G1636" s="385"/>
      <c r="H1636" s="385"/>
      <c r="I1636" s="385"/>
      <c r="J1636" s="385"/>
      <c r="K1636" s="385"/>
    </row>
    <row r="1637" spans="1:11">
      <c r="A1637" s="494"/>
      <c r="B1637" s="438"/>
      <c r="F1637" s="385"/>
      <c r="G1637" s="385"/>
      <c r="H1637" s="385"/>
      <c r="I1637" s="385"/>
      <c r="J1637" s="385"/>
      <c r="K1637" s="385"/>
    </row>
    <row r="1638" spans="1:11">
      <c r="A1638" s="494"/>
      <c r="B1638" s="438"/>
      <c r="F1638" s="385"/>
      <c r="G1638" s="385"/>
      <c r="H1638" s="385"/>
      <c r="I1638" s="385"/>
      <c r="J1638" s="385"/>
      <c r="K1638" s="385"/>
    </row>
    <row r="1639" spans="1:11">
      <c r="A1639" s="494"/>
      <c r="B1639" s="438"/>
      <c r="F1639" s="385"/>
      <c r="G1639" s="385"/>
      <c r="H1639" s="385"/>
      <c r="I1639" s="385"/>
      <c r="J1639" s="385"/>
      <c r="K1639" s="385"/>
    </row>
    <row r="1640" spans="1:11">
      <c r="A1640" s="494"/>
      <c r="B1640" s="438"/>
      <c r="F1640" s="385"/>
      <c r="G1640" s="385"/>
      <c r="H1640" s="385"/>
      <c r="I1640" s="385"/>
      <c r="J1640" s="385"/>
      <c r="K1640" s="385"/>
    </row>
    <row r="1641" spans="1:11">
      <c r="A1641" s="494"/>
      <c r="B1641" s="438"/>
      <c r="F1641" s="385"/>
      <c r="G1641" s="385"/>
      <c r="H1641" s="385"/>
      <c r="I1641" s="385"/>
      <c r="J1641" s="385"/>
      <c r="K1641" s="385"/>
    </row>
    <row r="1642" spans="1:11">
      <c r="A1642" s="494"/>
      <c r="B1642" s="438"/>
      <c r="F1642" s="385"/>
      <c r="G1642" s="385"/>
      <c r="H1642" s="385"/>
      <c r="I1642" s="385"/>
      <c r="J1642" s="385"/>
      <c r="K1642" s="385"/>
    </row>
    <row r="1643" spans="1:11">
      <c r="A1643" s="494"/>
      <c r="B1643" s="438"/>
      <c r="F1643" s="385"/>
      <c r="G1643" s="385"/>
      <c r="H1643" s="385"/>
      <c r="I1643" s="385"/>
      <c r="J1643" s="385"/>
      <c r="K1643" s="385"/>
    </row>
    <row r="1644" spans="1:11">
      <c r="A1644" s="494"/>
      <c r="B1644" s="438"/>
      <c r="F1644" s="385"/>
      <c r="G1644" s="385"/>
      <c r="H1644" s="385"/>
      <c r="I1644" s="385"/>
      <c r="J1644" s="385"/>
      <c r="K1644" s="385"/>
    </row>
    <row r="1645" spans="1:11">
      <c r="A1645" s="494"/>
      <c r="B1645" s="438"/>
      <c r="F1645" s="385"/>
      <c r="G1645" s="385"/>
      <c r="H1645" s="385"/>
      <c r="I1645" s="385"/>
      <c r="J1645" s="385"/>
      <c r="K1645" s="385"/>
    </row>
    <row r="1646" spans="1:11">
      <c r="A1646" s="494"/>
      <c r="B1646" s="438"/>
      <c r="F1646" s="385"/>
      <c r="G1646" s="385"/>
      <c r="H1646" s="385"/>
      <c r="I1646" s="385"/>
      <c r="J1646" s="385"/>
      <c r="K1646" s="385"/>
    </row>
    <row r="1647" spans="1:11">
      <c r="A1647" s="494"/>
      <c r="B1647" s="438"/>
      <c r="F1647" s="385"/>
      <c r="G1647" s="385"/>
      <c r="H1647" s="385"/>
      <c r="I1647" s="385"/>
      <c r="J1647" s="385"/>
      <c r="K1647" s="385"/>
    </row>
    <row r="1648" spans="1:11">
      <c r="A1648" s="494"/>
      <c r="B1648" s="438"/>
      <c r="F1648" s="385"/>
      <c r="G1648" s="385"/>
      <c r="H1648" s="385"/>
      <c r="I1648" s="385"/>
      <c r="J1648" s="385"/>
      <c r="K1648" s="385"/>
    </row>
    <row r="1649" spans="1:11">
      <c r="A1649" s="494"/>
      <c r="B1649" s="438"/>
      <c r="F1649" s="385"/>
      <c r="G1649" s="385"/>
      <c r="H1649" s="385"/>
      <c r="I1649" s="385"/>
      <c r="J1649" s="385"/>
      <c r="K1649" s="385"/>
    </row>
    <row r="1650" spans="1:11">
      <c r="A1650" s="494"/>
      <c r="B1650" s="438"/>
      <c r="F1650" s="385"/>
      <c r="G1650" s="385"/>
      <c r="H1650" s="385"/>
      <c r="I1650" s="385"/>
      <c r="J1650" s="385"/>
      <c r="K1650" s="385"/>
    </row>
    <row r="1651" spans="1:11">
      <c r="A1651" s="494"/>
      <c r="B1651" s="438"/>
      <c r="F1651" s="385"/>
      <c r="G1651" s="385"/>
      <c r="H1651" s="385"/>
      <c r="I1651" s="385"/>
      <c r="J1651" s="385"/>
      <c r="K1651" s="385"/>
    </row>
    <row r="1652" spans="1:11">
      <c r="A1652" s="494"/>
      <c r="B1652" s="438"/>
      <c r="F1652" s="385"/>
      <c r="G1652" s="385"/>
      <c r="H1652" s="385"/>
      <c r="I1652" s="385"/>
      <c r="J1652" s="385"/>
      <c r="K1652" s="385"/>
    </row>
    <row r="1653" spans="1:11">
      <c r="A1653" s="494"/>
      <c r="B1653" s="438"/>
      <c r="F1653" s="385"/>
      <c r="G1653" s="385"/>
      <c r="H1653" s="385"/>
      <c r="I1653" s="385"/>
      <c r="J1653" s="385"/>
      <c r="K1653" s="385"/>
    </row>
    <row r="1654" spans="1:11">
      <c r="A1654" s="494"/>
      <c r="B1654" s="438"/>
      <c r="F1654" s="385"/>
      <c r="G1654" s="385"/>
      <c r="H1654" s="385"/>
      <c r="I1654" s="385"/>
      <c r="J1654" s="385"/>
      <c r="K1654" s="385"/>
    </row>
    <row r="1655" spans="1:11">
      <c r="A1655" s="494"/>
      <c r="B1655" s="438"/>
      <c r="F1655" s="385"/>
      <c r="G1655" s="385"/>
      <c r="H1655" s="385"/>
      <c r="I1655" s="385"/>
      <c r="J1655" s="385"/>
      <c r="K1655" s="385"/>
    </row>
    <row r="1656" spans="1:11">
      <c r="A1656" s="494"/>
      <c r="B1656" s="438"/>
      <c r="F1656" s="385"/>
      <c r="G1656" s="385"/>
      <c r="H1656" s="385"/>
      <c r="I1656" s="385"/>
      <c r="J1656" s="385"/>
      <c r="K1656" s="385"/>
    </row>
    <row r="1657" spans="1:11">
      <c r="A1657" s="494"/>
      <c r="B1657" s="438"/>
      <c r="F1657" s="385"/>
      <c r="G1657" s="385"/>
      <c r="H1657" s="385"/>
      <c r="I1657" s="385"/>
      <c r="J1657" s="385"/>
      <c r="K1657" s="385"/>
    </row>
    <row r="1658" spans="1:11">
      <c r="A1658" s="494"/>
      <c r="B1658" s="438"/>
      <c r="F1658" s="385"/>
      <c r="G1658" s="385"/>
      <c r="H1658" s="385"/>
      <c r="I1658" s="385"/>
      <c r="J1658" s="385"/>
      <c r="K1658" s="385"/>
    </row>
    <row r="1659" spans="1:11">
      <c r="A1659" s="494"/>
      <c r="B1659" s="438"/>
      <c r="F1659" s="385"/>
      <c r="G1659" s="385"/>
      <c r="H1659" s="385"/>
      <c r="I1659" s="385"/>
      <c r="J1659" s="385"/>
      <c r="K1659" s="385"/>
    </row>
    <row r="1660" spans="1:11">
      <c r="A1660" s="494"/>
      <c r="B1660" s="438"/>
      <c r="F1660" s="385"/>
      <c r="G1660" s="385"/>
      <c r="H1660" s="385"/>
      <c r="I1660" s="385"/>
      <c r="J1660" s="385"/>
      <c r="K1660" s="385"/>
    </row>
    <row r="1661" spans="1:11">
      <c r="A1661" s="494"/>
      <c r="B1661" s="438"/>
      <c r="F1661" s="385"/>
      <c r="G1661" s="385"/>
      <c r="H1661" s="385"/>
      <c r="I1661" s="385"/>
      <c r="J1661" s="385"/>
      <c r="K1661" s="385"/>
    </row>
    <row r="1662" spans="1:11">
      <c r="A1662" s="494"/>
      <c r="B1662" s="438"/>
      <c r="F1662" s="385"/>
      <c r="G1662" s="385"/>
      <c r="H1662" s="385"/>
      <c r="I1662" s="385"/>
      <c r="J1662" s="385"/>
      <c r="K1662" s="385"/>
    </row>
    <row r="1663" spans="1:11">
      <c r="A1663" s="494"/>
      <c r="B1663" s="438"/>
      <c r="F1663" s="385"/>
      <c r="G1663" s="385"/>
      <c r="H1663" s="385"/>
      <c r="I1663" s="385"/>
      <c r="J1663" s="385"/>
      <c r="K1663" s="385"/>
    </row>
    <row r="1664" spans="1:11">
      <c r="A1664" s="494"/>
      <c r="B1664" s="438"/>
      <c r="F1664" s="385"/>
      <c r="G1664" s="385"/>
      <c r="H1664" s="385"/>
      <c r="I1664" s="385"/>
      <c r="J1664" s="385"/>
      <c r="K1664" s="385"/>
    </row>
    <row r="1665" spans="1:11">
      <c r="A1665" s="494"/>
      <c r="B1665" s="438"/>
      <c r="F1665" s="385"/>
      <c r="G1665" s="385"/>
      <c r="H1665" s="385"/>
      <c r="I1665" s="385"/>
      <c r="J1665" s="385"/>
      <c r="K1665" s="385"/>
    </row>
    <row r="1666" spans="1:11">
      <c r="A1666" s="494"/>
      <c r="B1666" s="438"/>
      <c r="F1666" s="385"/>
      <c r="G1666" s="385"/>
      <c r="H1666" s="385"/>
      <c r="I1666" s="385"/>
      <c r="J1666" s="385"/>
      <c r="K1666" s="385"/>
    </row>
    <row r="1667" spans="1:11">
      <c r="A1667" s="494"/>
      <c r="B1667" s="438"/>
      <c r="F1667" s="385"/>
      <c r="G1667" s="385"/>
      <c r="H1667" s="385"/>
      <c r="I1667" s="385"/>
      <c r="J1667" s="385"/>
      <c r="K1667" s="385"/>
    </row>
    <row r="1668" spans="1:11">
      <c r="A1668" s="494"/>
      <c r="B1668" s="438"/>
      <c r="F1668" s="385"/>
      <c r="G1668" s="385"/>
      <c r="H1668" s="385"/>
      <c r="I1668" s="385"/>
      <c r="J1668" s="385"/>
      <c r="K1668" s="385"/>
    </row>
    <row r="1669" spans="1:11">
      <c r="A1669" s="494"/>
      <c r="B1669" s="438"/>
      <c r="F1669" s="385"/>
      <c r="G1669" s="385"/>
      <c r="H1669" s="385"/>
      <c r="I1669" s="385"/>
      <c r="J1669" s="385"/>
      <c r="K1669" s="385"/>
    </row>
    <row r="1670" spans="1:11">
      <c r="A1670" s="494"/>
      <c r="B1670" s="438"/>
      <c r="F1670" s="385"/>
      <c r="G1670" s="385"/>
      <c r="H1670" s="385"/>
      <c r="I1670" s="385"/>
      <c r="J1670" s="385"/>
      <c r="K1670" s="385"/>
    </row>
    <row r="1671" spans="1:11">
      <c r="A1671" s="494"/>
      <c r="B1671" s="438"/>
      <c r="F1671" s="385"/>
      <c r="G1671" s="385"/>
      <c r="H1671" s="385"/>
      <c r="I1671" s="385"/>
      <c r="J1671" s="385"/>
      <c r="K1671" s="385"/>
    </row>
    <row r="1672" spans="1:11">
      <c r="A1672" s="494"/>
      <c r="B1672" s="438"/>
      <c r="F1672" s="385"/>
      <c r="G1672" s="385"/>
      <c r="H1672" s="385"/>
      <c r="I1672" s="385"/>
      <c r="J1672" s="385"/>
      <c r="K1672" s="385"/>
    </row>
    <row r="1673" spans="1:11">
      <c r="A1673" s="494"/>
      <c r="B1673" s="438"/>
      <c r="F1673" s="385"/>
      <c r="G1673" s="385"/>
      <c r="H1673" s="385"/>
      <c r="I1673" s="385"/>
      <c r="J1673" s="385"/>
      <c r="K1673" s="385"/>
    </row>
    <row r="1674" spans="1:11">
      <c r="A1674" s="494"/>
      <c r="B1674" s="438"/>
      <c r="F1674" s="385"/>
      <c r="G1674" s="385"/>
      <c r="H1674" s="385"/>
      <c r="I1674" s="385"/>
      <c r="J1674" s="385"/>
      <c r="K1674" s="385"/>
    </row>
    <row r="1675" spans="1:11">
      <c r="A1675" s="494"/>
      <c r="B1675" s="438"/>
      <c r="F1675" s="385"/>
      <c r="G1675" s="385"/>
      <c r="H1675" s="385"/>
      <c r="I1675" s="385"/>
      <c r="J1675" s="385"/>
      <c r="K1675" s="385"/>
    </row>
    <row r="1676" spans="1:11">
      <c r="A1676" s="494"/>
      <c r="B1676" s="438"/>
      <c r="F1676" s="385"/>
      <c r="G1676" s="385"/>
      <c r="H1676" s="385"/>
      <c r="I1676" s="385"/>
      <c r="J1676" s="385"/>
      <c r="K1676" s="385"/>
    </row>
    <row r="1677" spans="1:11">
      <c r="A1677" s="494"/>
      <c r="B1677" s="438"/>
      <c r="F1677" s="385"/>
      <c r="G1677" s="385"/>
      <c r="H1677" s="385"/>
      <c r="I1677" s="385"/>
      <c r="J1677" s="385"/>
      <c r="K1677" s="385"/>
    </row>
    <row r="1678" spans="1:11">
      <c r="A1678" s="494"/>
      <c r="B1678" s="438"/>
      <c r="F1678" s="385"/>
      <c r="G1678" s="385"/>
      <c r="H1678" s="385"/>
      <c r="I1678" s="385"/>
      <c r="J1678" s="385"/>
      <c r="K1678" s="385"/>
    </row>
    <row r="1679" spans="1:11">
      <c r="A1679" s="494"/>
      <c r="B1679" s="438"/>
      <c r="F1679" s="385"/>
      <c r="G1679" s="385"/>
      <c r="H1679" s="385"/>
      <c r="I1679" s="385"/>
      <c r="J1679" s="385"/>
      <c r="K1679" s="385"/>
    </row>
    <row r="1680" spans="1:11">
      <c r="A1680" s="494"/>
      <c r="B1680" s="438"/>
      <c r="F1680" s="385"/>
      <c r="G1680" s="385"/>
      <c r="H1680" s="385"/>
      <c r="I1680" s="385"/>
      <c r="J1680" s="385"/>
      <c r="K1680" s="385"/>
    </row>
    <row r="1681" spans="1:11">
      <c r="A1681" s="494"/>
      <c r="B1681" s="438"/>
      <c r="F1681" s="385"/>
      <c r="G1681" s="385"/>
      <c r="H1681" s="385"/>
      <c r="I1681" s="385"/>
      <c r="J1681" s="385"/>
      <c r="K1681" s="385"/>
    </row>
    <row r="1682" spans="1:11">
      <c r="A1682" s="494"/>
      <c r="B1682" s="438"/>
      <c r="F1682" s="385"/>
      <c r="G1682" s="385"/>
      <c r="H1682" s="385"/>
      <c r="I1682" s="385"/>
      <c r="J1682" s="385"/>
      <c r="K1682" s="385"/>
    </row>
    <row r="1683" spans="1:11">
      <c r="A1683" s="494"/>
      <c r="B1683" s="438"/>
      <c r="F1683" s="385"/>
      <c r="G1683" s="385"/>
      <c r="H1683" s="385"/>
      <c r="I1683" s="385"/>
      <c r="J1683" s="385"/>
      <c r="K1683" s="385"/>
    </row>
    <row r="1684" spans="1:11">
      <c r="A1684" s="494"/>
      <c r="B1684" s="438"/>
      <c r="F1684" s="385"/>
      <c r="G1684" s="385"/>
      <c r="H1684" s="385"/>
      <c r="I1684" s="385"/>
      <c r="J1684" s="385"/>
      <c r="K1684" s="385"/>
    </row>
    <row r="1685" spans="1:11">
      <c r="A1685" s="494"/>
      <c r="B1685" s="438"/>
      <c r="F1685" s="385"/>
      <c r="G1685" s="385"/>
      <c r="H1685" s="385"/>
      <c r="I1685" s="385"/>
      <c r="J1685" s="385"/>
      <c r="K1685" s="385"/>
    </row>
    <row r="1686" spans="1:11">
      <c r="A1686" s="494"/>
      <c r="B1686" s="438"/>
      <c r="F1686" s="385"/>
      <c r="G1686" s="385"/>
      <c r="H1686" s="385"/>
      <c r="I1686" s="385"/>
      <c r="J1686" s="385"/>
      <c r="K1686" s="385"/>
    </row>
    <row r="1687" spans="1:11">
      <c r="A1687" s="494"/>
      <c r="B1687" s="438"/>
      <c r="F1687" s="385"/>
      <c r="G1687" s="385"/>
      <c r="H1687" s="385"/>
      <c r="I1687" s="385"/>
      <c r="J1687" s="385"/>
      <c r="K1687" s="385"/>
    </row>
    <row r="1688" spans="1:11">
      <c r="A1688" s="494"/>
      <c r="B1688" s="438"/>
      <c r="F1688" s="385"/>
      <c r="G1688" s="385"/>
      <c r="H1688" s="385"/>
      <c r="I1688" s="385"/>
      <c r="J1688" s="385"/>
      <c r="K1688" s="385"/>
    </row>
    <row r="1689" spans="1:11">
      <c r="A1689" s="494"/>
      <c r="B1689" s="438"/>
      <c r="F1689" s="385"/>
      <c r="G1689" s="385"/>
      <c r="H1689" s="385"/>
      <c r="I1689" s="385"/>
      <c r="J1689" s="385"/>
      <c r="K1689" s="385"/>
    </row>
    <row r="1690" spans="1:11">
      <c r="A1690" s="494"/>
      <c r="B1690" s="438"/>
      <c r="F1690" s="385"/>
      <c r="G1690" s="385"/>
      <c r="H1690" s="385"/>
      <c r="I1690" s="385"/>
      <c r="J1690" s="385"/>
      <c r="K1690" s="385"/>
    </row>
    <row r="1691" spans="1:11">
      <c r="A1691" s="494"/>
      <c r="B1691" s="438"/>
      <c r="F1691" s="385"/>
      <c r="G1691" s="385"/>
      <c r="H1691" s="385"/>
      <c r="I1691" s="385"/>
      <c r="J1691" s="385"/>
      <c r="K1691" s="385"/>
    </row>
    <row r="1692" spans="1:11">
      <c r="A1692" s="494"/>
      <c r="B1692" s="438"/>
      <c r="F1692" s="385"/>
      <c r="G1692" s="385"/>
      <c r="H1692" s="385"/>
      <c r="I1692" s="385"/>
      <c r="J1692" s="385"/>
      <c r="K1692" s="385"/>
    </row>
    <row r="1693" spans="1:11">
      <c r="A1693" s="494"/>
      <c r="B1693" s="438"/>
      <c r="F1693" s="385"/>
      <c r="G1693" s="385"/>
      <c r="H1693" s="385"/>
      <c r="I1693" s="385"/>
      <c r="J1693" s="385"/>
      <c r="K1693" s="385"/>
    </row>
    <row r="1694" spans="1:11">
      <c r="A1694" s="494"/>
      <c r="B1694" s="438"/>
      <c r="F1694" s="385"/>
      <c r="G1694" s="385"/>
      <c r="H1694" s="385"/>
      <c r="I1694" s="385"/>
      <c r="J1694" s="385"/>
      <c r="K1694" s="385"/>
    </row>
    <row r="1695" spans="1:11">
      <c r="A1695" s="494"/>
      <c r="B1695" s="438"/>
      <c r="F1695" s="385"/>
      <c r="G1695" s="385"/>
      <c r="H1695" s="385"/>
      <c r="I1695" s="385"/>
      <c r="J1695" s="385"/>
      <c r="K1695" s="385"/>
    </row>
    <row r="1696" spans="1:11">
      <c r="A1696" s="494"/>
      <c r="B1696" s="438"/>
      <c r="F1696" s="385"/>
      <c r="G1696" s="385"/>
      <c r="H1696" s="385"/>
      <c r="I1696" s="385"/>
      <c r="J1696" s="385"/>
      <c r="K1696" s="385"/>
    </row>
    <row r="1697" spans="1:11">
      <c r="A1697" s="494"/>
      <c r="B1697" s="438"/>
      <c r="F1697" s="385"/>
      <c r="G1697" s="385"/>
      <c r="H1697" s="385"/>
      <c r="I1697" s="385"/>
      <c r="J1697" s="385"/>
      <c r="K1697" s="385"/>
    </row>
    <row r="1698" spans="1:11">
      <c r="A1698" s="494"/>
      <c r="B1698" s="438"/>
      <c r="F1698" s="385"/>
      <c r="G1698" s="385"/>
      <c r="H1698" s="385"/>
      <c r="I1698" s="385"/>
      <c r="J1698" s="385"/>
      <c r="K1698" s="385"/>
    </row>
    <row r="1699" spans="1:11">
      <c r="A1699" s="494"/>
      <c r="B1699" s="438"/>
      <c r="F1699" s="385"/>
      <c r="G1699" s="385"/>
      <c r="H1699" s="385"/>
      <c r="I1699" s="385"/>
      <c r="J1699" s="385"/>
      <c r="K1699" s="385"/>
    </row>
    <row r="1700" spans="1:11">
      <c r="A1700" s="494"/>
      <c r="B1700" s="438"/>
      <c r="F1700" s="385"/>
      <c r="G1700" s="385"/>
      <c r="H1700" s="385"/>
      <c r="I1700" s="385"/>
      <c r="J1700" s="385"/>
      <c r="K1700" s="385"/>
    </row>
    <row r="1701" spans="1:11">
      <c r="A1701" s="494"/>
      <c r="B1701" s="438"/>
      <c r="F1701" s="385"/>
      <c r="G1701" s="385"/>
      <c r="H1701" s="385"/>
      <c r="I1701" s="385"/>
      <c r="J1701" s="385"/>
      <c r="K1701" s="385"/>
    </row>
    <row r="1702" spans="1:11">
      <c r="A1702" s="494"/>
      <c r="B1702" s="438"/>
      <c r="F1702" s="385"/>
      <c r="G1702" s="385"/>
      <c r="H1702" s="385"/>
      <c r="I1702" s="385"/>
      <c r="J1702" s="385"/>
      <c r="K1702" s="385"/>
    </row>
    <row r="1703" spans="1:11">
      <c r="A1703" s="494"/>
      <c r="B1703" s="438"/>
      <c r="F1703" s="385"/>
      <c r="G1703" s="385"/>
      <c r="H1703" s="385"/>
      <c r="I1703" s="385"/>
      <c r="J1703" s="385"/>
      <c r="K1703" s="385"/>
    </row>
    <row r="1704" spans="1:11">
      <c r="A1704" s="494"/>
      <c r="B1704" s="438"/>
      <c r="F1704" s="385"/>
      <c r="G1704" s="385"/>
      <c r="H1704" s="385"/>
      <c r="I1704" s="385"/>
      <c r="J1704" s="385"/>
      <c r="K1704" s="385"/>
    </row>
    <row r="1705" spans="1:11">
      <c r="A1705" s="494"/>
      <c r="B1705" s="438"/>
      <c r="F1705" s="385"/>
      <c r="G1705" s="385"/>
      <c r="H1705" s="385"/>
      <c r="I1705" s="385"/>
      <c r="J1705" s="385"/>
      <c r="K1705" s="385"/>
    </row>
    <row r="1706" spans="1:11">
      <c r="A1706" s="494"/>
      <c r="B1706" s="438"/>
      <c r="F1706" s="385"/>
      <c r="G1706" s="385"/>
      <c r="H1706" s="385"/>
      <c r="I1706" s="385"/>
      <c r="J1706" s="385"/>
      <c r="K1706" s="385"/>
    </row>
    <row r="1707" spans="1:11">
      <c r="A1707" s="494"/>
      <c r="B1707" s="438"/>
      <c r="F1707" s="385"/>
      <c r="G1707" s="385"/>
      <c r="H1707" s="385"/>
      <c r="I1707" s="385"/>
      <c r="J1707" s="385"/>
      <c r="K1707" s="385"/>
    </row>
    <row r="1708" spans="1:11">
      <c r="A1708" s="494"/>
      <c r="B1708" s="438"/>
      <c r="F1708" s="385"/>
      <c r="G1708" s="385"/>
      <c r="H1708" s="385"/>
      <c r="I1708" s="385"/>
      <c r="J1708" s="385"/>
      <c r="K1708" s="385"/>
    </row>
    <row r="1709" spans="1:11">
      <c r="A1709" s="494"/>
      <c r="B1709" s="438"/>
      <c r="F1709" s="385"/>
      <c r="G1709" s="385"/>
      <c r="H1709" s="385"/>
      <c r="I1709" s="385"/>
      <c r="J1709" s="385"/>
      <c r="K1709" s="385"/>
    </row>
    <row r="1710" spans="1:11">
      <c r="A1710" s="494"/>
      <c r="B1710" s="438"/>
      <c r="F1710" s="385"/>
      <c r="G1710" s="385"/>
      <c r="H1710" s="385"/>
      <c r="I1710" s="385"/>
      <c r="J1710" s="385"/>
      <c r="K1710" s="385"/>
    </row>
    <row r="1711" spans="1:11">
      <c r="A1711" s="494"/>
      <c r="B1711" s="438"/>
      <c r="F1711" s="385"/>
      <c r="G1711" s="385"/>
      <c r="H1711" s="385"/>
      <c r="I1711" s="385"/>
      <c r="J1711" s="385"/>
      <c r="K1711" s="385"/>
    </row>
    <row r="1712" spans="1:11">
      <c r="A1712" s="494"/>
      <c r="B1712" s="438"/>
      <c r="F1712" s="385"/>
      <c r="G1712" s="385"/>
      <c r="H1712" s="385"/>
      <c r="I1712" s="385"/>
      <c r="J1712" s="385"/>
      <c r="K1712" s="385"/>
    </row>
    <row r="1713" spans="1:11">
      <c r="A1713" s="494"/>
      <c r="B1713" s="438"/>
      <c r="F1713" s="385"/>
      <c r="G1713" s="385"/>
      <c r="H1713" s="385"/>
      <c r="I1713" s="385"/>
      <c r="J1713" s="385"/>
      <c r="K1713" s="385"/>
    </row>
    <row r="1714" spans="1:11">
      <c r="A1714" s="494"/>
      <c r="B1714" s="438"/>
      <c r="F1714" s="385"/>
      <c r="G1714" s="385"/>
      <c r="H1714" s="385"/>
      <c r="I1714" s="385"/>
      <c r="J1714" s="385"/>
      <c r="K1714" s="385"/>
    </row>
    <row r="1715" spans="1:11">
      <c r="A1715" s="494"/>
      <c r="B1715" s="438"/>
      <c r="F1715" s="385"/>
      <c r="G1715" s="385"/>
      <c r="H1715" s="385"/>
      <c r="I1715" s="385"/>
      <c r="J1715" s="385"/>
      <c r="K1715" s="385"/>
    </row>
    <row r="1716" spans="1:11">
      <c r="A1716" s="494"/>
      <c r="B1716" s="438"/>
      <c r="F1716" s="385"/>
      <c r="G1716" s="385"/>
      <c r="H1716" s="385"/>
      <c r="I1716" s="385"/>
      <c r="J1716" s="385"/>
      <c r="K1716" s="385"/>
    </row>
    <row r="1717" spans="1:11">
      <c r="A1717" s="494"/>
      <c r="B1717" s="438"/>
      <c r="F1717" s="385"/>
      <c r="G1717" s="385"/>
      <c r="H1717" s="385"/>
      <c r="I1717" s="385"/>
      <c r="J1717" s="385"/>
      <c r="K1717" s="385"/>
    </row>
    <row r="1718" spans="1:11">
      <c r="A1718" s="494"/>
      <c r="B1718" s="438"/>
      <c r="F1718" s="385"/>
      <c r="G1718" s="385"/>
      <c r="H1718" s="385"/>
      <c r="I1718" s="385"/>
      <c r="J1718" s="385"/>
      <c r="K1718" s="385"/>
    </row>
    <row r="1719" spans="1:11">
      <c r="A1719" s="494"/>
      <c r="B1719" s="438"/>
      <c r="F1719" s="385"/>
      <c r="G1719" s="385"/>
      <c r="H1719" s="385"/>
      <c r="I1719" s="385"/>
      <c r="J1719" s="385"/>
      <c r="K1719" s="385"/>
    </row>
    <row r="1720" spans="1:11">
      <c r="A1720" s="494"/>
      <c r="B1720" s="438"/>
      <c r="F1720" s="385"/>
      <c r="G1720" s="385"/>
      <c r="H1720" s="385"/>
      <c r="I1720" s="385"/>
      <c r="J1720" s="385"/>
      <c r="K1720" s="385"/>
    </row>
    <row r="1721" spans="1:11">
      <c r="A1721" s="494"/>
      <c r="B1721" s="438"/>
      <c r="F1721" s="385"/>
      <c r="G1721" s="385"/>
      <c r="H1721" s="385"/>
      <c r="I1721" s="385"/>
      <c r="J1721" s="385"/>
      <c r="K1721" s="385"/>
    </row>
    <row r="1722" spans="1:11">
      <c r="A1722" s="494"/>
      <c r="B1722" s="438"/>
      <c r="F1722" s="385"/>
      <c r="G1722" s="385"/>
      <c r="H1722" s="385"/>
      <c r="I1722" s="385"/>
      <c r="J1722" s="385"/>
      <c r="K1722" s="385"/>
    </row>
    <row r="1723" spans="1:11">
      <c r="A1723" s="494"/>
      <c r="B1723" s="438"/>
      <c r="F1723" s="385"/>
      <c r="G1723" s="385"/>
      <c r="H1723" s="385"/>
      <c r="I1723" s="385"/>
      <c r="J1723" s="385"/>
      <c r="K1723" s="385"/>
    </row>
    <row r="1724" spans="1:11">
      <c r="A1724" s="494"/>
      <c r="B1724" s="438"/>
      <c r="F1724" s="385"/>
      <c r="G1724" s="385"/>
      <c r="H1724" s="385"/>
      <c r="I1724" s="385"/>
      <c r="J1724" s="385"/>
      <c r="K1724" s="385"/>
    </row>
    <row r="1725" spans="1:11">
      <c r="A1725" s="494"/>
      <c r="B1725" s="438"/>
      <c r="F1725" s="385"/>
      <c r="G1725" s="385"/>
      <c r="H1725" s="385"/>
      <c r="I1725" s="385"/>
      <c r="J1725" s="385"/>
      <c r="K1725" s="385"/>
    </row>
    <row r="1726" spans="1:11">
      <c r="A1726" s="494"/>
      <c r="B1726" s="438"/>
      <c r="F1726" s="385"/>
      <c r="G1726" s="385"/>
      <c r="H1726" s="385"/>
      <c r="I1726" s="385"/>
      <c r="J1726" s="385"/>
      <c r="K1726" s="385"/>
    </row>
    <row r="1727" spans="1:11">
      <c r="A1727" s="494"/>
      <c r="B1727" s="438"/>
      <c r="F1727" s="385"/>
      <c r="G1727" s="385"/>
      <c r="H1727" s="385"/>
      <c r="I1727" s="385"/>
      <c r="J1727" s="385"/>
      <c r="K1727" s="385"/>
    </row>
    <row r="1728" spans="1:11">
      <c r="A1728" s="494"/>
      <c r="B1728" s="438"/>
      <c r="F1728" s="385"/>
      <c r="G1728" s="385"/>
      <c r="H1728" s="385"/>
      <c r="I1728" s="385"/>
      <c r="J1728" s="385"/>
      <c r="K1728" s="385"/>
    </row>
    <row r="1729" spans="1:11">
      <c r="A1729" s="494"/>
      <c r="B1729" s="438"/>
      <c r="F1729" s="385"/>
      <c r="G1729" s="385"/>
      <c r="H1729" s="385"/>
      <c r="I1729" s="385"/>
      <c r="J1729" s="385"/>
      <c r="K1729" s="385"/>
    </row>
    <row r="1730" spans="1:11">
      <c r="A1730" s="494"/>
      <c r="B1730" s="438"/>
      <c r="F1730" s="385"/>
      <c r="G1730" s="385"/>
      <c r="H1730" s="385"/>
      <c r="I1730" s="385"/>
      <c r="J1730" s="385"/>
      <c r="K1730" s="385"/>
    </row>
    <row r="1731" spans="1:11">
      <c r="A1731" s="494"/>
      <c r="B1731" s="438"/>
      <c r="F1731" s="385"/>
      <c r="G1731" s="385"/>
      <c r="H1731" s="385"/>
      <c r="I1731" s="385"/>
      <c r="J1731" s="385"/>
      <c r="K1731" s="385"/>
    </row>
    <row r="1732" spans="1:11">
      <c r="A1732" s="494"/>
      <c r="B1732" s="438"/>
      <c r="F1732" s="385"/>
      <c r="G1732" s="385"/>
      <c r="H1732" s="385"/>
      <c r="I1732" s="385"/>
      <c r="J1732" s="385"/>
      <c r="K1732" s="385"/>
    </row>
    <row r="1733" spans="1:11">
      <c r="A1733" s="494"/>
      <c r="B1733" s="438"/>
      <c r="F1733" s="385"/>
      <c r="G1733" s="385"/>
      <c r="H1733" s="385"/>
      <c r="I1733" s="385"/>
      <c r="J1733" s="385"/>
      <c r="K1733" s="385"/>
    </row>
    <row r="1734" spans="1:11">
      <c r="A1734" s="494"/>
      <c r="B1734" s="438"/>
      <c r="F1734" s="385"/>
      <c r="G1734" s="385"/>
      <c r="H1734" s="385"/>
      <c r="I1734" s="385"/>
      <c r="J1734" s="385"/>
      <c r="K1734" s="385"/>
    </row>
    <row r="1735" spans="1:11">
      <c r="A1735" s="494"/>
      <c r="B1735" s="438"/>
      <c r="F1735" s="385"/>
      <c r="G1735" s="385"/>
      <c r="H1735" s="385"/>
      <c r="I1735" s="385"/>
      <c r="J1735" s="385"/>
      <c r="K1735" s="385"/>
    </row>
    <row r="1736" spans="1:11">
      <c r="A1736" s="494"/>
      <c r="B1736" s="438"/>
      <c r="F1736" s="385"/>
      <c r="G1736" s="385"/>
      <c r="H1736" s="385"/>
      <c r="I1736" s="385"/>
      <c r="J1736" s="385"/>
      <c r="K1736" s="385"/>
    </row>
    <row r="1737" spans="1:11">
      <c r="A1737" s="494"/>
      <c r="B1737" s="438"/>
      <c r="F1737" s="385"/>
      <c r="G1737" s="385"/>
      <c r="H1737" s="385"/>
      <c r="I1737" s="385"/>
      <c r="J1737" s="385"/>
      <c r="K1737" s="385"/>
    </row>
    <row r="1738" spans="1:11">
      <c r="A1738" s="494"/>
      <c r="B1738" s="438"/>
      <c r="F1738" s="385"/>
      <c r="G1738" s="385"/>
      <c r="H1738" s="385"/>
      <c r="I1738" s="385"/>
      <c r="J1738" s="385"/>
      <c r="K1738" s="385"/>
    </row>
    <row r="1739" spans="1:11">
      <c r="A1739" s="494"/>
      <c r="B1739" s="438"/>
      <c r="F1739" s="385"/>
      <c r="G1739" s="385"/>
      <c r="H1739" s="385"/>
      <c r="I1739" s="385"/>
      <c r="J1739" s="385"/>
      <c r="K1739" s="385"/>
    </row>
    <row r="1740" spans="1:11">
      <c r="A1740" s="494"/>
      <c r="B1740" s="438"/>
      <c r="F1740" s="385"/>
      <c r="G1740" s="385"/>
      <c r="H1740" s="385"/>
      <c r="I1740" s="385"/>
      <c r="J1740" s="385"/>
      <c r="K1740" s="385"/>
    </row>
    <row r="1741" spans="1:11">
      <c r="A1741" s="494"/>
      <c r="B1741" s="438"/>
      <c r="F1741" s="385"/>
      <c r="G1741" s="385"/>
      <c r="H1741" s="385"/>
      <c r="I1741" s="385"/>
      <c r="J1741" s="385"/>
      <c r="K1741" s="385"/>
    </row>
    <row r="1742" spans="1:11">
      <c r="A1742" s="494"/>
      <c r="B1742" s="438"/>
      <c r="F1742" s="385"/>
      <c r="G1742" s="385"/>
      <c r="H1742" s="385"/>
      <c r="I1742" s="385"/>
      <c r="J1742" s="385"/>
      <c r="K1742" s="385"/>
    </row>
    <row r="1743" spans="1:11">
      <c r="A1743" s="494"/>
      <c r="B1743" s="438"/>
      <c r="F1743" s="385"/>
      <c r="G1743" s="385"/>
      <c r="H1743" s="385"/>
      <c r="I1743" s="385"/>
      <c r="J1743" s="385"/>
      <c r="K1743" s="385"/>
    </row>
    <row r="1744" spans="1:11">
      <c r="A1744" s="494"/>
      <c r="B1744" s="438"/>
      <c r="F1744" s="385"/>
      <c r="G1744" s="385"/>
      <c r="H1744" s="385"/>
      <c r="I1744" s="385"/>
      <c r="J1744" s="385"/>
      <c r="K1744" s="385"/>
    </row>
    <row r="1745" spans="1:11">
      <c r="A1745" s="494"/>
      <c r="B1745" s="438"/>
      <c r="F1745" s="385"/>
      <c r="G1745" s="385"/>
      <c r="H1745" s="385"/>
      <c r="I1745" s="385"/>
      <c r="J1745" s="385"/>
      <c r="K1745" s="385"/>
    </row>
    <row r="1746" spans="1:11">
      <c r="A1746" s="494"/>
      <c r="B1746" s="438"/>
      <c r="F1746" s="385"/>
      <c r="G1746" s="385"/>
      <c r="H1746" s="385"/>
      <c r="I1746" s="385"/>
      <c r="J1746" s="385"/>
      <c r="K1746" s="385"/>
    </row>
    <row r="1747" spans="1:11">
      <c r="A1747" s="494"/>
      <c r="B1747" s="438"/>
      <c r="F1747" s="385"/>
      <c r="G1747" s="385"/>
      <c r="H1747" s="385"/>
      <c r="I1747" s="385"/>
      <c r="J1747" s="385"/>
      <c r="K1747" s="385"/>
    </row>
    <row r="1748" spans="1:11">
      <c r="A1748" s="494"/>
      <c r="B1748" s="438"/>
      <c r="F1748" s="385"/>
      <c r="G1748" s="385"/>
      <c r="H1748" s="385"/>
      <c r="I1748" s="385"/>
      <c r="J1748" s="385"/>
      <c r="K1748" s="385"/>
    </row>
    <row r="1749" spans="1:11">
      <c r="A1749" s="494"/>
      <c r="B1749" s="438"/>
      <c r="F1749" s="385"/>
      <c r="G1749" s="385"/>
      <c r="H1749" s="385"/>
      <c r="I1749" s="385"/>
      <c r="J1749" s="385"/>
      <c r="K1749" s="385"/>
    </row>
    <row r="1750" spans="1:11">
      <c r="A1750" s="494"/>
      <c r="B1750" s="438"/>
      <c r="F1750" s="385"/>
      <c r="G1750" s="385"/>
      <c r="H1750" s="385"/>
      <c r="I1750" s="385"/>
      <c r="J1750" s="385"/>
      <c r="K1750" s="385"/>
    </row>
    <row r="1751" spans="1:11">
      <c r="A1751" s="494"/>
      <c r="B1751" s="438"/>
      <c r="F1751" s="385"/>
      <c r="G1751" s="385"/>
      <c r="H1751" s="385"/>
      <c r="I1751" s="385"/>
      <c r="J1751" s="385"/>
      <c r="K1751" s="385"/>
    </row>
    <row r="1752" spans="1:11">
      <c r="A1752" s="494"/>
      <c r="B1752" s="438"/>
      <c r="F1752" s="385"/>
      <c r="G1752" s="385"/>
      <c r="H1752" s="385"/>
      <c r="I1752" s="385"/>
      <c r="J1752" s="385"/>
      <c r="K1752" s="385"/>
    </row>
    <row r="1753" spans="1:11">
      <c r="A1753" s="494"/>
      <c r="B1753" s="438"/>
      <c r="F1753" s="385"/>
      <c r="G1753" s="385"/>
      <c r="H1753" s="385"/>
      <c r="I1753" s="385"/>
      <c r="J1753" s="385"/>
      <c r="K1753" s="385"/>
    </row>
    <row r="1754" spans="1:11">
      <c r="A1754" s="494"/>
      <c r="B1754" s="438"/>
      <c r="F1754" s="385"/>
      <c r="G1754" s="385"/>
      <c r="H1754" s="385"/>
      <c r="I1754" s="385"/>
      <c r="J1754" s="385"/>
      <c r="K1754" s="385"/>
    </row>
    <row r="1755" spans="1:11">
      <c r="A1755" s="494"/>
      <c r="B1755" s="438"/>
      <c r="F1755" s="385"/>
      <c r="G1755" s="385"/>
      <c r="H1755" s="385"/>
      <c r="I1755" s="385"/>
      <c r="J1755" s="385"/>
      <c r="K1755" s="385"/>
    </row>
    <row r="1756" spans="1:11">
      <c r="A1756" s="494"/>
      <c r="B1756" s="438"/>
      <c r="F1756" s="385"/>
      <c r="G1756" s="385"/>
      <c r="H1756" s="385"/>
      <c r="I1756" s="385"/>
      <c r="J1756" s="385"/>
      <c r="K1756" s="385"/>
    </row>
    <row r="1757" spans="1:11">
      <c r="A1757" s="494"/>
      <c r="B1757" s="438"/>
      <c r="F1757" s="385"/>
      <c r="G1757" s="385"/>
      <c r="H1757" s="385"/>
      <c r="I1757" s="385"/>
      <c r="J1757" s="385"/>
      <c r="K1757" s="385"/>
    </row>
    <row r="1758" spans="1:11">
      <c r="A1758" s="494"/>
      <c r="B1758" s="438"/>
      <c r="F1758" s="385"/>
      <c r="G1758" s="385"/>
      <c r="H1758" s="385"/>
      <c r="I1758" s="385"/>
      <c r="J1758" s="385"/>
      <c r="K1758" s="385"/>
    </row>
    <row r="1759" spans="1:11">
      <c r="A1759" s="494"/>
      <c r="B1759" s="438"/>
      <c r="F1759" s="385"/>
      <c r="G1759" s="385"/>
      <c r="H1759" s="385"/>
      <c r="I1759" s="385"/>
      <c r="J1759" s="385"/>
      <c r="K1759" s="385"/>
    </row>
    <row r="1760" spans="1:11">
      <c r="A1760" s="494"/>
      <c r="B1760" s="438"/>
      <c r="F1760" s="385"/>
      <c r="G1760" s="385"/>
      <c r="H1760" s="385"/>
      <c r="I1760" s="385"/>
      <c r="J1760" s="385"/>
      <c r="K1760" s="385"/>
    </row>
    <row r="1761" spans="1:11">
      <c r="A1761" s="494"/>
      <c r="B1761" s="438"/>
      <c r="F1761" s="385"/>
      <c r="G1761" s="385"/>
      <c r="H1761" s="385"/>
      <c r="I1761" s="385"/>
      <c r="J1761" s="385"/>
      <c r="K1761" s="385"/>
    </row>
    <row r="1762" spans="1:11">
      <c r="A1762" s="494"/>
      <c r="B1762" s="438"/>
      <c r="F1762" s="385"/>
      <c r="G1762" s="385"/>
      <c r="H1762" s="385"/>
      <c r="I1762" s="385"/>
      <c r="J1762" s="385"/>
      <c r="K1762" s="385"/>
    </row>
    <row r="1763" spans="1:11">
      <c r="A1763" s="494"/>
      <c r="B1763" s="438"/>
      <c r="F1763" s="385"/>
      <c r="G1763" s="385"/>
      <c r="H1763" s="385"/>
      <c r="I1763" s="385"/>
      <c r="J1763" s="385"/>
      <c r="K1763" s="385"/>
    </row>
    <row r="1764" spans="1:11">
      <c r="A1764" s="494"/>
      <c r="B1764" s="438"/>
      <c r="F1764" s="385"/>
      <c r="G1764" s="385"/>
      <c r="H1764" s="385"/>
      <c r="I1764" s="385"/>
      <c r="J1764" s="385"/>
      <c r="K1764" s="385"/>
    </row>
    <row r="1765" spans="1:11">
      <c r="A1765" s="494"/>
      <c r="B1765" s="438"/>
      <c r="F1765" s="385"/>
      <c r="G1765" s="385"/>
      <c r="H1765" s="385"/>
      <c r="I1765" s="385"/>
      <c r="J1765" s="385"/>
      <c r="K1765" s="385"/>
    </row>
    <row r="1766" spans="1:11">
      <c r="A1766" s="494"/>
      <c r="B1766" s="438"/>
      <c r="F1766" s="385"/>
      <c r="G1766" s="385"/>
      <c r="H1766" s="385"/>
      <c r="I1766" s="385"/>
      <c r="J1766" s="385"/>
      <c r="K1766" s="385"/>
    </row>
    <row r="1767" spans="1:11">
      <c r="A1767" s="494"/>
      <c r="B1767" s="438"/>
      <c r="F1767" s="385"/>
      <c r="G1767" s="385"/>
      <c r="H1767" s="385"/>
      <c r="I1767" s="385"/>
      <c r="J1767" s="385"/>
      <c r="K1767" s="385"/>
    </row>
    <row r="1768" spans="1:11">
      <c r="A1768" s="494"/>
      <c r="B1768" s="438"/>
      <c r="F1768" s="385"/>
      <c r="G1768" s="385"/>
      <c r="H1768" s="385"/>
      <c r="I1768" s="385"/>
      <c r="J1768" s="385"/>
      <c r="K1768" s="385"/>
    </row>
    <row r="1769" spans="1:11">
      <c r="A1769" s="494"/>
      <c r="B1769" s="438"/>
      <c r="F1769" s="385"/>
      <c r="G1769" s="385"/>
      <c r="H1769" s="385"/>
      <c r="I1769" s="385"/>
      <c r="J1769" s="385"/>
      <c r="K1769" s="385"/>
    </row>
    <row r="1770" spans="1:11">
      <c r="A1770" s="494"/>
      <c r="B1770" s="438"/>
      <c r="F1770" s="385"/>
      <c r="G1770" s="385"/>
      <c r="H1770" s="385"/>
      <c r="I1770" s="385"/>
      <c r="J1770" s="385"/>
      <c r="K1770" s="385"/>
    </row>
    <row r="1771" spans="1:11">
      <c r="A1771" s="494"/>
      <c r="B1771" s="438"/>
      <c r="F1771" s="385"/>
      <c r="G1771" s="385"/>
      <c r="H1771" s="385"/>
      <c r="I1771" s="385"/>
      <c r="J1771" s="385"/>
      <c r="K1771" s="385"/>
    </row>
    <row r="1772" spans="1:11">
      <c r="A1772" s="494"/>
      <c r="B1772" s="438"/>
      <c r="F1772" s="385"/>
      <c r="G1772" s="385"/>
      <c r="H1772" s="385"/>
      <c r="I1772" s="385"/>
      <c r="J1772" s="385"/>
      <c r="K1772" s="385"/>
    </row>
    <row r="1773" spans="1:11">
      <c r="A1773" s="494"/>
      <c r="B1773" s="438"/>
      <c r="F1773" s="385"/>
      <c r="G1773" s="385"/>
      <c r="H1773" s="385"/>
      <c r="I1773" s="385"/>
      <c r="J1773" s="385"/>
      <c r="K1773" s="385"/>
    </row>
    <row r="1774" spans="1:11">
      <c r="A1774" s="494"/>
      <c r="B1774" s="438"/>
      <c r="F1774" s="385"/>
      <c r="G1774" s="385"/>
      <c r="H1774" s="385"/>
      <c r="I1774" s="385"/>
      <c r="J1774" s="385"/>
      <c r="K1774" s="385"/>
    </row>
    <row r="1775" spans="1:11">
      <c r="A1775" s="494"/>
      <c r="B1775" s="438"/>
      <c r="F1775" s="385"/>
      <c r="G1775" s="385"/>
      <c r="H1775" s="385"/>
      <c r="I1775" s="385"/>
      <c r="J1775" s="385"/>
      <c r="K1775" s="385"/>
    </row>
    <row r="1776" spans="1:11">
      <c r="A1776" s="494"/>
      <c r="B1776" s="438"/>
      <c r="F1776" s="385"/>
      <c r="G1776" s="385"/>
      <c r="H1776" s="385"/>
      <c r="I1776" s="385"/>
      <c r="J1776" s="385"/>
      <c r="K1776" s="385"/>
    </row>
    <row r="1777" spans="1:11">
      <c r="A1777" s="494"/>
      <c r="B1777" s="438"/>
      <c r="F1777" s="385"/>
      <c r="G1777" s="385"/>
      <c r="H1777" s="385"/>
      <c r="I1777" s="385"/>
      <c r="J1777" s="385"/>
      <c r="K1777" s="385"/>
    </row>
    <row r="1778" spans="1:11">
      <c r="A1778" s="494"/>
      <c r="B1778" s="438"/>
      <c r="F1778" s="385"/>
      <c r="G1778" s="385"/>
      <c r="H1778" s="385"/>
      <c r="I1778" s="385"/>
      <c r="J1778" s="385"/>
      <c r="K1778" s="385"/>
    </row>
    <row r="1779" spans="1:11">
      <c r="A1779" s="494"/>
      <c r="B1779" s="438"/>
      <c r="F1779" s="385"/>
      <c r="G1779" s="385"/>
      <c r="H1779" s="385"/>
      <c r="I1779" s="385"/>
      <c r="J1779" s="385"/>
      <c r="K1779" s="385"/>
    </row>
    <row r="1780" spans="1:11">
      <c r="A1780" s="494"/>
      <c r="B1780" s="438"/>
      <c r="F1780" s="385"/>
      <c r="G1780" s="385"/>
      <c r="H1780" s="385"/>
      <c r="I1780" s="385"/>
      <c r="J1780" s="385"/>
      <c r="K1780" s="385"/>
    </row>
    <row r="1781" spans="1:11">
      <c r="A1781" s="494"/>
      <c r="B1781" s="438"/>
      <c r="F1781" s="385"/>
      <c r="G1781" s="385"/>
      <c r="H1781" s="385"/>
      <c r="I1781" s="385"/>
      <c r="J1781" s="385"/>
      <c r="K1781" s="385"/>
    </row>
    <row r="1782" spans="1:11">
      <c r="A1782" s="494"/>
      <c r="B1782" s="438"/>
      <c r="F1782" s="385"/>
      <c r="G1782" s="385"/>
      <c r="H1782" s="385"/>
      <c r="I1782" s="385"/>
      <c r="J1782" s="385"/>
      <c r="K1782" s="385"/>
    </row>
    <row r="1783" spans="1:11">
      <c r="A1783" s="494"/>
      <c r="B1783" s="438"/>
      <c r="F1783" s="385"/>
      <c r="G1783" s="385"/>
      <c r="H1783" s="385"/>
      <c r="I1783" s="385"/>
      <c r="J1783" s="385"/>
      <c r="K1783" s="385"/>
    </row>
    <row r="1784" spans="1:11">
      <c r="A1784" s="494"/>
      <c r="B1784" s="438"/>
      <c r="F1784" s="385"/>
      <c r="G1784" s="385"/>
      <c r="H1784" s="385"/>
      <c r="I1784" s="385"/>
      <c r="J1784" s="385"/>
      <c r="K1784" s="385"/>
    </row>
    <row r="1785" spans="1:11">
      <c r="A1785" s="494"/>
      <c r="B1785" s="438"/>
      <c r="F1785" s="385"/>
      <c r="G1785" s="385"/>
      <c r="H1785" s="385"/>
      <c r="I1785" s="385"/>
      <c r="J1785" s="385"/>
      <c r="K1785" s="385"/>
    </row>
    <row r="1786" spans="1:11">
      <c r="A1786" s="494"/>
      <c r="B1786" s="438"/>
      <c r="F1786" s="385"/>
      <c r="G1786" s="385"/>
      <c r="H1786" s="385"/>
      <c r="I1786" s="385"/>
      <c r="J1786" s="385"/>
      <c r="K1786" s="385"/>
    </row>
    <row r="1787" spans="1:11">
      <c r="A1787" s="494"/>
      <c r="B1787" s="438"/>
      <c r="F1787" s="385"/>
      <c r="G1787" s="385"/>
      <c r="H1787" s="385"/>
      <c r="I1787" s="385"/>
      <c r="J1787" s="385"/>
      <c r="K1787" s="385"/>
    </row>
    <row r="1788" spans="1:11">
      <c r="A1788" s="494"/>
      <c r="B1788" s="438"/>
      <c r="F1788" s="385"/>
      <c r="G1788" s="385"/>
      <c r="H1788" s="385"/>
      <c r="I1788" s="385"/>
      <c r="J1788" s="385"/>
      <c r="K1788" s="385"/>
    </row>
    <row r="1789" spans="1:11">
      <c r="A1789" s="494"/>
      <c r="B1789" s="438"/>
      <c r="F1789" s="385"/>
      <c r="G1789" s="385"/>
      <c r="H1789" s="385"/>
      <c r="I1789" s="385"/>
      <c r="J1789" s="385"/>
      <c r="K1789" s="385"/>
    </row>
    <row r="1790" spans="1:11">
      <c r="A1790" s="494"/>
      <c r="B1790" s="438"/>
      <c r="F1790" s="385"/>
      <c r="G1790" s="385"/>
      <c r="H1790" s="385"/>
      <c r="I1790" s="385"/>
      <c r="J1790" s="385"/>
      <c r="K1790" s="385"/>
    </row>
    <row r="1791" spans="1:11">
      <c r="A1791" s="494"/>
      <c r="B1791" s="438"/>
      <c r="F1791" s="385"/>
      <c r="G1791" s="385"/>
      <c r="H1791" s="385"/>
      <c r="I1791" s="385"/>
      <c r="J1791" s="385"/>
      <c r="K1791" s="385"/>
    </row>
    <row r="1792" spans="1:11">
      <c r="A1792" s="494"/>
      <c r="B1792" s="438"/>
      <c r="F1792" s="385"/>
      <c r="G1792" s="385"/>
      <c r="H1792" s="385"/>
      <c r="I1792" s="385"/>
      <c r="J1792" s="385"/>
      <c r="K1792" s="385"/>
    </row>
    <row r="1793" spans="1:11">
      <c r="A1793" s="494"/>
      <c r="B1793" s="438"/>
      <c r="F1793" s="385"/>
      <c r="G1793" s="385"/>
      <c r="H1793" s="385"/>
      <c r="I1793" s="385"/>
      <c r="J1793" s="385"/>
      <c r="K1793" s="385"/>
    </row>
    <row r="1794" spans="1:11">
      <c r="A1794" s="494"/>
      <c r="B1794" s="438"/>
      <c r="F1794" s="385"/>
      <c r="G1794" s="385"/>
      <c r="H1794" s="385"/>
      <c r="I1794" s="385"/>
      <c r="J1794" s="385"/>
      <c r="K1794" s="385"/>
    </row>
    <row r="1795" spans="1:11">
      <c r="A1795" s="494"/>
      <c r="B1795" s="438"/>
      <c r="F1795" s="385"/>
      <c r="G1795" s="385"/>
      <c r="H1795" s="385"/>
      <c r="I1795" s="385"/>
      <c r="J1795" s="385"/>
      <c r="K1795" s="385"/>
    </row>
    <row r="1796" spans="1:11">
      <c r="A1796" s="494"/>
      <c r="B1796" s="438"/>
      <c r="F1796" s="385"/>
      <c r="G1796" s="385"/>
      <c r="H1796" s="385"/>
      <c r="I1796" s="385"/>
      <c r="J1796" s="385"/>
      <c r="K1796" s="385"/>
    </row>
    <row r="1797" spans="1:11">
      <c r="A1797" s="494"/>
      <c r="B1797" s="438"/>
      <c r="F1797" s="385"/>
      <c r="G1797" s="385"/>
      <c r="H1797" s="385"/>
      <c r="I1797" s="385"/>
      <c r="J1797" s="385"/>
      <c r="K1797" s="385"/>
    </row>
    <row r="1798" spans="1:11">
      <c r="A1798" s="494"/>
      <c r="B1798" s="438"/>
      <c r="F1798" s="385"/>
      <c r="G1798" s="385"/>
      <c r="H1798" s="385"/>
      <c r="I1798" s="385"/>
      <c r="J1798" s="385"/>
      <c r="K1798" s="385"/>
    </row>
    <row r="1799" spans="1:11">
      <c r="A1799" s="494"/>
      <c r="B1799" s="438"/>
      <c r="F1799" s="385"/>
      <c r="G1799" s="385"/>
      <c r="H1799" s="385"/>
      <c r="I1799" s="385"/>
      <c r="J1799" s="385"/>
      <c r="K1799" s="385"/>
    </row>
    <row r="1800" spans="1:11">
      <c r="A1800" s="494"/>
      <c r="B1800" s="438"/>
      <c r="F1800" s="385"/>
      <c r="G1800" s="385"/>
      <c r="H1800" s="385"/>
      <c r="I1800" s="385"/>
      <c r="J1800" s="385"/>
      <c r="K1800" s="385"/>
    </row>
    <row r="1801" spans="1:11">
      <c r="A1801" s="494"/>
      <c r="B1801" s="438"/>
      <c r="F1801" s="385"/>
      <c r="G1801" s="385"/>
      <c r="H1801" s="385"/>
      <c r="I1801" s="385"/>
      <c r="J1801" s="385"/>
      <c r="K1801" s="385"/>
    </row>
    <row r="1802" spans="1:11">
      <c r="A1802" s="494"/>
      <c r="B1802" s="438"/>
      <c r="F1802" s="385"/>
      <c r="G1802" s="385"/>
      <c r="H1802" s="385"/>
      <c r="I1802" s="385"/>
      <c r="J1802" s="385"/>
      <c r="K1802" s="385"/>
    </row>
    <row r="1803" spans="1:11">
      <c r="A1803" s="494"/>
      <c r="B1803" s="438"/>
      <c r="F1803" s="385"/>
      <c r="G1803" s="385"/>
      <c r="H1803" s="385"/>
      <c r="I1803" s="385"/>
      <c r="J1803" s="385"/>
      <c r="K1803" s="385"/>
    </row>
    <row r="1804" spans="1:11">
      <c r="A1804" s="494"/>
      <c r="B1804" s="438"/>
      <c r="F1804" s="385"/>
      <c r="G1804" s="385"/>
      <c r="H1804" s="385"/>
      <c r="I1804" s="385"/>
      <c r="J1804" s="385"/>
      <c r="K1804" s="385"/>
    </row>
    <row r="1805" spans="1:11">
      <c r="A1805" s="494"/>
      <c r="B1805" s="438"/>
      <c r="F1805" s="385"/>
      <c r="G1805" s="385"/>
      <c r="H1805" s="385"/>
      <c r="I1805" s="385"/>
      <c r="J1805" s="385"/>
      <c r="K1805" s="385"/>
    </row>
    <row r="1806" spans="1:11">
      <c r="A1806" s="494"/>
      <c r="B1806" s="438"/>
      <c r="F1806" s="385"/>
      <c r="G1806" s="385"/>
      <c r="H1806" s="385"/>
      <c r="I1806" s="385"/>
      <c r="J1806" s="385"/>
      <c r="K1806" s="385"/>
    </row>
    <row r="1807" spans="1:11">
      <c r="A1807" s="494"/>
      <c r="B1807" s="438"/>
      <c r="F1807" s="385"/>
      <c r="G1807" s="385"/>
      <c r="H1807" s="385"/>
      <c r="I1807" s="385"/>
      <c r="J1807" s="385"/>
      <c r="K1807" s="385"/>
    </row>
    <row r="1808" spans="1:11">
      <c r="A1808" s="494"/>
      <c r="B1808" s="438"/>
      <c r="F1808" s="385"/>
      <c r="G1808" s="385"/>
      <c r="H1808" s="385"/>
      <c r="I1808" s="385"/>
      <c r="J1808" s="385"/>
      <c r="K1808" s="385"/>
    </row>
    <row r="1809" spans="1:11">
      <c r="A1809" s="494"/>
      <c r="B1809" s="438"/>
      <c r="F1809" s="385"/>
      <c r="G1809" s="385"/>
      <c r="H1809" s="385"/>
      <c r="I1809" s="385"/>
      <c r="J1809" s="385"/>
      <c r="K1809" s="385"/>
    </row>
    <row r="1810" spans="1:11">
      <c r="A1810" s="494"/>
      <c r="B1810" s="438"/>
      <c r="F1810" s="385"/>
      <c r="G1810" s="385"/>
      <c r="H1810" s="385"/>
      <c r="I1810" s="385"/>
      <c r="J1810" s="385"/>
      <c r="K1810" s="385"/>
    </row>
    <row r="1811" spans="1:11">
      <c r="A1811" s="494"/>
      <c r="B1811" s="438"/>
      <c r="F1811" s="385"/>
      <c r="G1811" s="385"/>
      <c r="H1811" s="385"/>
      <c r="I1811" s="385"/>
      <c r="J1811" s="385"/>
      <c r="K1811" s="385"/>
    </row>
    <row r="1812" spans="1:11">
      <c r="A1812" s="494"/>
      <c r="B1812" s="438"/>
      <c r="F1812" s="385"/>
      <c r="G1812" s="385"/>
      <c r="H1812" s="385"/>
      <c r="I1812" s="385"/>
      <c r="J1812" s="385"/>
      <c r="K1812" s="385"/>
    </row>
    <row r="1813" spans="1:11">
      <c r="A1813" s="494"/>
      <c r="B1813" s="438"/>
      <c r="F1813" s="385"/>
      <c r="G1813" s="385"/>
      <c r="H1813" s="385"/>
      <c r="I1813" s="385"/>
      <c r="J1813" s="385"/>
      <c r="K1813" s="385"/>
    </row>
    <row r="1814" spans="1:11">
      <c r="A1814" s="494"/>
      <c r="B1814" s="438"/>
      <c r="F1814" s="385"/>
      <c r="G1814" s="385"/>
      <c r="H1814" s="385"/>
      <c r="I1814" s="385"/>
      <c r="J1814" s="385"/>
      <c r="K1814" s="385"/>
    </row>
    <row r="1815" spans="1:11">
      <c r="A1815" s="494"/>
      <c r="B1815" s="438"/>
      <c r="F1815" s="385"/>
      <c r="G1815" s="385"/>
      <c r="H1815" s="385"/>
      <c r="I1815" s="385"/>
      <c r="J1815" s="385"/>
      <c r="K1815" s="385"/>
    </row>
    <row r="1816" spans="1:11">
      <c r="A1816" s="494"/>
      <c r="B1816" s="438"/>
      <c r="F1816" s="385"/>
      <c r="G1816" s="385"/>
      <c r="H1816" s="385"/>
      <c r="I1816" s="385"/>
      <c r="J1816" s="385"/>
      <c r="K1816" s="385"/>
    </row>
    <row r="1817" spans="1:11">
      <c r="A1817" s="494"/>
      <c r="B1817" s="438"/>
      <c r="F1817" s="385"/>
      <c r="G1817" s="385"/>
      <c r="H1817" s="385"/>
      <c r="I1817" s="385"/>
      <c r="J1817" s="385"/>
      <c r="K1817" s="385"/>
    </row>
    <row r="1818" spans="1:11">
      <c r="A1818" s="494"/>
      <c r="B1818" s="438"/>
      <c r="F1818" s="385"/>
      <c r="G1818" s="385"/>
      <c r="H1818" s="385"/>
      <c r="I1818" s="385"/>
      <c r="J1818" s="385"/>
      <c r="K1818" s="385"/>
    </row>
    <row r="1819" spans="1:11">
      <c r="A1819" s="494"/>
      <c r="B1819" s="438"/>
      <c r="F1819" s="385"/>
      <c r="G1819" s="385"/>
      <c r="H1819" s="385"/>
      <c r="I1819" s="385"/>
      <c r="J1819" s="385"/>
      <c r="K1819" s="385"/>
    </row>
    <row r="1820" spans="1:11">
      <c r="A1820" s="494"/>
      <c r="B1820" s="438"/>
      <c r="F1820" s="385"/>
      <c r="G1820" s="385"/>
      <c r="H1820" s="385"/>
      <c r="I1820" s="385"/>
      <c r="J1820" s="385"/>
      <c r="K1820" s="385"/>
    </row>
    <row r="1821" spans="1:11">
      <c r="A1821" s="494"/>
      <c r="B1821" s="438"/>
      <c r="F1821" s="385"/>
      <c r="G1821" s="385"/>
      <c r="H1821" s="385"/>
      <c r="I1821" s="385"/>
      <c r="J1821" s="385"/>
      <c r="K1821" s="385"/>
    </row>
    <row r="1822" spans="1:11">
      <c r="A1822" s="494"/>
      <c r="B1822" s="438"/>
      <c r="F1822" s="385"/>
      <c r="G1822" s="385"/>
      <c r="H1822" s="385"/>
      <c r="I1822" s="385"/>
      <c r="J1822" s="385"/>
      <c r="K1822" s="385"/>
    </row>
    <row r="1823" spans="1:11">
      <c r="A1823" s="494"/>
      <c r="B1823" s="438"/>
      <c r="F1823" s="385"/>
      <c r="G1823" s="385"/>
      <c r="H1823" s="385"/>
      <c r="I1823" s="385"/>
      <c r="J1823" s="385"/>
      <c r="K1823" s="385"/>
    </row>
    <row r="1824" spans="1:11">
      <c r="A1824" s="494"/>
      <c r="B1824" s="438"/>
      <c r="F1824" s="385"/>
      <c r="G1824" s="385"/>
      <c r="H1824" s="385"/>
      <c r="I1824" s="385"/>
      <c r="J1824" s="385"/>
      <c r="K1824" s="385"/>
    </row>
    <row r="1825" spans="1:11">
      <c r="A1825" s="494"/>
      <c r="B1825" s="438"/>
      <c r="F1825" s="385"/>
      <c r="G1825" s="385"/>
      <c r="H1825" s="385"/>
      <c r="I1825" s="385"/>
      <c r="J1825" s="385"/>
      <c r="K1825" s="385"/>
    </row>
    <row r="1826" spans="1:11">
      <c r="A1826" s="494"/>
      <c r="B1826" s="438"/>
      <c r="F1826" s="385"/>
      <c r="G1826" s="385"/>
      <c r="H1826" s="385"/>
      <c r="I1826" s="385"/>
      <c r="J1826" s="385"/>
      <c r="K1826" s="385"/>
    </row>
    <row r="1827" spans="1:11">
      <c r="A1827" s="494"/>
      <c r="B1827" s="438"/>
      <c r="F1827" s="385"/>
      <c r="G1827" s="385"/>
      <c r="H1827" s="385"/>
      <c r="I1827" s="385"/>
      <c r="J1827" s="385"/>
      <c r="K1827" s="385"/>
    </row>
    <row r="1828" spans="1:11">
      <c r="A1828" s="494"/>
      <c r="B1828" s="438"/>
      <c r="F1828" s="385"/>
      <c r="G1828" s="385"/>
      <c r="H1828" s="385"/>
      <c r="I1828" s="385"/>
      <c r="J1828" s="385"/>
      <c r="K1828" s="385"/>
    </row>
    <row r="1829" spans="1:11">
      <c r="A1829" s="494"/>
      <c r="B1829" s="438"/>
      <c r="F1829" s="385"/>
      <c r="G1829" s="385"/>
      <c r="H1829" s="385"/>
      <c r="I1829" s="385"/>
      <c r="J1829" s="385"/>
      <c r="K1829" s="385"/>
    </row>
    <row r="1830" spans="1:11">
      <c r="A1830" s="494"/>
      <c r="B1830" s="438"/>
      <c r="F1830" s="385"/>
      <c r="G1830" s="385"/>
      <c r="H1830" s="385"/>
      <c r="I1830" s="385"/>
      <c r="J1830" s="385"/>
      <c r="K1830" s="385"/>
    </row>
    <row r="1831" spans="1:11">
      <c r="A1831" s="494"/>
      <c r="B1831" s="438"/>
      <c r="F1831" s="385"/>
      <c r="G1831" s="385"/>
      <c r="H1831" s="385"/>
      <c r="I1831" s="385"/>
      <c r="J1831" s="385"/>
      <c r="K1831" s="385"/>
    </row>
    <row r="1832" spans="1:11">
      <c r="A1832" s="494"/>
      <c r="B1832" s="438"/>
      <c r="F1832" s="385"/>
      <c r="G1832" s="385"/>
      <c r="H1832" s="385"/>
      <c r="I1832" s="385"/>
      <c r="J1832" s="385"/>
      <c r="K1832" s="385"/>
    </row>
    <row r="1833" spans="1:11">
      <c r="A1833" s="494"/>
      <c r="B1833" s="438"/>
      <c r="F1833" s="385"/>
      <c r="G1833" s="385"/>
      <c r="H1833" s="385"/>
      <c r="I1833" s="385"/>
      <c r="J1833" s="385"/>
      <c r="K1833" s="385"/>
    </row>
    <row r="1834" spans="1:11">
      <c r="A1834" s="494"/>
      <c r="B1834" s="438"/>
      <c r="F1834" s="385"/>
      <c r="G1834" s="385"/>
      <c r="H1834" s="385"/>
      <c r="I1834" s="385"/>
      <c r="J1834" s="385"/>
      <c r="K1834" s="385"/>
    </row>
    <row r="1835" spans="1:11">
      <c r="A1835" s="494"/>
      <c r="B1835" s="438"/>
      <c r="F1835" s="385"/>
      <c r="G1835" s="385"/>
      <c r="H1835" s="385"/>
      <c r="I1835" s="385"/>
      <c r="J1835" s="385"/>
      <c r="K1835" s="385"/>
    </row>
    <row r="1836" spans="1:11">
      <c r="A1836" s="494"/>
      <c r="B1836" s="438"/>
      <c r="F1836" s="385"/>
      <c r="G1836" s="385"/>
      <c r="H1836" s="385"/>
      <c r="I1836" s="385"/>
      <c r="J1836" s="385"/>
      <c r="K1836" s="385"/>
    </row>
    <row r="1837" spans="1:11">
      <c r="A1837" s="494"/>
      <c r="B1837" s="438"/>
      <c r="F1837" s="385"/>
      <c r="G1837" s="385"/>
      <c r="H1837" s="385"/>
      <c r="I1837" s="385"/>
      <c r="J1837" s="385"/>
      <c r="K1837" s="385"/>
    </row>
    <row r="1838" spans="1:11">
      <c r="A1838" s="494"/>
      <c r="B1838" s="438"/>
      <c r="F1838" s="385"/>
      <c r="G1838" s="385"/>
      <c r="H1838" s="385"/>
      <c r="I1838" s="385"/>
      <c r="J1838" s="385"/>
      <c r="K1838" s="385"/>
    </row>
    <row r="1839" spans="1:11">
      <c r="A1839" s="494"/>
      <c r="B1839" s="438"/>
      <c r="F1839" s="385"/>
      <c r="G1839" s="385"/>
      <c r="H1839" s="385"/>
      <c r="I1839" s="385"/>
      <c r="J1839" s="385"/>
      <c r="K1839" s="385"/>
    </row>
    <row r="1840" spans="1:11">
      <c r="A1840" s="494"/>
      <c r="B1840" s="438"/>
      <c r="F1840" s="385"/>
      <c r="G1840" s="385"/>
      <c r="H1840" s="385"/>
      <c r="I1840" s="385"/>
      <c r="J1840" s="385"/>
      <c r="K1840" s="385"/>
    </row>
    <row r="1841" spans="1:11">
      <c r="A1841" s="494"/>
      <c r="B1841" s="438"/>
      <c r="F1841" s="385"/>
      <c r="G1841" s="385"/>
      <c r="H1841" s="385"/>
      <c r="I1841" s="385"/>
      <c r="J1841" s="385"/>
      <c r="K1841" s="385"/>
    </row>
    <row r="1842" spans="1:11">
      <c r="A1842" s="494"/>
      <c r="B1842" s="438"/>
      <c r="F1842" s="385"/>
      <c r="G1842" s="385"/>
      <c r="H1842" s="385"/>
      <c r="I1842" s="385"/>
      <c r="J1842" s="385"/>
      <c r="K1842" s="385"/>
    </row>
    <row r="1843" spans="1:11">
      <c r="A1843" s="494"/>
      <c r="B1843" s="438"/>
      <c r="F1843" s="385"/>
      <c r="G1843" s="385"/>
      <c r="H1843" s="385"/>
      <c r="I1843" s="385"/>
      <c r="J1843" s="385"/>
      <c r="K1843" s="385"/>
    </row>
    <row r="1844" spans="1:11">
      <c r="A1844" s="494"/>
      <c r="B1844" s="438"/>
      <c r="F1844" s="385"/>
      <c r="G1844" s="385"/>
      <c r="H1844" s="385"/>
      <c r="I1844" s="385"/>
      <c r="J1844" s="385"/>
      <c r="K1844" s="385"/>
    </row>
    <row r="1845" spans="1:11">
      <c r="A1845" s="494"/>
      <c r="B1845" s="438"/>
      <c r="F1845" s="385"/>
      <c r="G1845" s="385"/>
      <c r="H1845" s="385"/>
      <c r="I1845" s="385"/>
      <c r="J1845" s="385"/>
      <c r="K1845" s="385"/>
    </row>
    <row r="1846" spans="1:11">
      <c r="A1846" s="494"/>
      <c r="B1846" s="438"/>
      <c r="F1846" s="385"/>
      <c r="G1846" s="385"/>
      <c r="H1846" s="385"/>
      <c r="I1846" s="385"/>
      <c r="J1846" s="385"/>
      <c r="K1846" s="385"/>
    </row>
    <row r="1847" spans="1:11">
      <c r="A1847" s="494"/>
      <c r="B1847" s="438"/>
      <c r="F1847" s="385"/>
      <c r="G1847" s="385"/>
      <c r="H1847" s="385"/>
      <c r="I1847" s="385"/>
      <c r="J1847" s="385"/>
      <c r="K1847" s="385"/>
    </row>
    <row r="1848" spans="1:11">
      <c r="A1848" s="494"/>
      <c r="B1848" s="438"/>
      <c r="F1848" s="385"/>
      <c r="G1848" s="385"/>
      <c r="H1848" s="385"/>
      <c r="I1848" s="385"/>
      <c r="J1848" s="385"/>
      <c r="K1848" s="385"/>
    </row>
    <row r="1849" spans="1:11">
      <c r="A1849" s="494"/>
      <c r="B1849" s="438"/>
      <c r="F1849" s="385"/>
      <c r="G1849" s="385"/>
      <c r="H1849" s="385"/>
      <c r="I1849" s="385"/>
      <c r="J1849" s="385"/>
      <c r="K1849" s="385"/>
    </row>
    <row r="1850" spans="1:11">
      <c r="A1850" s="494"/>
      <c r="B1850" s="438"/>
      <c r="F1850" s="385"/>
      <c r="G1850" s="385"/>
      <c r="H1850" s="385"/>
      <c r="I1850" s="385"/>
      <c r="J1850" s="385"/>
      <c r="K1850" s="385"/>
    </row>
    <row r="1851" spans="1:11">
      <c r="A1851" s="494"/>
      <c r="B1851" s="438"/>
      <c r="F1851" s="385"/>
      <c r="G1851" s="385"/>
      <c r="H1851" s="385"/>
      <c r="I1851" s="385"/>
      <c r="J1851" s="385"/>
      <c r="K1851" s="385"/>
    </row>
    <row r="1852" spans="1:11">
      <c r="A1852" s="494"/>
      <c r="B1852" s="438"/>
      <c r="F1852" s="385"/>
      <c r="G1852" s="385"/>
      <c r="H1852" s="385"/>
      <c r="I1852" s="385"/>
      <c r="J1852" s="385"/>
      <c r="K1852" s="385"/>
    </row>
    <row r="1853" spans="1:11">
      <c r="A1853" s="494"/>
      <c r="B1853" s="438"/>
      <c r="F1853" s="385"/>
      <c r="G1853" s="385"/>
      <c r="H1853" s="385"/>
      <c r="I1853" s="385"/>
      <c r="J1853" s="385"/>
      <c r="K1853" s="385"/>
    </row>
    <row r="1854" spans="1:11">
      <c r="A1854" s="494"/>
      <c r="B1854" s="438"/>
      <c r="F1854" s="385"/>
      <c r="G1854" s="385"/>
      <c r="H1854" s="385"/>
      <c r="I1854" s="385"/>
      <c r="J1854" s="385"/>
      <c r="K1854" s="385"/>
    </row>
    <row r="1855" spans="1:11">
      <c r="A1855" s="494"/>
      <c r="B1855" s="438"/>
      <c r="F1855" s="385"/>
      <c r="G1855" s="385"/>
      <c r="H1855" s="385"/>
      <c r="I1855" s="385"/>
      <c r="J1855" s="385"/>
      <c r="K1855" s="385"/>
    </row>
    <row r="1856" spans="1:11">
      <c r="A1856" s="494"/>
      <c r="B1856" s="438"/>
      <c r="F1856" s="385"/>
      <c r="G1856" s="385"/>
      <c r="H1856" s="385"/>
      <c r="I1856" s="385"/>
      <c r="J1856" s="385"/>
      <c r="K1856" s="385"/>
    </row>
    <row r="1857" spans="1:11">
      <c r="A1857" s="494"/>
      <c r="B1857" s="438"/>
      <c r="F1857" s="385"/>
      <c r="G1857" s="385"/>
      <c r="H1857" s="385"/>
      <c r="I1857" s="385"/>
      <c r="J1857" s="385"/>
      <c r="K1857" s="385"/>
    </row>
    <row r="1858" spans="1:11">
      <c r="A1858" s="494"/>
      <c r="B1858" s="438"/>
      <c r="F1858" s="385"/>
      <c r="G1858" s="385"/>
      <c r="H1858" s="385"/>
      <c r="I1858" s="385"/>
      <c r="J1858" s="385"/>
      <c r="K1858" s="385"/>
    </row>
    <row r="1859" spans="1:11">
      <c r="A1859" s="494"/>
      <c r="B1859" s="438"/>
      <c r="F1859" s="385"/>
      <c r="G1859" s="385"/>
      <c r="H1859" s="385"/>
      <c r="I1859" s="385"/>
      <c r="J1859" s="385"/>
      <c r="K1859" s="385"/>
    </row>
    <row r="1860" spans="1:11">
      <c r="A1860" s="494"/>
      <c r="B1860" s="438"/>
      <c r="F1860" s="385"/>
      <c r="G1860" s="385"/>
      <c r="H1860" s="385"/>
      <c r="I1860" s="385"/>
      <c r="J1860" s="385"/>
      <c r="K1860" s="385"/>
    </row>
    <row r="1861" spans="1:11">
      <c r="A1861" s="494"/>
      <c r="B1861" s="438"/>
      <c r="F1861" s="385"/>
      <c r="G1861" s="385"/>
      <c r="H1861" s="385"/>
      <c r="I1861" s="385"/>
      <c r="J1861" s="385"/>
      <c r="K1861" s="385"/>
    </row>
    <row r="1862" spans="1:11">
      <c r="A1862" s="494"/>
      <c r="B1862" s="438"/>
      <c r="F1862" s="385"/>
      <c r="G1862" s="385"/>
      <c r="H1862" s="385"/>
      <c r="I1862" s="385"/>
      <c r="J1862" s="385"/>
      <c r="K1862" s="385"/>
    </row>
    <row r="1863" spans="1:11">
      <c r="A1863" s="494"/>
      <c r="B1863" s="438"/>
      <c r="F1863" s="385"/>
      <c r="G1863" s="385"/>
      <c r="H1863" s="385"/>
      <c r="I1863" s="385"/>
      <c r="J1863" s="385"/>
      <c r="K1863" s="385"/>
    </row>
    <row r="1864" spans="1:11">
      <c r="A1864" s="494"/>
      <c r="B1864" s="438"/>
      <c r="F1864" s="385"/>
      <c r="G1864" s="385"/>
      <c r="H1864" s="385"/>
      <c r="I1864" s="385"/>
      <c r="J1864" s="385"/>
      <c r="K1864" s="385"/>
    </row>
    <row r="1865" spans="1:11">
      <c r="A1865" s="494"/>
      <c r="B1865" s="438"/>
      <c r="F1865" s="385"/>
      <c r="G1865" s="385"/>
      <c r="H1865" s="385"/>
      <c r="I1865" s="385"/>
      <c r="J1865" s="385"/>
      <c r="K1865" s="385"/>
    </row>
    <row r="1866" spans="1:11">
      <c r="A1866" s="494"/>
      <c r="B1866" s="438"/>
      <c r="F1866" s="385"/>
      <c r="G1866" s="385"/>
      <c r="H1866" s="385"/>
      <c r="I1866" s="385"/>
      <c r="J1866" s="385"/>
      <c r="K1866" s="385"/>
    </row>
    <row r="1867" spans="1:11">
      <c r="A1867" s="494"/>
      <c r="B1867" s="438"/>
      <c r="F1867" s="385"/>
      <c r="G1867" s="385"/>
      <c r="H1867" s="385"/>
      <c r="I1867" s="385"/>
      <c r="J1867" s="385"/>
      <c r="K1867" s="385"/>
    </row>
    <row r="1868" spans="1:11">
      <c r="A1868" s="494"/>
      <c r="B1868" s="438"/>
      <c r="F1868" s="385"/>
      <c r="G1868" s="385"/>
      <c r="H1868" s="385"/>
      <c r="I1868" s="385"/>
      <c r="J1868" s="385"/>
      <c r="K1868" s="385"/>
    </row>
    <row r="1869" spans="1:11">
      <c r="A1869" s="494"/>
      <c r="B1869" s="438"/>
      <c r="F1869" s="385"/>
      <c r="G1869" s="385"/>
      <c r="H1869" s="385"/>
      <c r="I1869" s="385"/>
      <c r="J1869" s="385"/>
      <c r="K1869" s="385"/>
    </row>
    <row r="1870" spans="1:11">
      <c r="A1870" s="494"/>
      <c r="B1870" s="438"/>
      <c r="F1870" s="385"/>
      <c r="G1870" s="385"/>
      <c r="H1870" s="385"/>
      <c r="I1870" s="385"/>
      <c r="J1870" s="385"/>
      <c r="K1870" s="385"/>
    </row>
    <row r="1871" spans="1:11">
      <c r="A1871" s="494"/>
      <c r="B1871" s="438"/>
      <c r="F1871" s="385"/>
      <c r="G1871" s="385"/>
      <c r="H1871" s="385"/>
      <c r="I1871" s="385"/>
      <c r="J1871" s="385"/>
      <c r="K1871" s="385"/>
    </row>
    <row r="1872" spans="1:11">
      <c r="A1872" s="494"/>
      <c r="B1872" s="438"/>
      <c r="F1872" s="385"/>
      <c r="G1872" s="385"/>
      <c r="H1872" s="385"/>
      <c r="I1872" s="385"/>
      <c r="J1872" s="385"/>
      <c r="K1872" s="385"/>
    </row>
    <row r="1873" spans="1:11">
      <c r="A1873" s="494"/>
      <c r="B1873" s="438"/>
      <c r="F1873" s="385"/>
      <c r="G1873" s="385"/>
      <c r="H1873" s="385"/>
      <c r="I1873" s="385"/>
      <c r="J1873" s="385"/>
      <c r="K1873" s="385"/>
    </row>
    <row r="1874" spans="1:11">
      <c r="A1874" s="494"/>
      <c r="B1874" s="438"/>
      <c r="F1874" s="385"/>
      <c r="G1874" s="385"/>
      <c r="H1874" s="385"/>
      <c r="I1874" s="385"/>
      <c r="J1874" s="385"/>
      <c r="K1874" s="385"/>
    </row>
    <row r="1875" spans="1:11">
      <c r="A1875" s="494"/>
      <c r="B1875" s="438"/>
      <c r="F1875" s="385"/>
      <c r="G1875" s="385"/>
      <c r="H1875" s="385"/>
      <c r="I1875" s="385"/>
      <c r="J1875" s="385"/>
      <c r="K1875" s="385"/>
    </row>
    <row r="1876" spans="1:11">
      <c r="A1876" s="494"/>
      <c r="B1876" s="438"/>
      <c r="F1876" s="385"/>
      <c r="G1876" s="385"/>
      <c r="H1876" s="385"/>
      <c r="I1876" s="385"/>
      <c r="J1876" s="385"/>
      <c r="K1876" s="385"/>
    </row>
    <row r="1877" spans="1:11">
      <c r="A1877" s="494"/>
      <c r="B1877" s="438"/>
      <c r="F1877" s="385"/>
      <c r="G1877" s="385"/>
      <c r="H1877" s="385"/>
      <c r="I1877" s="385"/>
      <c r="J1877" s="385"/>
      <c r="K1877" s="385"/>
    </row>
    <row r="1878" spans="1:11">
      <c r="A1878" s="494"/>
      <c r="B1878" s="438"/>
      <c r="F1878" s="385"/>
      <c r="G1878" s="385"/>
      <c r="H1878" s="385"/>
      <c r="I1878" s="385"/>
      <c r="J1878" s="385"/>
      <c r="K1878" s="385"/>
    </row>
    <row r="1879" spans="1:11">
      <c r="A1879" s="494"/>
      <c r="B1879" s="438"/>
      <c r="F1879" s="385"/>
      <c r="G1879" s="385"/>
      <c r="H1879" s="385"/>
      <c r="I1879" s="385"/>
      <c r="J1879" s="385"/>
      <c r="K1879" s="385"/>
    </row>
    <row r="1880" spans="1:11">
      <c r="A1880" s="494"/>
      <c r="B1880" s="438"/>
      <c r="F1880" s="385"/>
      <c r="G1880" s="385"/>
      <c r="H1880" s="385"/>
      <c r="I1880" s="385"/>
      <c r="J1880" s="385"/>
      <c r="K1880" s="385"/>
    </row>
    <row r="1881" spans="1:11">
      <c r="A1881" s="494"/>
      <c r="B1881" s="438"/>
      <c r="F1881" s="385"/>
      <c r="G1881" s="385"/>
      <c r="H1881" s="385"/>
      <c r="I1881" s="385"/>
      <c r="J1881" s="385"/>
      <c r="K1881" s="385"/>
    </row>
    <row r="1882" spans="1:11">
      <c r="A1882" s="494"/>
      <c r="B1882" s="438"/>
      <c r="F1882" s="385"/>
      <c r="G1882" s="385"/>
      <c r="H1882" s="385"/>
      <c r="I1882" s="385"/>
      <c r="J1882" s="385"/>
      <c r="K1882" s="385"/>
    </row>
    <row r="1883" spans="1:11">
      <c r="A1883" s="494"/>
      <c r="B1883" s="438"/>
      <c r="F1883" s="385"/>
      <c r="G1883" s="385"/>
      <c r="H1883" s="385"/>
      <c r="I1883" s="385"/>
      <c r="J1883" s="385"/>
      <c r="K1883" s="385"/>
    </row>
    <row r="1884" spans="1:11">
      <c r="A1884" s="494"/>
      <c r="B1884" s="438"/>
      <c r="F1884" s="385"/>
      <c r="G1884" s="385"/>
      <c r="H1884" s="385"/>
      <c r="I1884" s="385"/>
      <c r="J1884" s="385"/>
      <c r="K1884" s="385"/>
    </row>
    <row r="1885" spans="1:11">
      <c r="A1885" s="494"/>
      <c r="B1885" s="438"/>
      <c r="F1885" s="385"/>
      <c r="G1885" s="385"/>
      <c r="H1885" s="385"/>
      <c r="I1885" s="385"/>
      <c r="J1885" s="385"/>
      <c r="K1885" s="385"/>
    </row>
    <row r="1886" spans="1:11">
      <c r="A1886" s="494"/>
      <c r="B1886" s="438"/>
      <c r="F1886" s="385"/>
      <c r="G1886" s="385"/>
      <c r="H1886" s="385"/>
      <c r="I1886" s="385"/>
      <c r="J1886" s="385"/>
      <c r="K1886" s="385"/>
    </row>
    <row r="1887" spans="1:11">
      <c r="A1887" s="494"/>
      <c r="B1887" s="438"/>
      <c r="F1887" s="385"/>
      <c r="G1887" s="385"/>
      <c r="H1887" s="385"/>
      <c r="I1887" s="385"/>
      <c r="J1887" s="385"/>
      <c r="K1887" s="385"/>
    </row>
    <row r="1888" spans="1:11">
      <c r="A1888" s="494"/>
      <c r="B1888" s="438"/>
      <c r="F1888" s="385"/>
      <c r="G1888" s="385"/>
      <c r="H1888" s="385"/>
      <c r="I1888" s="385"/>
      <c r="J1888" s="385"/>
      <c r="K1888" s="385"/>
    </row>
    <row r="1889" spans="1:11">
      <c r="A1889" s="494"/>
      <c r="B1889" s="438"/>
      <c r="F1889" s="385"/>
      <c r="G1889" s="385"/>
      <c r="H1889" s="385"/>
      <c r="I1889" s="385"/>
      <c r="J1889" s="385"/>
      <c r="K1889" s="385"/>
    </row>
    <row r="1890" spans="1:11">
      <c r="A1890" s="494"/>
      <c r="B1890" s="438"/>
      <c r="F1890" s="385"/>
      <c r="G1890" s="385"/>
      <c r="H1890" s="385"/>
      <c r="I1890" s="385"/>
      <c r="J1890" s="385"/>
      <c r="K1890" s="385"/>
    </row>
    <row r="1891" spans="1:11">
      <c r="A1891" s="494"/>
      <c r="B1891" s="438"/>
      <c r="F1891" s="385"/>
      <c r="G1891" s="385"/>
      <c r="H1891" s="385"/>
      <c r="I1891" s="385"/>
      <c r="J1891" s="385"/>
      <c r="K1891" s="385"/>
    </row>
    <row r="1892" spans="1:11">
      <c r="A1892" s="494"/>
      <c r="B1892" s="438"/>
      <c r="F1892" s="385"/>
      <c r="G1892" s="385"/>
      <c r="H1892" s="385"/>
      <c r="I1892" s="385"/>
      <c r="J1892" s="385"/>
      <c r="K1892" s="385"/>
    </row>
    <row r="1893" spans="1:11">
      <c r="A1893" s="494"/>
      <c r="B1893" s="438"/>
      <c r="F1893" s="385"/>
      <c r="G1893" s="385"/>
      <c r="H1893" s="385"/>
      <c r="I1893" s="385"/>
      <c r="J1893" s="385"/>
      <c r="K1893" s="385"/>
    </row>
    <row r="1894" spans="1:11">
      <c r="A1894" s="494"/>
      <c r="B1894" s="438"/>
      <c r="F1894" s="385"/>
      <c r="G1894" s="385"/>
      <c r="H1894" s="385"/>
      <c r="I1894" s="385"/>
      <c r="J1894" s="385"/>
      <c r="K1894" s="385"/>
    </row>
    <row r="1895" spans="1:11">
      <c r="A1895" s="494"/>
      <c r="B1895" s="438"/>
      <c r="F1895" s="385"/>
      <c r="G1895" s="385"/>
      <c r="H1895" s="385"/>
      <c r="I1895" s="385"/>
      <c r="J1895" s="385"/>
      <c r="K1895" s="385"/>
    </row>
    <row r="1896" spans="1:11">
      <c r="A1896" s="494"/>
      <c r="B1896" s="438"/>
      <c r="F1896" s="385"/>
      <c r="G1896" s="385"/>
      <c r="H1896" s="385"/>
      <c r="I1896" s="385"/>
      <c r="J1896" s="385"/>
      <c r="K1896" s="385"/>
    </row>
    <row r="1897" spans="1:11">
      <c r="A1897" s="494"/>
      <c r="B1897" s="438"/>
      <c r="F1897" s="385"/>
      <c r="G1897" s="385"/>
      <c r="H1897" s="385"/>
      <c r="I1897" s="385"/>
      <c r="J1897" s="385"/>
      <c r="K1897" s="385"/>
    </row>
    <row r="1898" spans="1:11">
      <c r="A1898" s="494"/>
      <c r="B1898" s="438"/>
      <c r="F1898" s="385"/>
      <c r="G1898" s="385"/>
      <c r="H1898" s="385"/>
      <c r="I1898" s="385"/>
      <c r="J1898" s="385"/>
      <c r="K1898" s="385"/>
    </row>
    <row r="1899" spans="1:11">
      <c r="A1899" s="494"/>
      <c r="B1899" s="438"/>
      <c r="F1899" s="385"/>
      <c r="G1899" s="385"/>
      <c r="H1899" s="385"/>
      <c r="I1899" s="385"/>
      <c r="J1899" s="385"/>
      <c r="K1899" s="385"/>
    </row>
    <row r="1900" spans="1:11">
      <c r="A1900" s="494"/>
      <c r="B1900" s="438"/>
      <c r="F1900" s="385"/>
      <c r="G1900" s="385"/>
      <c r="H1900" s="385"/>
      <c r="I1900" s="385"/>
      <c r="J1900" s="385"/>
      <c r="K1900" s="385"/>
    </row>
    <row r="1901" spans="1:11">
      <c r="A1901" s="494"/>
      <c r="B1901" s="438"/>
      <c r="F1901" s="385"/>
      <c r="G1901" s="385"/>
      <c r="H1901" s="385"/>
      <c r="I1901" s="385"/>
      <c r="J1901" s="385"/>
      <c r="K1901" s="385"/>
    </row>
    <row r="1902" spans="1:11">
      <c r="A1902" s="494"/>
      <c r="B1902" s="438"/>
      <c r="F1902" s="385"/>
      <c r="G1902" s="385"/>
      <c r="H1902" s="385"/>
      <c r="I1902" s="385"/>
      <c r="J1902" s="385"/>
      <c r="K1902" s="385"/>
    </row>
    <row r="1903" spans="1:11">
      <c r="A1903" s="494"/>
      <c r="B1903" s="438"/>
      <c r="F1903" s="385"/>
      <c r="G1903" s="385"/>
      <c r="H1903" s="385"/>
      <c r="I1903" s="385"/>
      <c r="J1903" s="385"/>
      <c r="K1903" s="385"/>
    </row>
    <row r="1904" spans="1:11">
      <c r="A1904" s="494"/>
      <c r="B1904" s="438"/>
      <c r="F1904" s="385"/>
      <c r="G1904" s="385"/>
      <c r="H1904" s="385"/>
      <c r="I1904" s="385"/>
      <c r="J1904" s="385"/>
      <c r="K1904" s="385"/>
    </row>
    <row r="1905" spans="1:11">
      <c r="A1905" s="494"/>
      <c r="B1905" s="438"/>
      <c r="F1905" s="385"/>
      <c r="G1905" s="385"/>
      <c r="H1905" s="385"/>
      <c r="I1905" s="385"/>
      <c r="J1905" s="385"/>
      <c r="K1905" s="385"/>
    </row>
    <row r="1906" spans="1:11">
      <c r="A1906" s="494"/>
      <c r="B1906" s="438"/>
      <c r="F1906" s="385"/>
      <c r="G1906" s="385"/>
      <c r="H1906" s="385"/>
      <c r="I1906" s="385"/>
      <c r="J1906" s="385"/>
      <c r="K1906" s="385"/>
    </row>
    <row r="1907" spans="1:11">
      <c r="A1907" s="494"/>
      <c r="B1907" s="438"/>
      <c r="F1907" s="385"/>
      <c r="G1907" s="385"/>
      <c r="H1907" s="385"/>
      <c r="I1907" s="385"/>
      <c r="J1907" s="385"/>
      <c r="K1907" s="385"/>
    </row>
    <row r="1908" spans="1:11">
      <c r="A1908" s="494"/>
      <c r="B1908" s="438"/>
      <c r="F1908" s="385"/>
      <c r="G1908" s="385"/>
      <c r="H1908" s="385"/>
      <c r="I1908" s="385"/>
      <c r="J1908" s="385"/>
      <c r="K1908" s="385"/>
    </row>
    <row r="1909" spans="1:11">
      <c r="A1909" s="494"/>
      <c r="B1909" s="438"/>
      <c r="F1909" s="385"/>
      <c r="G1909" s="385"/>
      <c r="H1909" s="385"/>
      <c r="I1909" s="385"/>
      <c r="J1909" s="385"/>
      <c r="K1909" s="385"/>
    </row>
    <row r="1910" spans="1:11">
      <c r="A1910" s="494"/>
      <c r="B1910" s="438"/>
      <c r="F1910" s="385"/>
      <c r="G1910" s="385"/>
      <c r="H1910" s="385"/>
      <c r="I1910" s="385"/>
      <c r="J1910" s="385"/>
      <c r="K1910" s="385"/>
    </row>
    <row r="1911" spans="1:11">
      <c r="A1911" s="494"/>
      <c r="B1911" s="438"/>
      <c r="F1911" s="385"/>
      <c r="G1911" s="385"/>
      <c r="H1911" s="385"/>
      <c r="I1911" s="385"/>
      <c r="J1911" s="385"/>
      <c r="K1911" s="385"/>
    </row>
    <row r="1912" spans="1:11">
      <c r="A1912" s="494"/>
      <c r="B1912" s="438"/>
      <c r="F1912" s="385"/>
      <c r="G1912" s="385"/>
      <c r="H1912" s="385"/>
      <c r="I1912" s="385"/>
      <c r="J1912" s="385"/>
      <c r="K1912" s="385"/>
    </row>
    <row r="1913" spans="1:11">
      <c r="A1913" s="494"/>
      <c r="B1913" s="438"/>
      <c r="F1913" s="385"/>
      <c r="G1913" s="385"/>
      <c r="H1913" s="385"/>
      <c r="I1913" s="385"/>
      <c r="J1913" s="385"/>
      <c r="K1913" s="385"/>
    </row>
    <row r="1914" spans="1:11">
      <c r="A1914" s="494"/>
      <c r="B1914" s="438"/>
      <c r="F1914" s="385"/>
      <c r="G1914" s="385"/>
      <c r="H1914" s="385"/>
      <c r="I1914" s="385"/>
      <c r="J1914" s="385"/>
      <c r="K1914" s="385"/>
    </row>
    <row r="1915" spans="1:11">
      <c r="A1915" s="494"/>
      <c r="B1915" s="438"/>
      <c r="F1915" s="385"/>
      <c r="G1915" s="385"/>
      <c r="H1915" s="385"/>
      <c r="I1915" s="385"/>
      <c r="J1915" s="385"/>
      <c r="K1915" s="385"/>
    </row>
    <row r="1916" spans="1:11">
      <c r="A1916" s="494"/>
      <c r="B1916" s="438"/>
      <c r="F1916" s="385"/>
      <c r="G1916" s="385"/>
      <c r="H1916" s="385"/>
      <c r="I1916" s="385"/>
      <c r="J1916" s="385"/>
      <c r="K1916" s="385"/>
    </row>
    <row r="1917" spans="1:11">
      <c r="A1917" s="494"/>
      <c r="B1917" s="438"/>
      <c r="F1917" s="385"/>
      <c r="G1917" s="385"/>
      <c r="H1917" s="385"/>
      <c r="I1917" s="385"/>
      <c r="J1917" s="385"/>
      <c r="K1917" s="385"/>
    </row>
    <row r="1918" spans="1:11">
      <c r="A1918" s="494"/>
      <c r="B1918" s="438"/>
      <c r="F1918" s="385"/>
      <c r="G1918" s="385"/>
      <c r="H1918" s="385"/>
      <c r="I1918" s="385"/>
      <c r="J1918" s="385"/>
      <c r="K1918" s="385"/>
    </row>
    <row r="1919" spans="1:11">
      <c r="A1919" s="494"/>
      <c r="B1919" s="438"/>
      <c r="F1919" s="385"/>
      <c r="G1919" s="385"/>
      <c r="H1919" s="385"/>
      <c r="I1919" s="385"/>
      <c r="J1919" s="385"/>
      <c r="K1919" s="385"/>
    </row>
    <row r="1920" spans="1:11">
      <c r="A1920" s="494"/>
      <c r="B1920" s="438"/>
      <c r="F1920" s="385"/>
      <c r="G1920" s="385"/>
      <c r="H1920" s="385"/>
      <c r="I1920" s="385"/>
      <c r="J1920" s="385"/>
      <c r="K1920" s="385"/>
    </row>
    <row r="1921" spans="1:11">
      <c r="A1921" s="494"/>
      <c r="B1921" s="438"/>
      <c r="F1921" s="385"/>
      <c r="G1921" s="385"/>
      <c r="H1921" s="385"/>
      <c r="I1921" s="385"/>
      <c r="J1921" s="385"/>
      <c r="K1921" s="385"/>
    </row>
    <row r="1922" spans="1:11">
      <c r="A1922" s="494"/>
      <c r="B1922" s="438"/>
      <c r="F1922" s="385"/>
      <c r="G1922" s="385"/>
      <c r="H1922" s="385"/>
      <c r="I1922" s="385"/>
      <c r="J1922" s="385"/>
      <c r="K1922" s="385"/>
    </row>
    <row r="1923" spans="1:11">
      <c r="A1923" s="494"/>
      <c r="B1923" s="438"/>
      <c r="F1923" s="385"/>
      <c r="G1923" s="385"/>
      <c r="H1923" s="385"/>
      <c r="I1923" s="385"/>
      <c r="J1923" s="385"/>
      <c r="K1923" s="385"/>
    </row>
    <row r="1924" spans="1:11">
      <c r="A1924" s="494"/>
      <c r="B1924" s="438"/>
      <c r="F1924" s="385"/>
      <c r="G1924" s="385"/>
      <c r="H1924" s="385"/>
      <c r="I1924" s="385"/>
      <c r="J1924" s="385"/>
      <c r="K1924" s="385"/>
    </row>
    <row r="1925" spans="1:11">
      <c r="A1925" s="494"/>
      <c r="B1925" s="438"/>
      <c r="F1925" s="385"/>
      <c r="G1925" s="385"/>
      <c r="H1925" s="385"/>
      <c r="I1925" s="385"/>
      <c r="J1925" s="385"/>
      <c r="K1925" s="385"/>
    </row>
    <row r="1926" spans="1:11">
      <c r="A1926" s="494"/>
      <c r="B1926" s="438"/>
      <c r="F1926" s="385"/>
      <c r="G1926" s="385"/>
      <c r="H1926" s="385"/>
      <c r="I1926" s="385"/>
      <c r="J1926" s="385"/>
      <c r="K1926" s="385"/>
    </row>
    <row r="1927" spans="1:11">
      <c r="A1927" s="494"/>
      <c r="B1927" s="438"/>
      <c r="F1927" s="385"/>
      <c r="G1927" s="385"/>
      <c r="H1927" s="385"/>
      <c r="I1927" s="385"/>
      <c r="J1927" s="385"/>
      <c r="K1927" s="385"/>
    </row>
    <row r="1928" spans="1:11">
      <c r="A1928" s="494"/>
      <c r="B1928" s="438"/>
      <c r="F1928" s="385"/>
      <c r="G1928" s="385"/>
      <c r="H1928" s="385"/>
      <c r="I1928" s="385"/>
      <c r="J1928" s="385"/>
      <c r="K1928" s="385"/>
    </row>
    <row r="1929" spans="1:11">
      <c r="A1929" s="494"/>
      <c r="B1929" s="438"/>
      <c r="F1929" s="385"/>
      <c r="G1929" s="385"/>
      <c r="H1929" s="385"/>
      <c r="I1929" s="385"/>
      <c r="J1929" s="385"/>
      <c r="K1929" s="385"/>
    </row>
    <row r="1930" spans="1:11">
      <c r="A1930" s="494"/>
      <c r="B1930" s="438"/>
      <c r="F1930" s="385"/>
      <c r="G1930" s="385"/>
      <c r="H1930" s="385"/>
      <c r="I1930" s="385"/>
      <c r="J1930" s="385"/>
      <c r="K1930" s="385"/>
    </row>
    <row r="1931" spans="1:11">
      <c r="A1931" s="494"/>
      <c r="B1931" s="438"/>
      <c r="F1931" s="385"/>
      <c r="G1931" s="385"/>
      <c r="H1931" s="385"/>
      <c r="I1931" s="385"/>
      <c r="J1931" s="385"/>
      <c r="K1931" s="385"/>
    </row>
    <row r="1932" spans="1:11">
      <c r="A1932" s="494"/>
      <c r="B1932" s="438"/>
      <c r="F1932" s="385"/>
      <c r="G1932" s="385"/>
      <c r="H1932" s="385"/>
      <c r="I1932" s="385"/>
      <c r="J1932" s="385"/>
      <c r="K1932" s="385"/>
    </row>
    <row r="1933" spans="1:11">
      <c r="A1933" s="494"/>
      <c r="B1933" s="438"/>
      <c r="F1933" s="385"/>
      <c r="G1933" s="385"/>
      <c r="H1933" s="385"/>
      <c r="I1933" s="385"/>
      <c r="J1933" s="385"/>
      <c r="K1933" s="385"/>
    </row>
    <row r="1934" spans="1:11">
      <c r="A1934" s="494"/>
      <c r="B1934" s="438"/>
      <c r="F1934" s="385"/>
      <c r="G1934" s="385"/>
      <c r="H1934" s="385"/>
      <c r="I1934" s="385"/>
      <c r="J1934" s="385"/>
      <c r="K1934" s="385"/>
    </row>
    <row r="1935" spans="1:11">
      <c r="A1935" s="494"/>
      <c r="B1935" s="438"/>
      <c r="F1935" s="385"/>
      <c r="G1935" s="385"/>
      <c r="H1935" s="385"/>
      <c r="I1935" s="385"/>
      <c r="J1935" s="385"/>
      <c r="K1935" s="385"/>
    </row>
    <row r="1936" spans="1:11">
      <c r="A1936" s="494"/>
      <c r="B1936" s="438"/>
      <c r="F1936" s="385"/>
      <c r="G1936" s="385"/>
      <c r="H1936" s="385"/>
      <c r="I1936" s="385"/>
      <c r="J1936" s="385"/>
      <c r="K1936" s="385"/>
    </row>
    <row r="1937" spans="1:11">
      <c r="A1937" s="494"/>
      <c r="B1937" s="438"/>
      <c r="F1937" s="385"/>
      <c r="G1937" s="385"/>
      <c r="H1937" s="385"/>
      <c r="I1937" s="385"/>
      <c r="J1937" s="385"/>
      <c r="K1937" s="385"/>
    </row>
    <row r="1938" spans="1:11">
      <c r="A1938" s="494"/>
      <c r="B1938" s="438"/>
      <c r="F1938" s="385"/>
      <c r="G1938" s="385"/>
      <c r="H1938" s="385"/>
      <c r="I1938" s="385"/>
      <c r="J1938" s="385"/>
      <c r="K1938" s="385"/>
    </row>
    <row r="1939" spans="1:11">
      <c r="A1939" s="494"/>
      <c r="B1939" s="438"/>
      <c r="F1939" s="385"/>
      <c r="G1939" s="385"/>
      <c r="H1939" s="385"/>
      <c r="I1939" s="385"/>
      <c r="J1939" s="385"/>
      <c r="K1939" s="385"/>
    </row>
    <row r="1940" spans="1:11">
      <c r="A1940" s="494"/>
      <c r="B1940" s="438"/>
      <c r="F1940" s="385"/>
      <c r="G1940" s="385"/>
      <c r="H1940" s="385"/>
      <c r="I1940" s="385"/>
      <c r="J1940" s="385"/>
      <c r="K1940" s="385"/>
    </row>
    <row r="1941" spans="1:11">
      <c r="A1941" s="494"/>
      <c r="B1941" s="438"/>
      <c r="F1941" s="385"/>
      <c r="G1941" s="385"/>
      <c r="H1941" s="385"/>
      <c r="I1941" s="385"/>
      <c r="J1941" s="385"/>
      <c r="K1941" s="385"/>
    </row>
    <row r="1942" spans="1:11">
      <c r="A1942" s="494"/>
      <c r="B1942" s="438"/>
      <c r="F1942" s="385"/>
      <c r="G1942" s="385"/>
      <c r="H1942" s="385"/>
      <c r="I1942" s="385"/>
      <c r="J1942" s="385"/>
      <c r="K1942" s="385"/>
    </row>
    <row r="1943" spans="1:11">
      <c r="A1943" s="494"/>
      <c r="B1943" s="438"/>
      <c r="F1943" s="385"/>
      <c r="G1943" s="385"/>
      <c r="H1943" s="385"/>
      <c r="I1943" s="385"/>
      <c r="J1943" s="385"/>
      <c r="K1943" s="385"/>
    </row>
    <row r="1944" spans="1:11">
      <c r="A1944" s="494"/>
      <c r="B1944" s="438"/>
      <c r="F1944" s="385"/>
      <c r="G1944" s="385"/>
      <c r="H1944" s="385"/>
      <c r="I1944" s="385"/>
      <c r="J1944" s="385"/>
      <c r="K1944" s="385"/>
    </row>
    <row r="1945" spans="1:11">
      <c r="A1945" s="494"/>
      <c r="B1945" s="438"/>
      <c r="F1945" s="385"/>
      <c r="G1945" s="385"/>
      <c r="H1945" s="385"/>
      <c r="I1945" s="385"/>
      <c r="J1945" s="385"/>
      <c r="K1945" s="385"/>
    </row>
    <row r="1946" spans="1:11">
      <c r="A1946" s="494"/>
      <c r="B1946" s="438"/>
      <c r="F1946" s="385"/>
      <c r="G1946" s="385"/>
      <c r="H1946" s="385"/>
      <c r="I1946" s="385"/>
      <c r="J1946" s="385"/>
      <c r="K1946" s="385"/>
    </row>
    <row r="1947" spans="1:11">
      <c r="A1947" s="494"/>
      <c r="B1947" s="438"/>
      <c r="F1947" s="385"/>
      <c r="G1947" s="385"/>
      <c r="H1947" s="385"/>
      <c r="I1947" s="385"/>
      <c r="J1947" s="385"/>
      <c r="K1947" s="385"/>
    </row>
    <row r="1948" spans="1:11">
      <c r="A1948" s="494"/>
      <c r="B1948" s="438"/>
      <c r="F1948" s="385"/>
      <c r="G1948" s="385"/>
      <c r="H1948" s="385"/>
      <c r="I1948" s="385"/>
      <c r="J1948" s="385"/>
      <c r="K1948" s="385"/>
    </row>
    <row r="1949" spans="1:11">
      <c r="A1949" s="494"/>
      <c r="B1949" s="438"/>
      <c r="F1949" s="385"/>
      <c r="G1949" s="385"/>
      <c r="H1949" s="385"/>
      <c r="I1949" s="385"/>
      <c r="J1949" s="385"/>
      <c r="K1949" s="385"/>
    </row>
    <row r="1950" spans="1:11">
      <c r="A1950" s="494"/>
      <c r="B1950" s="438"/>
      <c r="F1950" s="385"/>
      <c r="G1950" s="385"/>
      <c r="H1950" s="385"/>
      <c r="I1950" s="385"/>
      <c r="J1950" s="385"/>
      <c r="K1950" s="385"/>
    </row>
    <row r="1951" spans="1:11">
      <c r="A1951" s="494"/>
      <c r="B1951" s="438"/>
      <c r="F1951" s="385"/>
      <c r="G1951" s="385"/>
      <c r="H1951" s="385"/>
      <c r="I1951" s="385"/>
      <c r="J1951" s="385"/>
      <c r="K1951" s="385"/>
    </row>
    <row r="1952" spans="1:11">
      <c r="A1952" s="494"/>
      <c r="B1952" s="438"/>
      <c r="F1952" s="385"/>
      <c r="G1952" s="385"/>
      <c r="H1952" s="385"/>
      <c r="I1952" s="385"/>
      <c r="J1952" s="385"/>
      <c r="K1952" s="385"/>
    </row>
    <row r="1953" spans="1:11">
      <c r="A1953" s="494"/>
      <c r="B1953" s="438"/>
      <c r="F1953" s="385"/>
      <c r="G1953" s="385"/>
      <c r="H1953" s="385"/>
      <c r="I1953" s="385"/>
      <c r="J1953" s="385"/>
      <c r="K1953" s="385"/>
    </row>
    <row r="1954" spans="1:11">
      <c r="A1954" s="494"/>
      <c r="B1954" s="438"/>
      <c r="F1954" s="385"/>
      <c r="G1954" s="385"/>
      <c r="H1954" s="385"/>
      <c r="I1954" s="385"/>
      <c r="J1954" s="385"/>
      <c r="K1954" s="385"/>
    </row>
    <row r="1955" spans="1:11">
      <c r="A1955" s="494"/>
      <c r="B1955" s="438"/>
      <c r="F1955" s="385"/>
      <c r="G1955" s="385"/>
      <c r="H1955" s="385"/>
      <c r="I1955" s="385"/>
      <c r="J1955" s="385"/>
      <c r="K1955" s="385"/>
    </row>
    <row r="1956" spans="1:11">
      <c r="A1956" s="494"/>
      <c r="B1956" s="438"/>
      <c r="F1956" s="385"/>
      <c r="G1956" s="385"/>
      <c r="H1956" s="385"/>
      <c r="I1956" s="385"/>
      <c r="J1956" s="385"/>
      <c r="K1956" s="385"/>
    </row>
    <row r="1957" spans="1:11">
      <c r="A1957" s="494"/>
      <c r="B1957" s="438"/>
      <c r="F1957" s="385"/>
      <c r="G1957" s="385"/>
      <c r="H1957" s="385"/>
      <c r="I1957" s="385"/>
      <c r="J1957" s="385"/>
      <c r="K1957" s="385"/>
    </row>
    <row r="1958" spans="1:11">
      <c r="A1958" s="494"/>
      <c r="B1958" s="438"/>
      <c r="F1958" s="385"/>
      <c r="G1958" s="385"/>
      <c r="H1958" s="385"/>
      <c r="I1958" s="385"/>
      <c r="J1958" s="385"/>
      <c r="K1958" s="385"/>
    </row>
    <row r="1959" spans="1:11">
      <c r="A1959" s="494"/>
      <c r="B1959" s="438"/>
      <c r="F1959" s="385"/>
      <c r="G1959" s="385"/>
      <c r="H1959" s="385"/>
      <c r="I1959" s="385"/>
      <c r="J1959" s="385"/>
      <c r="K1959" s="385"/>
    </row>
    <row r="1960" spans="1:11">
      <c r="A1960" s="494"/>
      <c r="B1960" s="438"/>
      <c r="F1960" s="385"/>
      <c r="G1960" s="385"/>
      <c r="H1960" s="385"/>
      <c r="I1960" s="385"/>
      <c r="J1960" s="385"/>
      <c r="K1960" s="385"/>
    </row>
    <row r="1961" spans="1:11">
      <c r="A1961" s="494"/>
      <c r="B1961" s="438"/>
      <c r="F1961" s="385"/>
      <c r="G1961" s="385"/>
      <c r="H1961" s="385"/>
      <c r="I1961" s="385"/>
      <c r="J1961" s="385"/>
      <c r="K1961" s="385"/>
    </row>
    <row r="1962" spans="1:11">
      <c r="A1962" s="494"/>
      <c r="B1962" s="438"/>
      <c r="F1962" s="385"/>
      <c r="G1962" s="385"/>
      <c r="H1962" s="385"/>
      <c r="I1962" s="385"/>
      <c r="J1962" s="385"/>
      <c r="K1962" s="385"/>
    </row>
    <row r="1963" spans="1:11">
      <c r="A1963" s="494"/>
      <c r="B1963" s="438"/>
      <c r="F1963" s="385"/>
      <c r="G1963" s="385"/>
      <c r="H1963" s="385"/>
      <c r="I1963" s="385"/>
      <c r="J1963" s="385"/>
      <c r="K1963" s="385"/>
    </row>
    <row r="1964" spans="1:11">
      <c r="A1964" s="494"/>
      <c r="B1964" s="438"/>
      <c r="F1964" s="385"/>
      <c r="G1964" s="385"/>
      <c r="H1964" s="385"/>
      <c r="I1964" s="385"/>
      <c r="J1964" s="385"/>
      <c r="K1964" s="385"/>
    </row>
    <row r="1965" spans="1:11">
      <c r="A1965" s="494"/>
      <c r="B1965" s="438"/>
      <c r="F1965" s="385"/>
      <c r="G1965" s="385"/>
      <c r="H1965" s="385"/>
      <c r="I1965" s="385"/>
      <c r="J1965" s="385"/>
      <c r="K1965" s="385"/>
    </row>
    <row r="1966" spans="1:11">
      <c r="A1966" s="494"/>
      <c r="B1966" s="438"/>
      <c r="F1966" s="385"/>
      <c r="G1966" s="385"/>
      <c r="H1966" s="385"/>
      <c r="I1966" s="385"/>
      <c r="J1966" s="385"/>
      <c r="K1966" s="385"/>
    </row>
    <row r="1967" spans="1:11">
      <c r="A1967" s="494"/>
      <c r="B1967" s="438"/>
      <c r="F1967" s="385"/>
      <c r="G1967" s="385"/>
      <c r="H1967" s="385"/>
      <c r="I1967" s="385"/>
      <c r="J1967" s="385"/>
      <c r="K1967" s="385"/>
    </row>
    <row r="1968" spans="1:11">
      <c r="A1968" s="494"/>
      <c r="B1968" s="438"/>
      <c r="F1968" s="385"/>
      <c r="G1968" s="385"/>
      <c r="H1968" s="385"/>
      <c r="I1968" s="385"/>
      <c r="J1968" s="385"/>
      <c r="K1968" s="385"/>
    </row>
    <row r="1969" spans="1:11">
      <c r="A1969" s="494"/>
      <c r="B1969" s="438"/>
      <c r="F1969" s="385"/>
      <c r="G1969" s="385"/>
      <c r="H1969" s="385"/>
      <c r="I1969" s="385"/>
      <c r="J1969" s="385"/>
      <c r="K1969" s="385"/>
    </row>
    <row r="1970" spans="1:11">
      <c r="A1970" s="494"/>
      <c r="B1970" s="438"/>
      <c r="F1970" s="385"/>
      <c r="G1970" s="385"/>
      <c r="H1970" s="385"/>
      <c r="I1970" s="385"/>
      <c r="J1970" s="385"/>
      <c r="K1970" s="385"/>
    </row>
    <row r="1971" spans="1:11">
      <c r="A1971" s="494"/>
      <c r="B1971" s="438"/>
      <c r="F1971" s="385"/>
      <c r="G1971" s="385"/>
      <c r="H1971" s="385"/>
      <c r="I1971" s="385"/>
      <c r="J1971" s="385"/>
      <c r="K1971" s="385"/>
    </row>
    <row r="1972" spans="1:11">
      <c r="A1972" s="494"/>
      <c r="B1972" s="438"/>
      <c r="F1972" s="385"/>
      <c r="G1972" s="385"/>
      <c r="H1972" s="385"/>
      <c r="I1972" s="385"/>
      <c r="J1972" s="385"/>
      <c r="K1972" s="385"/>
    </row>
    <row r="1973" spans="1:11">
      <c r="A1973" s="494"/>
      <c r="B1973" s="438"/>
      <c r="F1973" s="385"/>
      <c r="G1973" s="385"/>
      <c r="H1973" s="385"/>
      <c r="I1973" s="385"/>
      <c r="J1973" s="385"/>
      <c r="K1973" s="385"/>
    </row>
    <row r="1974" spans="1:11">
      <c r="A1974" s="494"/>
      <c r="B1974" s="438"/>
      <c r="F1974" s="385"/>
      <c r="G1974" s="385"/>
      <c r="H1974" s="385"/>
      <c r="I1974" s="385"/>
      <c r="J1974" s="385"/>
      <c r="K1974" s="385"/>
    </row>
    <row r="1975" spans="1:11">
      <c r="A1975" s="494"/>
      <c r="B1975" s="438"/>
      <c r="F1975" s="385"/>
      <c r="G1975" s="385"/>
      <c r="H1975" s="385"/>
      <c r="I1975" s="385"/>
      <c r="J1975" s="385"/>
      <c r="K1975" s="385"/>
    </row>
    <row r="1976" spans="1:11">
      <c r="A1976" s="494"/>
      <c r="B1976" s="438"/>
      <c r="F1976" s="385"/>
      <c r="G1976" s="385"/>
      <c r="H1976" s="385"/>
      <c r="I1976" s="385"/>
      <c r="J1976" s="385"/>
      <c r="K1976" s="385"/>
    </row>
    <row r="1977" spans="1:11">
      <c r="A1977" s="494"/>
      <c r="B1977" s="438"/>
      <c r="F1977" s="385"/>
      <c r="G1977" s="385"/>
      <c r="H1977" s="385"/>
      <c r="I1977" s="385"/>
      <c r="J1977" s="385"/>
      <c r="K1977" s="385"/>
    </row>
    <row r="1978" spans="1:11">
      <c r="A1978" s="494"/>
      <c r="B1978" s="438"/>
      <c r="F1978" s="385"/>
      <c r="G1978" s="385"/>
      <c r="H1978" s="385"/>
      <c r="I1978" s="385"/>
      <c r="J1978" s="385"/>
      <c r="K1978" s="385"/>
    </row>
    <row r="1979" spans="1:11">
      <c r="A1979" s="494"/>
      <c r="B1979" s="438"/>
      <c r="F1979" s="385"/>
      <c r="G1979" s="385"/>
      <c r="H1979" s="385"/>
      <c r="I1979" s="385"/>
      <c r="J1979" s="385"/>
      <c r="K1979" s="385"/>
    </row>
    <row r="1980" spans="1:11">
      <c r="A1980" s="494"/>
      <c r="B1980" s="438"/>
      <c r="F1980" s="385"/>
      <c r="G1980" s="385"/>
      <c r="H1980" s="385"/>
      <c r="I1980" s="385"/>
      <c r="J1980" s="385"/>
      <c r="K1980" s="385"/>
    </row>
    <row r="1981" spans="1:11">
      <c r="A1981" s="494"/>
      <c r="B1981" s="438"/>
      <c r="F1981" s="385"/>
      <c r="G1981" s="385"/>
      <c r="H1981" s="385"/>
      <c r="I1981" s="385"/>
      <c r="J1981" s="385"/>
      <c r="K1981" s="385"/>
    </row>
    <row r="1982" spans="1:11">
      <c r="A1982" s="494"/>
      <c r="B1982" s="438"/>
      <c r="F1982" s="385"/>
      <c r="G1982" s="385"/>
      <c r="H1982" s="385"/>
      <c r="I1982" s="385"/>
      <c r="J1982" s="385"/>
      <c r="K1982" s="385"/>
    </row>
    <row r="1983" spans="1:11">
      <c r="A1983" s="494"/>
      <c r="B1983" s="438"/>
      <c r="F1983" s="385"/>
      <c r="G1983" s="385"/>
      <c r="H1983" s="385"/>
      <c r="I1983" s="385"/>
      <c r="J1983" s="385"/>
      <c r="K1983" s="385"/>
    </row>
    <row r="1984" spans="1:11">
      <c r="A1984" s="494"/>
      <c r="B1984" s="438"/>
      <c r="F1984" s="385"/>
      <c r="G1984" s="385"/>
      <c r="H1984" s="385"/>
      <c r="I1984" s="385"/>
      <c r="J1984" s="385"/>
      <c r="K1984" s="385"/>
    </row>
    <row r="1985" spans="1:11">
      <c r="A1985" s="494"/>
      <c r="B1985" s="438"/>
      <c r="F1985" s="385"/>
      <c r="G1985" s="385"/>
      <c r="H1985" s="385"/>
      <c r="I1985" s="385"/>
      <c r="J1985" s="385"/>
      <c r="K1985" s="385"/>
    </row>
    <row r="1986" spans="1:11">
      <c r="A1986" s="494"/>
      <c r="B1986" s="438"/>
      <c r="F1986" s="385"/>
      <c r="G1986" s="385"/>
      <c r="H1986" s="385"/>
      <c r="I1986" s="385"/>
      <c r="J1986" s="385"/>
      <c r="K1986" s="385"/>
    </row>
    <row r="1987" spans="1:11">
      <c r="A1987" s="494"/>
      <c r="B1987" s="438"/>
      <c r="F1987" s="385"/>
      <c r="G1987" s="385"/>
      <c r="H1987" s="385"/>
      <c r="I1987" s="385"/>
      <c r="J1987" s="385"/>
      <c r="K1987" s="385"/>
    </row>
    <row r="1988" spans="1:11">
      <c r="A1988" s="494"/>
      <c r="B1988" s="438"/>
      <c r="F1988" s="385"/>
      <c r="G1988" s="385"/>
      <c r="H1988" s="385"/>
      <c r="I1988" s="385"/>
      <c r="J1988" s="385"/>
      <c r="K1988" s="385"/>
    </row>
    <row r="1989" spans="1:11">
      <c r="A1989" s="494"/>
      <c r="B1989" s="438"/>
      <c r="F1989" s="385"/>
      <c r="G1989" s="385"/>
      <c r="H1989" s="385"/>
      <c r="I1989" s="385"/>
      <c r="J1989" s="385"/>
      <c r="K1989" s="385"/>
    </row>
    <row r="1990" spans="1:11">
      <c r="A1990" s="494"/>
      <c r="B1990" s="438"/>
      <c r="F1990" s="385"/>
      <c r="G1990" s="385"/>
      <c r="H1990" s="385"/>
      <c r="I1990" s="385"/>
      <c r="J1990" s="385"/>
      <c r="K1990" s="385"/>
    </row>
    <row r="1991" spans="1:11">
      <c r="A1991" s="494"/>
      <c r="B1991" s="438"/>
      <c r="F1991" s="385"/>
      <c r="G1991" s="385"/>
      <c r="H1991" s="385"/>
      <c r="I1991" s="385"/>
      <c r="J1991" s="385"/>
      <c r="K1991" s="385"/>
    </row>
    <row r="1992" spans="1:11">
      <c r="A1992" s="494"/>
      <c r="B1992" s="438"/>
      <c r="F1992" s="385"/>
      <c r="G1992" s="385"/>
      <c r="H1992" s="385"/>
      <c r="I1992" s="385"/>
      <c r="J1992" s="385"/>
      <c r="K1992" s="385"/>
    </row>
    <row r="1993" spans="1:11">
      <c r="A1993" s="494"/>
      <c r="B1993" s="438"/>
      <c r="F1993" s="385"/>
      <c r="G1993" s="385"/>
      <c r="H1993" s="385"/>
      <c r="I1993" s="385"/>
      <c r="J1993" s="385"/>
      <c r="K1993" s="385"/>
    </row>
    <row r="1994" spans="1:11">
      <c r="A1994" s="494"/>
      <c r="B1994" s="438"/>
      <c r="F1994" s="385"/>
      <c r="G1994" s="385"/>
      <c r="H1994" s="385"/>
      <c r="I1994" s="385"/>
      <c r="J1994" s="385"/>
      <c r="K1994" s="385"/>
    </row>
    <row r="1995" spans="1:11">
      <c r="A1995" s="494"/>
      <c r="B1995" s="438"/>
      <c r="F1995" s="385"/>
      <c r="G1995" s="385"/>
      <c r="H1995" s="385"/>
      <c r="I1995" s="385"/>
      <c r="J1995" s="385"/>
      <c r="K1995" s="385"/>
    </row>
    <row r="1996" spans="1:11">
      <c r="A1996" s="494"/>
      <c r="B1996" s="438"/>
      <c r="F1996" s="385"/>
      <c r="G1996" s="385"/>
      <c r="H1996" s="385"/>
      <c r="I1996" s="385"/>
      <c r="J1996" s="385"/>
      <c r="K1996" s="385"/>
    </row>
    <row r="1997" spans="1:11">
      <c r="A1997" s="494"/>
      <c r="B1997" s="438"/>
      <c r="F1997" s="385"/>
      <c r="G1997" s="385"/>
      <c r="H1997" s="385"/>
      <c r="I1997" s="385"/>
      <c r="J1997" s="385"/>
      <c r="K1997" s="385"/>
    </row>
    <row r="1998" spans="1:11">
      <c r="A1998" s="494"/>
      <c r="B1998" s="438"/>
      <c r="F1998" s="385"/>
      <c r="G1998" s="385"/>
      <c r="H1998" s="385"/>
      <c r="I1998" s="385"/>
      <c r="J1998" s="385"/>
      <c r="K1998" s="385"/>
    </row>
    <row r="1999" spans="1:11">
      <c r="A1999" s="494"/>
      <c r="B1999" s="438"/>
      <c r="F1999" s="385"/>
      <c r="G1999" s="385"/>
      <c r="H1999" s="385"/>
      <c r="I1999" s="385"/>
      <c r="J1999" s="385"/>
      <c r="K1999" s="385"/>
    </row>
    <row r="2000" spans="1:11">
      <c r="A2000" s="494"/>
      <c r="B2000" s="438"/>
      <c r="F2000" s="385"/>
      <c r="G2000" s="385"/>
      <c r="H2000" s="385"/>
      <c r="I2000" s="385"/>
      <c r="J2000" s="385"/>
      <c r="K2000" s="385"/>
    </row>
    <row r="2001" spans="1:11">
      <c r="A2001" s="494"/>
      <c r="B2001" s="438"/>
      <c r="F2001" s="385"/>
      <c r="G2001" s="385"/>
      <c r="H2001" s="385"/>
      <c r="I2001" s="385"/>
      <c r="J2001" s="385"/>
      <c r="K2001" s="385"/>
    </row>
    <row r="2002" spans="1:11">
      <c r="A2002" s="494"/>
      <c r="B2002" s="438"/>
      <c r="F2002" s="385"/>
      <c r="G2002" s="385"/>
      <c r="H2002" s="385"/>
      <c r="I2002" s="385"/>
      <c r="J2002" s="385"/>
      <c r="K2002" s="385"/>
    </row>
    <row r="2003" spans="1:11">
      <c r="A2003" s="494"/>
      <c r="B2003" s="438"/>
      <c r="F2003" s="385"/>
      <c r="G2003" s="385"/>
      <c r="H2003" s="385"/>
      <c r="I2003" s="385"/>
      <c r="J2003" s="385"/>
      <c r="K2003" s="385"/>
    </row>
    <row r="2004" spans="1:11">
      <c r="A2004" s="494"/>
      <c r="B2004" s="438"/>
      <c r="F2004" s="385"/>
      <c r="G2004" s="385"/>
      <c r="H2004" s="385"/>
      <c r="I2004" s="385"/>
      <c r="J2004" s="385"/>
      <c r="K2004" s="385"/>
    </row>
    <row r="2005" spans="1:11">
      <c r="A2005" s="494"/>
      <c r="B2005" s="438"/>
      <c r="F2005" s="385"/>
      <c r="G2005" s="385"/>
      <c r="H2005" s="385"/>
      <c r="I2005" s="385"/>
      <c r="J2005" s="385"/>
      <c r="K2005" s="385"/>
    </row>
    <row r="2006" spans="1:11">
      <c r="A2006" s="494"/>
      <c r="B2006" s="438"/>
      <c r="F2006" s="385"/>
      <c r="G2006" s="385"/>
      <c r="H2006" s="385"/>
      <c r="I2006" s="385"/>
      <c r="J2006" s="385"/>
      <c r="K2006" s="385"/>
    </row>
    <row r="2007" spans="1:11">
      <c r="A2007" s="494"/>
      <c r="B2007" s="438"/>
      <c r="F2007" s="385"/>
      <c r="G2007" s="385"/>
      <c r="H2007" s="385"/>
      <c r="I2007" s="385"/>
      <c r="J2007" s="385"/>
      <c r="K2007" s="385"/>
    </row>
    <row r="2008" spans="1:11">
      <c r="A2008" s="494"/>
      <c r="B2008" s="438"/>
      <c r="F2008" s="385"/>
      <c r="G2008" s="385"/>
      <c r="H2008" s="385"/>
      <c r="I2008" s="385"/>
      <c r="J2008" s="385"/>
      <c r="K2008" s="385"/>
    </row>
    <row r="2009" spans="1:11">
      <c r="A2009" s="494"/>
      <c r="B2009" s="438"/>
      <c r="F2009" s="385"/>
      <c r="G2009" s="385"/>
      <c r="H2009" s="385"/>
      <c r="I2009" s="385"/>
      <c r="J2009" s="385"/>
      <c r="K2009" s="385"/>
    </row>
    <row r="2010" spans="1:11">
      <c r="A2010" s="494"/>
      <c r="B2010" s="438"/>
      <c r="F2010" s="385"/>
      <c r="G2010" s="385"/>
      <c r="H2010" s="385"/>
      <c r="I2010" s="385"/>
      <c r="J2010" s="385"/>
      <c r="K2010" s="385"/>
    </row>
    <row r="2011" spans="1:11">
      <c r="A2011" s="494"/>
      <c r="B2011" s="438"/>
      <c r="F2011" s="385"/>
      <c r="G2011" s="385"/>
      <c r="H2011" s="385"/>
      <c r="I2011" s="385"/>
      <c r="J2011" s="385"/>
      <c r="K2011" s="385"/>
    </row>
    <row r="2012" spans="1:11">
      <c r="A2012" s="494"/>
      <c r="B2012" s="438"/>
      <c r="F2012" s="385"/>
      <c r="G2012" s="385"/>
      <c r="H2012" s="385"/>
      <c r="I2012" s="385"/>
      <c r="J2012" s="385"/>
      <c r="K2012" s="385"/>
    </row>
    <row r="2013" spans="1:11">
      <c r="A2013" s="494"/>
      <c r="B2013" s="438"/>
      <c r="F2013" s="385"/>
      <c r="G2013" s="385"/>
      <c r="H2013" s="385"/>
      <c r="I2013" s="385"/>
      <c r="J2013" s="385"/>
      <c r="K2013" s="385"/>
    </row>
    <row r="2014" spans="1:11">
      <c r="A2014" s="494"/>
      <c r="B2014" s="438"/>
      <c r="F2014" s="385"/>
      <c r="G2014" s="385"/>
      <c r="H2014" s="385"/>
      <c r="I2014" s="385"/>
      <c r="J2014" s="385"/>
      <c r="K2014" s="385"/>
    </row>
    <row r="2015" spans="1:11">
      <c r="A2015" s="494"/>
      <c r="B2015" s="438"/>
      <c r="F2015" s="385"/>
      <c r="G2015" s="385"/>
      <c r="H2015" s="385"/>
      <c r="I2015" s="385"/>
      <c r="J2015" s="385"/>
      <c r="K2015" s="385"/>
    </row>
    <row r="2016" spans="1:11">
      <c r="A2016" s="494"/>
      <c r="B2016" s="438"/>
      <c r="F2016" s="385"/>
      <c r="G2016" s="385"/>
      <c r="H2016" s="385"/>
      <c r="I2016" s="385"/>
      <c r="J2016" s="385"/>
      <c r="K2016" s="385"/>
    </row>
    <row r="2017" spans="1:11">
      <c r="A2017" s="494"/>
      <c r="B2017" s="438"/>
      <c r="F2017" s="385"/>
      <c r="G2017" s="385"/>
      <c r="H2017" s="385"/>
      <c r="I2017" s="385"/>
      <c r="J2017" s="385"/>
      <c r="K2017" s="385"/>
    </row>
    <row r="2018" spans="1:11">
      <c r="A2018" s="494"/>
      <c r="B2018" s="438"/>
      <c r="F2018" s="385"/>
      <c r="G2018" s="385"/>
      <c r="H2018" s="385"/>
      <c r="I2018" s="385"/>
      <c r="J2018" s="385"/>
      <c r="K2018" s="385"/>
    </row>
    <row r="2019" spans="1:11">
      <c r="A2019" s="494"/>
      <c r="B2019" s="438"/>
      <c r="F2019" s="385"/>
      <c r="G2019" s="385"/>
      <c r="H2019" s="385"/>
      <c r="I2019" s="385"/>
      <c r="J2019" s="385"/>
      <c r="K2019" s="385"/>
    </row>
    <row r="2020" spans="1:11">
      <c r="A2020" s="494"/>
      <c r="B2020" s="438"/>
      <c r="F2020" s="385"/>
      <c r="G2020" s="385"/>
      <c r="H2020" s="385"/>
      <c r="I2020" s="385"/>
      <c r="J2020" s="385"/>
      <c r="K2020" s="385"/>
    </row>
    <row r="2021" spans="1:11">
      <c r="A2021" s="494"/>
      <c r="B2021" s="438"/>
      <c r="F2021" s="385"/>
      <c r="G2021" s="385"/>
      <c r="H2021" s="385"/>
      <c r="I2021" s="385"/>
      <c r="J2021" s="385"/>
      <c r="K2021" s="385"/>
    </row>
    <row r="2022" spans="1:11">
      <c r="A2022" s="494"/>
      <c r="B2022" s="438"/>
      <c r="F2022" s="385"/>
      <c r="G2022" s="385"/>
      <c r="H2022" s="385"/>
      <c r="I2022" s="385"/>
      <c r="J2022" s="385"/>
      <c r="K2022" s="385"/>
    </row>
    <row r="2023" spans="1:11">
      <c r="A2023" s="494"/>
      <c r="B2023" s="438"/>
      <c r="F2023" s="385"/>
      <c r="G2023" s="385"/>
      <c r="H2023" s="385"/>
      <c r="I2023" s="385"/>
      <c r="J2023" s="385"/>
      <c r="K2023" s="385"/>
    </row>
    <row r="2024" spans="1:11">
      <c r="A2024" s="494"/>
      <c r="B2024" s="438"/>
      <c r="F2024" s="385"/>
      <c r="G2024" s="385"/>
      <c r="H2024" s="385"/>
      <c r="I2024" s="385"/>
      <c r="J2024" s="385"/>
      <c r="K2024" s="385"/>
    </row>
    <row r="2025" spans="1:11">
      <c r="A2025" s="494"/>
      <c r="B2025" s="438"/>
      <c r="F2025" s="385"/>
      <c r="G2025" s="385"/>
      <c r="H2025" s="385"/>
      <c r="I2025" s="385"/>
      <c r="J2025" s="385"/>
      <c r="K2025" s="385"/>
    </row>
    <row r="2026" spans="1:11">
      <c r="A2026" s="494"/>
      <c r="B2026" s="438"/>
      <c r="F2026" s="385"/>
      <c r="G2026" s="385"/>
      <c r="H2026" s="385"/>
      <c r="I2026" s="385"/>
      <c r="J2026" s="385"/>
      <c r="K2026" s="385"/>
    </row>
    <row r="2027" spans="1:11">
      <c r="A2027" s="494"/>
      <c r="B2027" s="438"/>
      <c r="F2027" s="385"/>
      <c r="G2027" s="385"/>
      <c r="H2027" s="385"/>
      <c r="I2027" s="385"/>
      <c r="J2027" s="385"/>
      <c r="K2027" s="385"/>
    </row>
    <row r="2028" spans="1:11">
      <c r="A2028" s="494"/>
      <c r="B2028" s="438"/>
      <c r="F2028" s="385"/>
      <c r="G2028" s="385"/>
      <c r="H2028" s="385"/>
      <c r="I2028" s="385"/>
      <c r="J2028" s="385"/>
      <c r="K2028" s="385"/>
    </row>
    <row r="2029" spans="1:11">
      <c r="A2029" s="494"/>
      <c r="B2029" s="438"/>
      <c r="F2029" s="385"/>
      <c r="G2029" s="385"/>
      <c r="H2029" s="385"/>
      <c r="I2029" s="385"/>
      <c r="J2029" s="385"/>
      <c r="K2029" s="385"/>
    </row>
    <row r="2030" spans="1:11">
      <c r="A2030" s="494"/>
      <c r="B2030" s="438"/>
      <c r="F2030" s="385"/>
      <c r="G2030" s="385"/>
      <c r="H2030" s="385"/>
      <c r="I2030" s="385"/>
      <c r="J2030" s="385"/>
      <c r="K2030" s="385"/>
    </row>
    <row r="2031" spans="1:11">
      <c r="A2031" s="494"/>
      <c r="B2031" s="438"/>
      <c r="F2031" s="385"/>
      <c r="G2031" s="385"/>
      <c r="H2031" s="385"/>
      <c r="I2031" s="385"/>
      <c r="J2031" s="385"/>
      <c r="K2031" s="385"/>
    </row>
    <row r="2032" spans="1:11">
      <c r="A2032" s="494"/>
      <c r="B2032" s="438"/>
      <c r="F2032" s="385"/>
      <c r="G2032" s="385"/>
      <c r="H2032" s="385"/>
      <c r="I2032" s="385"/>
      <c r="J2032" s="385"/>
      <c r="K2032" s="385"/>
    </row>
    <row r="2033" spans="1:11">
      <c r="A2033" s="494"/>
      <c r="B2033" s="438"/>
      <c r="F2033" s="385"/>
      <c r="G2033" s="385"/>
      <c r="H2033" s="385"/>
      <c r="I2033" s="385"/>
      <c r="J2033" s="385"/>
      <c r="K2033" s="385"/>
    </row>
    <row r="2034" spans="1:11">
      <c r="A2034" s="494"/>
      <c r="B2034" s="438"/>
      <c r="F2034" s="385"/>
      <c r="G2034" s="385"/>
      <c r="H2034" s="385"/>
      <c r="I2034" s="385"/>
      <c r="J2034" s="385"/>
      <c r="K2034" s="385"/>
    </row>
    <row r="2035" spans="1:11">
      <c r="A2035" s="494"/>
      <c r="B2035" s="438"/>
      <c r="F2035" s="385"/>
      <c r="G2035" s="385"/>
      <c r="H2035" s="385"/>
      <c r="I2035" s="385"/>
      <c r="J2035" s="385"/>
      <c r="K2035" s="385"/>
    </row>
    <row r="2036" spans="1:11">
      <c r="A2036" s="494"/>
      <c r="B2036" s="438"/>
      <c r="F2036" s="385"/>
      <c r="G2036" s="385"/>
      <c r="H2036" s="385"/>
      <c r="I2036" s="385"/>
      <c r="J2036" s="385"/>
      <c r="K2036" s="385"/>
    </row>
    <row r="2037" spans="1:11">
      <c r="A2037" s="494"/>
      <c r="B2037" s="438"/>
      <c r="F2037" s="385"/>
      <c r="G2037" s="385"/>
      <c r="H2037" s="385"/>
      <c r="I2037" s="385"/>
      <c r="J2037" s="385"/>
      <c r="K2037" s="385"/>
    </row>
    <row r="2038" spans="1:11">
      <c r="A2038" s="494"/>
      <c r="B2038" s="438"/>
      <c r="F2038" s="385"/>
      <c r="G2038" s="385"/>
      <c r="H2038" s="385"/>
      <c r="I2038" s="385"/>
      <c r="J2038" s="385"/>
      <c r="K2038" s="385"/>
    </row>
    <row r="2039" spans="1:11">
      <c r="A2039" s="494"/>
      <c r="B2039" s="438"/>
      <c r="F2039" s="385"/>
      <c r="G2039" s="385"/>
      <c r="H2039" s="385"/>
      <c r="I2039" s="385"/>
      <c r="J2039" s="385"/>
      <c r="K2039" s="385"/>
    </row>
    <row r="2040" spans="1:11">
      <c r="A2040" s="494"/>
      <c r="B2040" s="438"/>
      <c r="F2040" s="385"/>
      <c r="G2040" s="385"/>
      <c r="H2040" s="385"/>
      <c r="I2040" s="385"/>
      <c r="J2040" s="385"/>
      <c r="K2040" s="385"/>
    </row>
    <row r="2041" spans="1:11">
      <c r="A2041" s="494"/>
      <c r="B2041" s="438"/>
      <c r="F2041" s="385"/>
      <c r="G2041" s="385"/>
      <c r="H2041" s="385"/>
      <c r="I2041" s="385"/>
      <c r="J2041" s="385"/>
      <c r="K2041" s="385"/>
    </row>
    <row r="2042" spans="1:11">
      <c r="A2042" s="494"/>
      <c r="B2042" s="438"/>
      <c r="F2042" s="385"/>
      <c r="G2042" s="385"/>
      <c r="H2042" s="385"/>
      <c r="I2042" s="385"/>
      <c r="J2042" s="385"/>
      <c r="K2042" s="385"/>
    </row>
    <row r="2043" spans="1:11">
      <c r="A2043" s="494"/>
      <c r="B2043" s="438"/>
      <c r="F2043" s="385"/>
      <c r="G2043" s="385"/>
      <c r="H2043" s="385"/>
      <c r="I2043" s="385"/>
      <c r="J2043" s="385"/>
      <c r="K2043" s="385"/>
    </row>
    <row r="2044" spans="1:11">
      <c r="A2044" s="494"/>
      <c r="B2044" s="438"/>
      <c r="F2044" s="385"/>
      <c r="G2044" s="385"/>
      <c r="H2044" s="385"/>
      <c r="I2044" s="385"/>
      <c r="J2044" s="385"/>
      <c r="K2044" s="385"/>
    </row>
    <row r="2045" spans="1:11">
      <c r="A2045" s="494"/>
      <c r="B2045" s="438"/>
      <c r="F2045" s="385"/>
      <c r="G2045" s="385"/>
      <c r="H2045" s="385"/>
      <c r="I2045" s="385"/>
      <c r="J2045" s="385"/>
      <c r="K2045" s="385"/>
    </row>
    <row r="2046" spans="1:11">
      <c r="A2046" s="494"/>
      <c r="B2046" s="438"/>
      <c r="F2046" s="385"/>
      <c r="G2046" s="385"/>
      <c r="H2046" s="385"/>
      <c r="I2046" s="385"/>
      <c r="J2046" s="385"/>
      <c r="K2046" s="385"/>
    </row>
    <row r="2047" spans="1:11">
      <c r="A2047" s="494"/>
      <c r="B2047" s="438"/>
      <c r="F2047" s="385"/>
      <c r="G2047" s="385"/>
      <c r="H2047" s="385"/>
      <c r="I2047" s="385"/>
      <c r="J2047" s="385"/>
      <c r="K2047" s="385"/>
    </row>
    <row r="2048" spans="1:11">
      <c r="A2048" s="494"/>
      <c r="B2048" s="438"/>
      <c r="F2048" s="385"/>
      <c r="G2048" s="385"/>
      <c r="H2048" s="385"/>
      <c r="I2048" s="385"/>
      <c r="J2048" s="385"/>
      <c r="K2048" s="385"/>
    </row>
    <row r="2049" spans="1:11">
      <c r="A2049" s="494"/>
      <c r="B2049" s="438"/>
      <c r="F2049" s="385"/>
      <c r="G2049" s="385"/>
      <c r="H2049" s="385"/>
      <c r="I2049" s="385"/>
      <c r="J2049" s="385"/>
      <c r="K2049" s="385"/>
    </row>
    <row r="2050" spans="1:11">
      <c r="A2050" s="494"/>
      <c r="B2050" s="438"/>
      <c r="F2050" s="385"/>
      <c r="G2050" s="385"/>
      <c r="H2050" s="385"/>
      <c r="I2050" s="385"/>
      <c r="J2050" s="385"/>
      <c r="K2050" s="385"/>
    </row>
    <row r="2051" spans="1:11">
      <c r="A2051" s="494"/>
      <c r="B2051" s="438"/>
      <c r="F2051" s="385"/>
      <c r="G2051" s="385"/>
      <c r="H2051" s="385"/>
      <c r="I2051" s="385"/>
      <c r="J2051" s="385"/>
      <c r="K2051" s="385"/>
    </row>
    <row r="2052" spans="1:11">
      <c r="A2052" s="494"/>
      <c r="B2052" s="438"/>
      <c r="F2052" s="385"/>
      <c r="G2052" s="385"/>
      <c r="H2052" s="385"/>
      <c r="I2052" s="385"/>
      <c r="J2052" s="385"/>
      <c r="K2052" s="385"/>
    </row>
    <row r="2053" spans="1:11">
      <c r="A2053" s="494"/>
      <c r="B2053" s="438"/>
      <c r="F2053" s="385"/>
      <c r="G2053" s="385"/>
      <c r="H2053" s="385"/>
      <c r="I2053" s="385"/>
      <c r="J2053" s="385"/>
      <c r="K2053" s="385"/>
    </row>
    <row r="2054" spans="1:11">
      <c r="A2054" s="494"/>
      <c r="B2054" s="438"/>
      <c r="F2054" s="385"/>
      <c r="G2054" s="385"/>
      <c r="H2054" s="385"/>
      <c r="I2054" s="385"/>
      <c r="J2054" s="385"/>
      <c r="K2054" s="385"/>
    </row>
    <row r="2055" spans="1:11">
      <c r="A2055" s="494"/>
      <c r="B2055" s="438"/>
      <c r="F2055" s="385"/>
      <c r="G2055" s="385"/>
      <c r="H2055" s="385"/>
      <c r="I2055" s="385"/>
      <c r="J2055" s="385"/>
      <c r="K2055" s="385"/>
    </row>
    <row r="2056" spans="1:11">
      <c r="A2056" s="494"/>
      <c r="B2056" s="438"/>
      <c r="F2056" s="385"/>
      <c r="G2056" s="385"/>
      <c r="H2056" s="385"/>
      <c r="I2056" s="385"/>
      <c r="J2056" s="385"/>
      <c r="K2056" s="385"/>
    </row>
    <row r="2057" spans="1:11">
      <c r="A2057" s="494"/>
      <c r="B2057" s="438"/>
      <c r="F2057" s="385"/>
      <c r="G2057" s="385"/>
      <c r="H2057" s="385"/>
      <c r="I2057" s="385"/>
      <c r="J2057" s="385"/>
      <c r="K2057" s="385"/>
    </row>
    <row r="2058" spans="1:11">
      <c r="A2058" s="494"/>
      <c r="B2058" s="438"/>
      <c r="F2058" s="385"/>
      <c r="G2058" s="385"/>
      <c r="H2058" s="385"/>
      <c r="I2058" s="385"/>
      <c r="J2058" s="385"/>
      <c r="K2058" s="385"/>
    </row>
    <row r="2059" spans="1:11">
      <c r="A2059" s="494"/>
      <c r="B2059" s="438"/>
      <c r="F2059" s="385"/>
      <c r="G2059" s="385"/>
      <c r="H2059" s="385"/>
      <c r="I2059" s="385"/>
      <c r="J2059" s="385"/>
      <c r="K2059" s="385"/>
    </row>
    <row r="2060" spans="1:11">
      <c r="A2060" s="494"/>
      <c r="B2060" s="438"/>
      <c r="F2060" s="385"/>
      <c r="G2060" s="385"/>
      <c r="H2060" s="385"/>
      <c r="I2060" s="385"/>
      <c r="J2060" s="385"/>
      <c r="K2060" s="385"/>
    </row>
    <row r="2061" spans="1:11">
      <c r="A2061" s="494"/>
      <c r="B2061" s="438"/>
      <c r="F2061" s="385"/>
      <c r="G2061" s="385"/>
      <c r="H2061" s="385"/>
      <c r="I2061" s="385"/>
      <c r="J2061" s="385"/>
      <c r="K2061" s="385"/>
    </row>
    <row r="2062" spans="1:11">
      <c r="A2062" s="494"/>
      <c r="B2062" s="438"/>
      <c r="F2062" s="385"/>
      <c r="G2062" s="385"/>
      <c r="H2062" s="385"/>
      <c r="I2062" s="385"/>
      <c r="J2062" s="385"/>
      <c r="K2062" s="385"/>
    </row>
    <row r="2063" spans="1:11">
      <c r="A2063" s="494"/>
      <c r="B2063" s="438"/>
      <c r="F2063" s="385"/>
      <c r="G2063" s="385"/>
      <c r="H2063" s="385"/>
      <c r="I2063" s="385"/>
      <c r="J2063" s="385"/>
      <c r="K2063" s="385"/>
    </row>
    <row r="2064" spans="1:11">
      <c r="A2064" s="494"/>
      <c r="B2064" s="438"/>
      <c r="F2064" s="385"/>
      <c r="G2064" s="385"/>
      <c r="H2064" s="385"/>
      <c r="I2064" s="385"/>
      <c r="J2064" s="385"/>
      <c r="K2064" s="385"/>
    </row>
    <row r="2065" spans="1:11">
      <c r="A2065" s="494"/>
      <c r="B2065" s="438"/>
      <c r="F2065" s="385"/>
      <c r="G2065" s="385"/>
      <c r="H2065" s="385"/>
      <c r="I2065" s="385"/>
      <c r="J2065" s="385"/>
      <c r="K2065" s="385"/>
    </row>
    <row r="2066" spans="1:11">
      <c r="A2066" s="494"/>
      <c r="B2066" s="438"/>
      <c r="F2066" s="385"/>
      <c r="G2066" s="385"/>
      <c r="H2066" s="385"/>
      <c r="I2066" s="385"/>
      <c r="J2066" s="385"/>
      <c r="K2066" s="385"/>
    </row>
    <row r="2067" spans="1:11">
      <c r="A2067" s="494"/>
      <c r="B2067" s="438"/>
      <c r="F2067" s="385"/>
      <c r="G2067" s="385"/>
      <c r="H2067" s="385"/>
      <c r="I2067" s="385"/>
      <c r="J2067" s="385"/>
      <c r="K2067" s="385"/>
    </row>
    <row r="2068" spans="1:11">
      <c r="A2068" s="494"/>
      <c r="B2068" s="438"/>
      <c r="F2068" s="385"/>
      <c r="G2068" s="385"/>
      <c r="H2068" s="385"/>
      <c r="I2068" s="385"/>
      <c r="J2068" s="385"/>
      <c r="K2068" s="385"/>
    </row>
    <row r="2069" spans="1:11">
      <c r="A2069" s="494"/>
      <c r="B2069" s="438"/>
      <c r="F2069" s="385"/>
      <c r="G2069" s="385"/>
      <c r="H2069" s="385"/>
      <c r="I2069" s="385"/>
      <c r="J2069" s="385"/>
      <c r="K2069" s="385"/>
    </row>
    <row r="2070" spans="1:11">
      <c r="A2070" s="494"/>
      <c r="B2070" s="438"/>
      <c r="F2070" s="385"/>
      <c r="G2070" s="385"/>
      <c r="H2070" s="385"/>
      <c r="I2070" s="385"/>
      <c r="J2070" s="385"/>
      <c r="K2070" s="385"/>
    </row>
    <row r="2071" spans="1:11">
      <c r="A2071" s="494"/>
      <c r="B2071" s="438"/>
      <c r="F2071" s="385"/>
      <c r="G2071" s="385"/>
      <c r="H2071" s="385"/>
      <c r="I2071" s="385"/>
      <c r="J2071" s="385"/>
      <c r="K2071" s="385"/>
    </row>
    <row r="2072" spans="1:11">
      <c r="A2072" s="494"/>
      <c r="B2072" s="438"/>
      <c r="F2072" s="385"/>
      <c r="G2072" s="385"/>
      <c r="H2072" s="385"/>
      <c r="I2072" s="385"/>
      <c r="J2072" s="385"/>
      <c r="K2072" s="385"/>
    </row>
    <row r="2073" spans="1:11">
      <c r="A2073" s="494"/>
      <c r="B2073" s="438"/>
      <c r="F2073" s="385"/>
      <c r="G2073" s="385"/>
      <c r="H2073" s="385"/>
      <c r="I2073" s="385"/>
      <c r="J2073" s="385"/>
      <c r="K2073" s="385"/>
    </row>
    <row r="2074" spans="1:11">
      <c r="A2074" s="494"/>
      <c r="B2074" s="438"/>
      <c r="F2074" s="385"/>
      <c r="G2074" s="385"/>
      <c r="H2074" s="385"/>
      <c r="I2074" s="385"/>
      <c r="J2074" s="385"/>
      <c r="K2074" s="385"/>
    </row>
    <row r="2075" spans="1:11">
      <c r="A2075" s="494"/>
      <c r="B2075" s="438"/>
      <c r="F2075" s="385"/>
      <c r="G2075" s="385"/>
      <c r="H2075" s="385"/>
      <c r="I2075" s="385"/>
      <c r="J2075" s="385"/>
      <c r="K2075" s="385"/>
    </row>
    <row r="2076" spans="1:11">
      <c r="A2076" s="494"/>
      <c r="B2076" s="438"/>
      <c r="F2076" s="385"/>
      <c r="G2076" s="385"/>
      <c r="H2076" s="385"/>
      <c r="I2076" s="385"/>
      <c r="J2076" s="385"/>
      <c r="K2076" s="385"/>
    </row>
    <row r="2077" spans="1:11">
      <c r="A2077" s="494"/>
      <c r="B2077" s="438"/>
      <c r="F2077" s="385"/>
      <c r="G2077" s="385"/>
      <c r="H2077" s="385"/>
      <c r="I2077" s="385"/>
      <c r="J2077" s="385"/>
      <c r="K2077" s="385"/>
    </row>
    <row r="2078" spans="1:11">
      <c r="A2078" s="494"/>
      <c r="B2078" s="438"/>
      <c r="F2078" s="385"/>
      <c r="G2078" s="385"/>
      <c r="H2078" s="385"/>
      <c r="I2078" s="385"/>
      <c r="J2078" s="385"/>
      <c r="K2078" s="385"/>
    </row>
    <row r="2079" spans="1:11">
      <c r="A2079" s="494"/>
      <c r="B2079" s="438"/>
      <c r="F2079" s="385"/>
      <c r="G2079" s="385"/>
      <c r="H2079" s="385"/>
      <c r="I2079" s="385"/>
      <c r="J2079" s="385"/>
      <c r="K2079" s="385"/>
    </row>
    <row r="2080" spans="1:11">
      <c r="A2080" s="494"/>
      <c r="B2080" s="438"/>
      <c r="F2080" s="385"/>
      <c r="G2080" s="385"/>
      <c r="H2080" s="385"/>
      <c r="I2080" s="385"/>
      <c r="J2080" s="385"/>
      <c r="K2080" s="385"/>
    </row>
    <row r="2081" spans="1:11">
      <c r="A2081" s="494"/>
      <c r="B2081" s="438"/>
      <c r="F2081" s="385"/>
      <c r="G2081" s="385"/>
      <c r="H2081" s="385"/>
      <c r="I2081" s="385"/>
      <c r="J2081" s="385"/>
      <c r="K2081" s="385"/>
    </row>
    <row r="2082" spans="1:11">
      <c r="A2082" s="494"/>
      <c r="B2082" s="438"/>
      <c r="F2082" s="385"/>
      <c r="G2082" s="385"/>
      <c r="H2082" s="385"/>
      <c r="I2082" s="385"/>
      <c r="J2082" s="385"/>
      <c r="K2082" s="385"/>
    </row>
    <row r="2083" spans="1:11">
      <c r="A2083" s="494"/>
      <c r="B2083" s="438"/>
      <c r="F2083" s="385"/>
      <c r="G2083" s="385"/>
      <c r="H2083" s="385"/>
      <c r="I2083" s="385"/>
      <c r="J2083" s="385"/>
      <c r="K2083" s="385"/>
    </row>
    <row r="2084" spans="1:11">
      <c r="A2084" s="494"/>
      <c r="B2084" s="438"/>
      <c r="F2084" s="385"/>
      <c r="G2084" s="385"/>
      <c r="H2084" s="385"/>
      <c r="I2084" s="385"/>
      <c r="J2084" s="385"/>
      <c r="K2084" s="385"/>
    </row>
    <row r="2085" spans="1:11">
      <c r="A2085" s="494"/>
      <c r="B2085" s="438"/>
      <c r="F2085" s="385"/>
      <c r="G2085" s="385"/>
      <c r="H2085" s="385"/>
      <c r="I2085" s="385"/>
      <c r="J2085" s="385"/>
      <c r="K2085" s="385"/>
    </row>
    <row r="2086" spans="1:11">
      <c r="A2086" s="494"/>
      <c r="B2086" s="438"/>
      <c r="F2086" s="385"/>
      <c r="G2086" s="385"/>
      <c r="H2086" s="385"/>
      <c r="I2086" s="385"/>
      <c r="J2086" s="385"/>
      <c r="K2086" s="385"/>
    </row>
    <row r="2087" spans="1:11">
      <c r="A2087" s="494"/>
      <c r="B2087" s="438"/>
      <c r="F2087" s="385"/>
      <c r="G2087" s="385"/>
      <c r="H2087" s="385"/>
      <c r="I2087" s="385"/>
      <c r="J2087" s="385"/>
      <c r="K2087" s="385"/>
    </row>
    <row r="2088" spans="1:11">
      <c r="A2088" s="494"/>
      <c r="B2088" s="438"/>
      <c r="F2088" s="385"/>
      <c r="G2088" s="385"/>
      <c r="H2088" s="385"/>
      <c r="I2088" s="385"/>
      <c r="J2088" s="385"/>
      <c r="K2088" s="385"/>
    </row>
    <row r="2089" spans="1:11">
      <c r="A2089" s="494"/>
      <c r="B2089" s="438"/>
      <c r="F2089" s="385"/>
      <c r="G2089" s="385"/>
      <c r="H2089" s="385"/>
      <c r="I2089" s="385"/>
      <c r="J2089" s="385"/>
      <c r="K2089" s="385"/>
    </row>
    <row r="2090" spans="1:11">
      <c r="A2090" s="494"/>
      <c r="B2090" s="438"/>
      <c r="F2090" s="385"/>
      <c r="G2090" s="385"/>
      <c r="H2090" s="385"/>
      <c r="I2090" s="385"/>
      <c r="J2090" s="385"/>
      <c r="K2090" s="385"/>
    </row>
    <row r="2091" spans="1:11">
      <c r="A2091" s="494"/>
      <c r="B2091" s="438"/>
      <c r="F2091" s="385"/>
      <c r="G2091" s="385"/>
      <c r="H2091" s="385"/>
      <c r="I2091" s="385"/>
      <c r="J2091" s="385"/>
      <c r="K2091" s="385"/>
    </row>
    <row r="2092" spans="1:11">
      <c r="A2092" s="494"/>
      <c r="B2092" s="438"/>
      <c r="F2092" s="385"/>
      <c r="G2092" s="385"/>
      <c r="H2092" s="385"/>
      <c r="I2092" s="385"/>
      <c r="J2092" s="385"/>
      <c r="K2092" s="385"/>
    </row>
    <row r="2093" spans="1:11">
      <c r="A2093" s="494"/>
      <c r="B2093" s="438"/>
      <c r="F2093" s="385"/>
      <c r="G2093" s="385"/>
      <c r="H2093" s="385"/>
      <c r="I2093" s="385"/>
      <c r="J2093" s="385"/>
      <c r="K2093" s="385"/>
    </row>
    <row r="2094" spans="1:11">
      <c r="A2094" s="494"/>
      <c r="B2094" s="438"/>
      <c r="F2094" s="385"/>
      <c r="G2094" s="385"/>
      <c r="H2094" s="385"/>
      <c r="I2094" s="385"/>
      <c r="J2094" s="385"/>
      <c r="K2094" s="385"/>
    </row>
    <row r="2095" spans="1:11">
      <c r="A2095" s="494"/>
      <c r="B2095" s="438"/>
      <c r="F2095" s="385"/>
      <c r="G2095" s="385"/>
      <c r="H2095" s="385"/>
      <c r="I2095" s="385"/>
      <c r="J2095" s="385"/>
      <c r="K2095" s="385"/>
    </row>
    <row r="2096" spans="1:11">
      <c r="A2096" s="494"/>
      <c r="B2096" s="438"/>
      <c r="F2096" s="385"/>
      <c r="G2096" s="385"/>
      <c r="H2096" s="385"/>
      <c r="I2096" s="385"/>
      <c r="J2096" s="385"/>
      <c r="K2096" s="385"/>
    </row>
    <row r="2097" spans="1:11">
      <c r="A2097" s="494"/>
      <c r="B2097" s="438"/>
      <c r="F2097" s="385"/>
      <c r="G2097" s="385"/>
      <c r="H2097" s="385"/>
      <c r="I2097" s="385"/>
      <c r="J2097" s="385"/>
      <c r="K2097" s="385"/>
    </row>
    <row r="2098" spans="1:11">
      <c r="A2098" s="494"/>
      <c r="B2098" s="438"/>
      <c r="F2098" s="385"/>
      <c r="G2098" s="385"/>
      <c r="H2098" s="385"/>
      <c r="I2098" s="385"/>
      <c r="J2098" s="385"/>
      <c r="K2098" s="385"/>
    </row>
    <row r="2099" spans="1:11">
      <c r="A2099" s="494"/>
      <c r="B2099" s="438"/>
      <c r="F2099" s="385"/>
      <c r="G2099" s="385"/>
      <c r="H2099" s="385"/>
      <c r="I2099" s="385"/>
      <c r="J2099" s="385"/>
      <c r="K2099" s="385"/>
    </row>
    <row r="2100" spans="1:11">
      <c r="A2100" s="494"/>
      <c r="B2100" s="438"/>
      <c r="F2100" s="385"/>
      <c r="G2100" s="385"/>
      <c r="H2100" s="385"/>
      <c r="I2100" s="385"/>
      <c r="J2100" s="385"/>
      <c r="K2100" s="385"/>
    </row>
    <row r="2101" spans="1:11">
      <c r="A2101" s="494"/>
      <c r="B2101" s="438"/>
      <c r="F2101" s="385"/>
      <c r="G2101" s="385"/>
      <c r="H2101" s="385"/>
      <c r="I2101" s="385"/>
      <c r="J2101" s="385"/>
      <c r="K2101" s="385"/>
    </row>
    <row r="2102" spans="1:11">
      <c r="A2102" s="494"/>
      <c r="B2102" s="438"/>
      <c r="F2102" s="385"/>
      <c r="G2102" s="385"/>
      <c r="H2102" s="385"/>
      <c r="I2102" s="385"/>
      <c r="J2102" s="385"/>
      <c r="K2102" s="385"/>
    </row>
    <row r="2103" spans="1:11">
      <c r="A2103" s="494"/>
      <c r="B2103" s="438"/>
      <c r="F2103" s="385"/>
      <c r="G2103" s="385"/>
      <c r="H2103" s="385"/>
      <c r="I2103" s="385"/>
      <c r="J2103" s="385"/>
      <c r="K2103" s="385"/>
    </row>
    <row r="2104" spans="1:11">
      <c r="A2104" s="494"/>
      <c r="B2104" s="438"/>
      <c r="F2104" s="385"/>
      <c r="G2104" s="385"/>
      <c r="H2104" s="385"/>
      <c r="I2104" s="385"/>
      <c r="J2104" s="385"/>
      <c r="K2104" s="385"/>
    </row>
    <row r="2105" spans="1:11">
      <c r="A2105" s="494"/>
      <c r="B2105" s="438"/>
      <c r="F2105" s="385"/>
      <c r="G2105" s="385"/>
      <c r="H2105" s="385"/>
      <c r="I2105" s="385"/>
      <c r="J2105" s="385"/>
      <c r="K2105" s="385"/>
    </row>
    <row r="2106" spans="1:11">
      <c r="A2106" s="494"/>
      <c r="B2106" s="438"/>
      <c r="F2106" s="385"/>
      <c r="G2106" s="385"/>
      <c r="H2106" s="385"/>
      <c r="I2106" s="385"/>
      <c r="J2106" s="385"/>
      <c r="K2106" s="385"/>
    </row>
    <row r="2107" spans="1:11">
      <c r="A2107" s="494"/>
      <c r="B2107" s="438"/>
      <c r="F2107" s="385"/>
      <c r="G2107" s="385"/>
      <c r="H2107" s="385"/>
      <c r="I2107" s="385"/>
      <c r="J2107" s="385"/>
      <c r="K2107" s="385"/>
    </row>
    <row r="2108" spans="1:11">
      <c r="A2108" s="494"/>
      <c r="B2108" s="438"/>
      <c r="F2108" s="385"/>
      <c r="G2108" s="385"/>
      <c r="H2108" s="385"/>
      <c r="I2108" s="385"/>
      <c r="J2108" s="385"/>
      <c r="K2108" s="385"/>
    </row>
    <row r="2109" spans="1:11">
      <c r="A2109" s="494"/>
      <c r="B2109" s="438"/>
      <c r="F2109" s="385"/>
      <c r="G2109" s="385"/>
      <c r="H2109" s="385"/>
      <c r="I2109" s="385"/>
      <c r="J2109" s="385"/>
      <c r="K2109" s="385"/>
    </row>
    <row r="2110" spans="1:11">
      <c r="A2110" s="494"/>
      <c r="B2110" s="438"/>
      <c r="F2110" s="385"/>
      <c r="G2110" s="385"/>
      <c r="H2110" s="385"/>
      <c r="I2110" s="385"/>
      <c r="J2110" s="385"/>
      <c r="K2110" s="385"/>
    </row>
    <row r="2111" spans="1:11">
      <c r="A2111" s="494"/>
      <c r="B2111" s="438"/>
      <c r="F2111" s="385"/>
      <c r="G2111" s="385"/>
      <c r="H2111" s="385"/>
      <c r="I2111" s="385"/>
      <c r="J2111" s="385"/>
      <c r="K2111" s="385"/>
    </row>
    <row r="2112" spans="1:11">
      <c r="A2112" s="494"/>
      <c r="B2112" s="438"/>
      <c r="F2112" s="385"/>
      <c r="G2112" s="385"/>
      <c r="H2112" s="385"/>
      <c r="I2112" s="385"/>
      <c r="J2112" s="385"/>
      <c r="K2112" s="385"/>
    </row>
    <row r="2113" spans="1:11">
      <c r="A2113" s="494"/>
      <c r="B2113" s="438"/>
      <c r="F2113" s="385"/>
      <c r="G2113" s="385"/>
      <c r="H2113" s="385"/>
      <c r="I2113" s="385"/>
      <c r="J2113" s="385"/>
      <c r="K2113" s="385"/>
    </row>
    <row r="2114" spans="1:11">
      <c r="A2114" s="494"/>
      <c r="B2114" s="438"/>
      <c r="F2114" s="385"/>
      <c r="G2114" s="385"/>
      <c r="H2114" s="385"/>
      <c r="I2114" s="385"/>
      <c r="J2114" s="385"/>
      <c r="K2114" s="385"/>
    </row>
    <row r="2115" spans="1:11">
      <c r="A2115" s="494"/>
      <c r="B2115" s="438"/>
      <c r="F2115" s="385"/>
      <c r="G2115" s="385"/>
      <c r="H2115" s="385"/>
      <c r="I2115" s="385"/>
      <c r="J2115" s="385"/>
      <c r="K2115" s="385"/>
    </row>
    <row r="2116" spans="1:11">
      <c r="A2116" s="494"/>
      <c r="B2116" s="438"/>
      <c r="F2116" s="385"/>
      <c r="G2116" s="385"/>
      <c r="H2116" s="385"/>
      <c r="I2116" s="385"/>
      <c r="J2116" s="385"/>
      <c r="K2116" s="385"/>
    </row>
    <row r="2117" spans="1:11">
      <c r="A2117" s="494"/>
      <c r="B2117" s="438"/>
      <c r="F2117" s="385"/>
      <c r="G2117" s="385"/>
      <c r="H2117" s="385"/>
      <c r="I2117" s="385"/>
      <c r="J2117" s="385"/>
      <c r="K2117" s="385"/>
    </row>
    <row r="2118" spans="1:11">
      <c r="A2118" s="494"/>
      <c r="B2118" s="438"/>
      <c r="F2118" s="385"/>
      <c r="G2118" s="385"/>
      <c r="H2118" s="385"/>
      <c r="I2118" s="385"/>
      <c r="J2118" s="385"/>
      <c r="K2118" s="385"/>
    </row>
    <row r="2119" spans="1:11">
      <c r="A2119" s="494"/>
      <c r="B2119" s="438"/>
      <c r="F2119" s="385"/>
      <c r="G2119" s="385"/>
      <c r="H2119" s="385"/>
      <c r="I2119" s="385"/>
      <c r="J2119" s="385"/>
      <c r="K2119" s="385"/>
    </row>
    <row r="2120" spans="1:11">
      <c r="A2120" s="494"/>
      <c r="B2120" s="438"/>
      <c r="F2120" s="385"/>
      <c r="G2120" s="385"/>
      <c r="H2120" s="385"/>
      <c r="I2120" s="385"/>
      <c r="J2120" s="385"/>
      <c r="K2120" s="385"/>
    </row>
    <row r="2121" spans="1:11">
      <c r="A2121" s="494"/>
      <c r="B2121" s="438"/>
      <c r="F2121" s="385"/>
      <c r="G2121" s="385"/>
      <c r="H2121" s="385"/>
      <c r="I2121" s="385"/>
      <c r="J2121" s="385"/>
      <c r="K2121" s="385"/>
    </row>
    <row r="2122" spans="1:11">
      <c r="A2122" s="494"/>
      <c r="B2122" s="438"/>
      <c r="F2122" s="385"/>
      <c r="G2122" s="385"/>
      <c r="H2122" s="385"/>
      <c r="I2122" s="385"/>
      <c r="J2122" s="385"/>
      <c r="K2122" s="385"/>
    </row>
    <row r="2123" spans="1:11">
      <c r="A2123" s="494"/>
      <c r="B2123" s="438"/>
      <c r="F2123" s="385"/>
      <c r="G2123" s="385"/>
      <c r="H2123" s="385"/>
      <c r="I2123" s="385"/>
      <c r="J2123" s="385"/>
      <c r="K2123" s="385"/>
    </row>
    <row r="2124" spans="1:11">
      <c r="A2124" s="494"/>
      <c r="B2124" s="438"/>
      <c r="F2124" s="385"/>
      <c r="G2124" s="385"/>
      <c r="H2124" s="385"/>
      <c r="I2124" s="385"/>
      <c r="J2124" s="385"/>
      <c r="K2124" s="385"/>
    </row>
    <row r="2125" spans="1:11">
      <c r="A2125" s="494"/>
      <c r="B2125" s="438"/>
      <c r="F2125" s="385"/>
      <c r="G2125" s="385"/>
      <c r="H2125" s="385"/>
      <c r="I2125" s="385"/>
      <c r="J2125" s="385"/>
      <c r="K2125" s="385"/>
    </row>
    <row r="2126" spans="1:11">
      <c r="A2126" s="494"/>
      <c r="B2126" s="438"/>
      <c r="F2126" s="385"/>
      <c r="G2126" s="385"/>
      <c r="H2126" s="385"/>
      <c r="I2126" s="385"/>
      <c r="J2126" s="385"/>
      <c r="K2126" s="385"/>
    </row>
    <row r="2127" spans="1:11">
      <c r="A2127" s="494"/>
      <c r="B2127" s="438"/>
      <c r="F2127" s="385"/>
      <c r="G2127" s="385"/>
      <c r="H2127" s="385"/>
      <c r="I2127" s="385"/>
      <c r="J2127" s="385"/>
      <c r="K2127" s="385"/>
    </row>
    <row r="2128" spans="1:11">
      <c r="A2128" s="494"/>
      <c r="B2128" s="438"/>
      <c r="F2128" s="385"/>
      <c r="G2128" s="385"/>
      <c r="H2128" s="385"/>
      <c r="I2128" s="385"/>
      <c r="J2128" s="385"/>
      <c r="K2128" s="385"/>
    </row>
    <row r="2129" spans="1:11">
      <c r="A2129" s="494"/>
      <c r="B2129" s="438"/>
      <c r="F2129" s="385"/>
      <c r="G2129" s="385"/>
      <c r="H2129" s="385"/>
      <c r="I2129" s="385"/>
      <c r="J2129" s="385"/>
      <c r="K2129" s="385"/>
    </row>
    <row r="2130" spans="1:11">
      <c r="A2130" s="494"/>
      <c r="B2130" s="438"/>
      <c r="F2130" s="385"/>
      <c r="G2130" s="385"/>
      <c r="H2130" s="385"/>
      <c r="I2130" s="385"/>
      <c r="J2130" s="385"/>
      <c r="K2130" s="385"/>
    </row>
    <row r="2131" spans="1:11">
      <c r="A2131" s="494"/>
      <c r="B2131" s="438"/>
      <c r="F2131" s="385"/>
      <c r="G2131" s="385"/>
      <c r="H2131" s="385"/>
      <c r="I2131" s="385"/>
      <c r="J2131" s="385"/>
      <c r="K2131" s="385"/>
    </row>
    <row r="2132" spans="1:11">
      <c r="A2132" s="494"/>
      <c r="B2132" s="438"/>
      <c r="F2132" s="385"/>
      <c r="G2132" s="385"/>
      <c r="H2132" s="385"/>
      <c r="I2132" s="385"/>
      <c r="J2132" s="385"/>
      <c r="K2132" s="385"/>
    </row>
    <row r="2133" spans="1:11">
      <c r="A2133" s="494"/>
      <c r="B2133" s="438"/>
      <c r="F2133" s="385"/>
      <c r="G2133" s="385"/>
      <c r="H2133" s="385"/>
      <c r="I2133" s="385"/>
      <c r="J2133" s="385"/>
      <c r="K2133" s="385"/>
    </row>
    <row r="2134" spans="1:11">
      <c r="A2134" s="494"/>
      <c r="B2134" s="438"/>
      <c r="F2134" s="385"/>
      <c r="G2134" s="385"/>
      <c r="H2134" s="385"/>
      <c r="I2134" s="385"/>
      <c r="J2134" s="385"/>
      <c r="K2134" s="385"/>
    </row>
    <row r="2135" spans="1:11">
      <c r="A2135" s="494"/>
      <c r="B2135" s="438"/>
      <c r="F2135" s="385"/>
      <c r="G2135" s="385"/>
      <c r="H2135" s="385"/>
      <c r="I2135" s="385"/>
      <c r="J2135" s="385"/>
      <c r="K2135" s="385"/>
    </row>
    <row r="2136" spans="1:11">
      <c r="A2136" s="494"/>
      <c r="B2136" s="438"/>
      <c r="F2136" s="385"/>
      <c r="G2136" s="385"/>
      <c r="H2136" s="385"/>
      <c r="I2136" s="385"/>
      <c r="J2136" s="385"/>
      <c r="K2136" s="385"/>
    </row>
    <row r="2137" spans="1:11">
      <c r="A2137" s="494"/>
      <c r="B2137" s="438"/>
      <c r="F2137" s="385"/>
      <c r="G2137" s="385"/>
      <c r="H2137" s="385"/>
      <c r="I2137" s="385"/>
      <c r="J2137" s="385"/>
      <c r="K2137" s="385"/>
    </row>
    <row r="2138" spans="1:11">
      <c r="A2138" s="494"/>
      <c r="B2138" s="438"/>
      <c r="F2138" s="385"/>
      <c r="G2138" s="385"/>
      <c r="H2138" s="385"/>
      <c r="I2138" s="385"/>
      <c r="J2138" s="385"/>
      <c r="K2138" s="385"/>
    </row>
    <row r="2139" spans="1:11">
      <c r="A2139" s="494"/>
      <c r="B2139" s="438"/>
      <c r="F2139" s="385"/>
      <c r="G2139" s="385"/>
      <c r="H2139" s="385"/>
      <c r="I2139" s="385"/>
      <c r="J2139" s="385"/>
      <c r="K2139" s="385"/>
    </row>
    <row r="2140" spans="1:11">
      <c r="A2140" s="494"/>
      <c r="B2140" s="438"/>
      <c r="F2140" s="385"/>
      <c r="G2140" s="385"/>
      <c r="H2140" s="385"/>
      <c r="I2140" s="385"/>
      <c r="J2140" s="385"/>
      <c r="K2140" s="385"/>
    </row>
    <row r="2141" spans="1:11">
      <c r="A2141" s="494"/>
      <c r="B2141" s="438"/>
      <c r="F2141" s="385"/>
      <c r="G2141" s="385"/>
      <c r="H2141" s="385"/>
      <c r="I2141" s="385"/>
      <c r="J2141" s="385"/>
      <c r="K2141" s="385"/>
    </row>
    <row r="2142" spans="1:11">
      <c r="A2142" s="494"/>
      <c r="B2142" s="438"/>
      <c r="F2142" s="385"/>
      <c r="G2142" s="385"/>
      <c r="H2142" s="385"/>
      <c r="I2142" s="385"/>
      <c r="J2142" s="385"/>
      <c r="K2142" s="385"/>
    </row>
    <row r="2143" spans="1:11">
      <c r="A2143" s="494"/>
      <c r="B2143" s="438"/>
      <c r="F2143" s="385"/>
      <c r="G2143" s="385"/>
      <c r="H2143" s="385"/>
      <c r="I2143" s="385"/>
      <c r="J2143" s="385"/>
      <c r="K2143" s="385"/>
    </row>
    <row r="2144" spans="1:11">
      <c r="A2144" s="494"/>
      <c r="B2144" s="438"/>
      <c r="F2144" s="385"/>
      <c r="G2144" s="385"/>
      <c r="H2144" s="385"/>
      <c r="I2144" s="385"/>
      <c r="J2144" s="385"/>
      <c r="K2144" s="385"/>
    </row>
    <row r="2145" spans="1:11">
      <c r="A2145" s="494"/>
      <c r="B2145" s="438"/>
      <c r="F2145" s="385"/>
      <c r="G2145" s="385"/>
      <c r="H2145" s="385"/>
      <c r="I2145" s="385"/>
      <c r="J2145" s="385"/>
      <c r="K2145" s="385"/>
    </row>
    <row r="2146" spans="1:11">
      <c r="A2146" s="494"/>
      <c r="B2146" s="438"/>
      <c r="F2146" s="385"/>
      <c r="G2146" s="385"/>
      <c r="H2146" s="385"/>
      <c r="I2146" s="385"/>
      <c r="J2146" s="385"/>
      <c r="K2146" s="385"/>
    </row>
    <row r="2147" spans="1:11">
      <c r="A2147" s="494"/>
      <c r="B2147" s="438"/>
      <c r="F2147" s="385"/>
      <c r="G2147" s="385"/>
      <c r="H2147" s="385"/>
      <c r="I2147" s="385"/>
      <c r="J2147" s="385"/>
      <c r="K2147" s="385"/>
    </row>
    <row r="2148" spans="1:11">
      <c r="A2148" s="494"/>
      <c r="B2148" s="438"/>
      <c r="F2148" s="385"/>
      <c r="G2148" s="385"/>
      <c r="H2148" s="385"/>
      <c r="I2148" s="385"/>
      <c r="J2148" s="385"/>
      <c r="K2148" s="385"/>
    </row>
    <row r="2149" spans="1:11">
      <c r="A2149" s="494"/>
      <c r="B2149" s="438"/>
      <c r="F2149" s="385"/>
      <c r="G2149" s="385"/>
      <c r="H2149" s="385"/>
      <c r="I2149" s="385"/>
      <c r="J2149" s="385"/>
      <c r="K2149" s="385"/>
    </row>
    <row r="2150" spans="1:11">
      <c r="A2150" s="494"/>
      <c r="B2150" s="438"/>
      <c r="F2150" s="385"/>
      <c r="G2150" s="385"/>
      <c r="H2150" s="385"/>
      <c r="I2150" s="385"/>
      <c r="J2150" s="385"/>
      <c r="K2150" s="385"/>
    </row>
    <row r="2151" spans="1:11">
      <c r="A2151" s="494"/>
      <c r="B2151" s="438"/>
      <c r="F2151" s="385"/>
      <c r="G2151" s="385"/>
      <c r="H2151" s="385"/>
      <c r="I2151" s="385"/>
      <c r="J2151" s="385"/>
      <c r="K2151" s="385"/>
    </row>
    <row r="2152" spans="1:11">
      <c r="A2152" s="494"/>
      <c r="B2152" s="438"/>
      <c r="F2152" s="385"/>
      <c r="G2152" s="385"/>
      <c r="H2152" s="385"/>
      <c r="I2152" s="385"/>
      <c r="J2152" s="385"/>
      <c r="K2152" s="385"/>
    </row>
    <row r="2153" spans="1:11">
      <c r="A2153" s="494"/>
      <c r="B2153" s="438"/>
      <c r="F2153" s="385"/>
      <c r="G2153" s="385"/>
      <c r="H2153" s="385"/>
      <c r="I2153" s="385"/>
      <c r="J2153" s="385"/>
      <c r="K2153" s="385"/>
    </row>
    <row r="2154" spans="1:11">
      <c r="A2154" s="494"/>
      <c r="B2154" s="438"/>
      <c r="F2154" s="385"/>
      <c r="G2154" s="385"/>
      <c r="H2154" s="385"/>
      <c r="I2154" s="385"/>
      <c r="J2154" s="385"/>
      <c r="K2154" s="385"/>
    </row>
    <row r="2155" spans="1:11">
      <c r="A2155" s="494"/>
      <c r="B2155" s="438"/>
      <c r="F2155" s="385"/>
      <c r="G2155" s="385"/>
      <c r="H2155" s="385"/>
      <c r="I2155" s="385"/>
      <c r="J2155" s="385"/>
      <c r="K2155" s="385"/>
    </row>
    <row r="2156" spans="1:11">
      <c r="A2156" s="494"/>
      <c r="B2156" s="438"/>
      <c r="F2156" s="385"/>
      <c r="G2156" s="385"/>
      <c r="H2156" s="385"/>
      <c r="I2156" s="385"/>
      <c r="J2156" s="385"/>
      <c r="K2156" s="385"/>
    </row>
    <row r="2157" spans="1:11">
      <c r="A2157" s="494"/>
      <c r="B2157" s="438"/>
      <c r="F2157" s="385"/>
      <c r="G2157" s="385"/>
      <c r="H2157" s="385"/>
      <c r="I2157" s="385"/>
      <c r="J2157" s="385"/>
      <c r="K2157" s="385"/>
    </row>
    <row r="2158" spans="1:11">
      <c r="A2158" s="494"/>
      <c r="B2158" s="438"/>
      <c r="F2158" s="385"/>
      <c r="G2158" s="385"/>
      <c r="H2158" s="385"/>
      <c r="I2158" s="385"/>
      <c r="J2158" s="385"/>
      <c r="K2158" s="385"/>
    </row>
    <row r="2159" spans="1:11">
      <c r="A2159" s="494"/>
      <c r="B2159" s="438"/>
      <c r="F2159" s="385"/>
      <c r="G2159" s="385"/>
      <c r="H2159" s="385"/>
      <c r="I2159" s="385"/>
      <c r="J2159" s="385"/>
      <c r="K2159" s="385"/>
    </row>
    <row r="2160" spans="1:11">
      <c r="A2160" s="494"/>
      <c r="B2160" s="438"/>
      <c r="F2160" s="385"/>
      <c r="G2160" s="385"/>
      <c r="H2160" s="385"/>
      <c r="I2160" s="385"/>
      <c r="J2160" s="385"/>
      <c r="K2160" s="385"/>
    </row>
    <row r="2161" spans="1:11">
      <c r="A2161" s="494"/>
      <c r="B2161" s="438"/>
      <c r="F2161" s="385"/>
      <c r="G2161" s="385"/>
      <c r="H2161" s="385"/>
      <c r="I2161" s="385"/>
      <c r="J2161" s="385"/>
      <c r="K2161" s="385"/>
    </row>
    <row r="2162" spans="1:11">
      <c r="A2162" s="494"/>
      <c r="B2162" s="438"/>
      <c r="F2162" s="385"/>
      <c r="G2162" s="385"/>
      <c r="H2162" s="385"/>
      <c r="I2162" s="385"/>
      <c r="J2162" s="385"/>
      <c r="K2162" s="385"/>
    </row>
    <row r="2163" spans="1:11">
      <c r="A2163" s="494"/>
      <c r="B2163" s="438"/>
      <c r="F2163" s="385"/>
      <c r="G2163" s="385"/>
      <c r="H2163" s="385"/>
      <c r="I2163" s="385"/>
      <c r="J2163" s="385"/>
      <c r="K2163" s="385"/>
    </row>
    <row r="2164" spans="1:11">
      <c r="A2164" s="494"/>
      <c r="B2164" s="438"/>
      <c r="F2164" s="385"/>
      <c r="G2164" s="385"/>
      <c r="H2164" s="385"/>
      <c r="I2164" s="385"/>
      <c r="J2164" s="385"/>
      <c r="K2164" s="385"/>
    </row>
    <row r="2165" spans="1:11">
      <c r="A2165" s="494"/>
      <c r="B2165" s="438"/>
      <c r="F2165" s="385"/>
      <c r="G2165" s="385"/>
      <c r="H2165" s="385"/>
      <c r="I2165" s="385"/>
      <c r="J2165" s="385"/>
      <c r="K2165" s="385"/>
    </row>
    <row r="2166" spans="1:11">
      <c r="A2166" s="494"/>
      <c r="B2166" s="438"/>
      <c r="F2166" s="385"/>
      <c r="G2166" s="385"/>
      <c r="H2166" s="385"/>
      <c r="I2166" s="385"/>
      <c r="J2166" s="385"/>
      <c r="K2166" s="385"/>
    </row>
    <row r="2167" spans="1:11">
      <c r="A2167" s="494"/>
      <c r="B2167" s="438"/>
      <c r="F2167" s="385"/>
      <c r="G2167" s="385"/>
      <c r="H2167" s="385"/>
      <c r="I2167" s="385"/>
      <c r="J2167" s="385"/>
      <c r="K2167" s="385"/>
    </row>
    <row r="2168" spans="1:11">
      <c r="A2168" s="494"/>
      <c r="B2168" s="438"/>
      <c r="F2168" s="385"/>
      <c r="G2168" s="385"/>
      <c r="H2168" s="385"/>
      <c r="I2168" s="385"/>
      <c r="J2168" s="385"/>
      <c r="K2168" s="385"/>
    </row>
    <row r="2169" spans="1:11">
      <c r="A2169" s="494"/>
      <c r="B2169" s="438"/>
      <c r="F2169" s="385"/>
      <c r="G2169" s="385"/>
      <c r="H2169" s="385"/>
      <c r="I2169" s="385"/>
      <c r="J2169" s="385"/>
      <c r="K2169" s="385"/>
    </row>
    <row r="2170" spans="1:11">
      <c r="A2170" s="494"/>
      <c r="B2170" s="438"/>
      <c r="F2170" s="385"/>
      <c r="G2170" s="385"/>
      <c r="H2170" s="385"/>
      <c r="I2170" s="385"/>
      <c r="J2170" s="385"/>
      <c r="K2170" s="385"/>
    </row>
    <row r="2171" spans="1:11">
      <c r="A2171" s="494"/>
      <c r="B2171" s="438"/>
      <c r="F2171" s="385"/>
      <c r="G2171" s="385"/>
      <c r="H2171" s="385"/>
      <c r="I2171" s="385"/>
      <c r="J2171" s="385"/>
      <c r="K2171" s="385"/>
    </row>
    <row r="2172" spans="1:11">
      <c r="A2172" s="494"/>
      <c r="B2172" s="438"/>
      <c r="F2172" s="385"/>
      <c r="G2172" s="385"/>
      <c r="H2172" s="385"/>
      <c r="I2172" s="385"/>
      <c r="J2172" s="385"/>
      <c r="K2172" s="385"/>
    </row>
    <row r="2173" spans="1:11">
      <c r="A2173" s="494"/>
      <c r="B2173" s="438"/>
      <c r="F2173" s="385"/>
      <c r="G2173" s="385"/>
      <c r="H2173" s="385"/>
      <c r="I2173" s="385"/>
      <c r="J2173" s="385"/>
      <c r="K2173" s="385"/>
    </row>
    <row r="2174" spans="1:11">
      <c r="A2174" s="494"/>
      <c r="B2174" s="438"/>
      <c r="F2174" s="385"/>
      <c r="G2174" s="385"/>
      <c r="H2174" s="385"/>
      <c r="I2174" s="385"/>
      <c r="J2174" s="385"/>
      <c r="K2174" s="385"/>
    </row>
    <row r="2175" spans="1:11">
      <c r="A2175" s="494"/>
      <c r="B2175" s="438"/>
      <c r="F2175" s="385"/>
      <c r="G2175" s="385"/>
      <c r="H2175" s="385"/>
      <c r="I2175" s="385"/>
      <c r="J2175" s="385"/>
      <c r="K2175" s="385"/>
    </row>
    <row r="2176" spans="1:11">
      <c r="A2176" s="494"/>
      <c r="B2176" s="438"/>
      <c r="F2176" s="385"/>
      <c r="G2176" s="385"/>
      <c r="H2176" s="385"/>
      <c r="I2176" s="385"/>
      <c r="J2176" s="385"/>
      <c r="K2176" s="385"/>
    </row>
    <row r="2177" spans="1:11">
      <c r="A2177" s="494"/>
      <c r="B2177" s="438"/>
      <c r="F2177" s="385"/>
      <c r="G2177" s="385"/>
      <c r="H2177" s="385"/>
      <c r="I2177" s="385"/>
      <c r="J2177" s="385"/>
      <c r="K2177" s="385"/>
    </row>
    <row r="2178" spans="1:11">
      <c r="A2178" s="494"/>
      <c r="B2178" s="438"/>
      <c r="F2178" s="385"/>
      <c r="G2178" s="385"/>
      <c r="H2178" s="385"/>
      <c r="I2178" s="385"/>
      <c r="J2178" s="385"/>
      <c r="K2178" s="385"/>
    </row>
    <row r="2179" spans="1:11">
      <c r="A2179" s="494"/>
      <c r="B2179" s="438"/>
      <c r="F2179" s="385"/>
      <c r="G2179" s="385"/>
      <c r="H2179" s="385"/>
      <c r="I2179" s="385"/>
      <c r="J2179" s="385"/>
      <c r="K2179" s="385"/>
    </row>
    <row r="2180" spans="1:11">
      <c r="A2180" s="494"/>
      <c r="B2180" s="438"/>
      <c r="F2180" s="385"/>
      <c r="G2180" s="385"/>
      <c r="H2180" s="385"/>
      <c r="I2180" s="385"/>
      <c r="J2180" s="385"/>
      <c r="K2180" s="385"/>
    </row>
    <row r="2181" spans="1:11">
      <c r="A2181" s="494"/>
      <c r="B2181" s="438"/>
      <c r="F2181" s="385"/>
      <c r="G2181" s="385"/>
      <c r="H2181" s="385"/>
      <c r="I2181" s="385"/>
      <c r="J2181" s="385"/>
      <c r="K2181" s="385"/>
    </row>
    <row r="2182" spans="1:11">
      <c r="A2182" s="494"/>
      <c r="B2182" s="438"/>
      <c r="F2182" s="385"/>
      <c r="G2182" s="385"/>
      <c r="H2182" s="385"/>
      <c r="I2182" s="385"/>
      <c r="J2182" s="385"/>
      <c r="K2182" s="385"/>
    </row>
    <row r="2183" spans="1:11">
      <c r="A2183" s="494"/>
      <c r="B2183" s="438"/>
      <c r="F2183" s="385"/>
      <c r="G2183" s="385"/>
      <c r="H2183" s="385"/>
      <c r="I2183" s="385"/>
      <c r="J2183" s="385"/>
      <c r="K2183" s="385"/>
    </row>
    <row r="2184" spans="1:11">
      <c r="A2184" s="494"/>
      <c r="B2184" s="438"/>
      <c r="F2184" s="385"/>
      <c r="G2184" s="385"/>
      <c r="H2184" s="385"/>
      <c r="I2184" s="385"/>
      <c r="J2184" s="385"/>
      <c r="K2184" s="385"/>
    </row>
    <row r="2185" spans="1:11">
      <c r="A2185" s="494"/>
      <c r="B2185" s="438"/>
      <c r="F2185" s="385"/>
      <c r="G2185" s="385"/>
      <c r="H2185" s="385"/>
      <c r="I2185" s="385"/>
      <c r="J2185" s="385"/>
      <c r="K2185" s="385"/>
    </row>
    <row r="2186" spans="1:11">
      <c r="A2186" s="494"/>
      <c r="B2186" s="438"/>
      <c r="F2186" s="385"/>
      <c r="G2186" s="385"/>
      <c r="H2186" s="385"/>
      <c r="I2186" s="385"/>
      <c r="J2186" s="385"/>
      <c r="K2186" s="385"/>
    </row>
    <row r="2187" spans="1:11">
      <c r="A2187" s="494"/>
      <c r="B2187" s="438"/>
      <c r="F2187" s="385"/>
      <c r="G2187" s="385"/>
      <c r="H2187" s="385"/>
      <c r="I2187" s="385"/>
      <c r="J2187" s="385"/>
      <c r="K2187" s="385"/>
    </row>
    <row r="2188" spans="1:11">
      <c r="A2188" s="494"/>
      <c r="B2188" s="438"/>
      <c r="F2188" s="385"/>
      <c r="G2188" s="385"/>
      <c r="H2188" s="385"/>
      <c r="I2188" s="385"/>
      <c r="J2188" s="385"/>
      <c r="K2188" s="385"/>
    </row>
    <row r="2189" spans="1:11">
      <c r="A2189" s="494"/>
      <c r="B2189" s="438"/>
      <c r="F2189" s="385"/>
      <c r="G2189" s="385"/>
      <c r="H2189" s="385"/>
      <c r="I2189" s="385"/>
      <c r="J2189" s="385"/>
      <c r="K2189" s="385"/>
    </row>
    <row r="2190" spans="1:11">
      <c r="A2190" s="494"/>
      <c r="B2190" s="438"/>
      <c r="F2190" s="385"/>
      <c r="G2190" s="385"/>
      <c r="H2190" s="385"/>
      <c r="I2190" s="385"/>
      <c r="J2190" s="385"/>
      <c r="K2190" s="385"/>
    </row>
    <row r="2191" spans="1:11">
      <c r="A2191" s="494"/>
      <c r="B2191" s="438"/>
      <c r="F2191" s="385"/>
      <c r="G2191" s="385"/>
      <c r="H2191" s="385"/>
      <c r="I2191" s="385"/>
      <c r="J2191" s="385"/>
      <c r="K2191" s="385"/>
    </row>
    <row r="2192" spans="1:11">
      <c r="A2192" s="494"/>
      <c r="B2192" s="438"/>
      <c r="F2192" s="385"/>
      <c r="G2192" s="385"/>
      <c r="H2192" s="385"/>
      <c r="I2192" s="385"/>
      <c r="J2192" s="385"/>
      <c r="K2192" s="385"/>
    </row>
    <row r="2193" spans="1:11">
      <c r="A2193" s="494"/>
      <c r="B2193" s="438"/>
      <c r="F2193" s="385"/>
      <c r="G2193" s="385"/>
      <c r="H2193" s="385"/>
      <c r="I2193" s="385"/>
      <c r="J2193" s="385"/>
      <c r="K2193" s="385"/>
    </row>
    <row r="2194" spans="1:11">
      <c r="A2194" s="494"/>
      <c r="B2194" s="438"/>
      <c r="F2194" s="385"/>
      <c r="G2194" s="385"/>
      <c r="H2194" s="385"/>
      <c r="I2194" s="385"/>
      <c r="J2194" s="385"/>
      <c r="K2194" s="385"/>
    </row>
    <row r="2195" spans="1:11">
      <c r="A2195" s="494"/>
      <c r="B2195" s="438"/>
      <c r="F2195" s="385"/>
      <c r="G2195" s="385"/>
      <c r="H2195" s="385"/>
      <c r="I2195" s="385"/>
      <c r="J2195" s="385"/>
      <c r="K2195" s="385"/>
    </row>
    <row r="2196" spans="1:11">
      <c r="A2196" s="494"/>
      <c r="B2196" s="438"/>
      <c r="F2196" s="385"/>
      <c r="G2196" s="385"/>
      <c r="H2196" s="385"/>
      <c r="I2196" s="385"/>
      <c r="J2196" s="385"/>
      <c r="K2196" s="385"/>
    </row>
    <row r="2197" spans="1:11">
      <c r="A2197" s="494"/>
      <c r="B2197" s="438"/>
      <c r="F2197" s="385"/>
      <c r="G2197" s="385"/>
      <c r="H2197" s="385"/>
      <c r="I2197" s="385"/>
      <c r="J2197" s="385"/>
      <c r="K2197" s="385"/>
    </row>
    <row r="2198" spans="1:11">
      <c r="A2198" s="494"/>
      <c r="B2198" s="438"/>
      <c r="F2198" s="385"/>
      <c r="G2198" s="385"/>
      <c r="H2198" s="385"/>
      <c r="I2198" s="385"/>
      <c r="J2198" s="385"/>
      <c r="K2198" s="385"/>
    </row>
    <row r="2199" spans="1:11">
      <c r="A2199" s="494"/>
      <c r="B2199" s="438"/>
      <c r="F2199" s="385"/>
      <c r="G2199" s="385"/>
      <c r="H2199" s="385"/>
      <c r="I2199" s="385"/>
      <c r="J2199" s="385"/>
      <c r="K2199" s="385"/>
    </row>
    <row r="2200" spans="1:11">
      <c r="A2200" s="494"/>
      <c r="B2200" s="438"/>
      <c r="F2200" s="385"/>
      <c r="G2200" s="385"/>
      <c r="H2200" s="385"/>
      <c r="I2200" s="385"/>
      <c r="J2200" s="385"/>
      <c r="K2200" s="385"/>
    </row>
    <row r="2201" spans="1:11">
      <c r="A2201" s="494"/>
      <c r="B2201" s="438"/>
      <c r="F2201" s="385"/>
      <c r="G2201" s="385"/>
      <c r="H2201" s="385"/>
      <c r="I2201" s="385"/>
      <c r="J2201" s="385"/>
      <c r="K2201" s="385"/>
    </row>
    <row r="2202" spans="1:11">
      <c r="A2202" s="494"/>
      <c r="B2202" s="438"/>
      <c r="F2202" s="385"/>
      <c r="G2202" s="385"/>
      <c r="H2202" s="385"/>
      <c r="I2202" s="385"/>
      <c r="J2202" s="385"/>
      <c r="K2202" s="385"/>
    </row>
    <row r="2203" spans="1:11">
      <c r="A2203" s="494"/>
      <c r="B2203" s="438"/>
      <c r="F2203" s="385"/>
      <c r="G2203" s="385"/>
      <c r="H2203" s="385"/>
      <c r="I2203" s="385"/>
      <c r="J2203" s="385"/>
      <c r="K2203" s="385"/>
    </row>
    <row r="2204" spans="1:11">
      <c r="A2204" s="494"/>
      <c r="B2204" s="438"/>
      <c r="F2204" s="385"/>
      <c r="G2204" s="385"/>
      <c r="H2204" s="385"/>
      <c r="I2204" s="385"/>
      <c r="J2204" s="385"/>
      <c r="K2204" s="385"/>
    </row>
    <row r="2205" spans="1:11">
      <c r="A2205" s="494"/>
      <c r="B2205" s="438"/>
      <c r="F2205" s="385"/>
      <c r="G2205" s="385"/>
      <c r="H2205" s="385"/>
      <c r="I2205" s="385"/>
      <c r="J2205" s="385"/>
      <c r="K2205" s="385"/>
    </row>
    <row r="2206" spans="1:11">
      <c r="A2206" s="494"/>
      <c r="B2206" s="438"/>
      <c r="F2206" s="385"/>
      <c r="G2206" s="385"/>
      <c r="H2206" s="385"/>
      <c r="I2206" s="385"/>
      <c r="J2206" s="385"/>
      <c r="K2206" s="385"/>
    </row>
    <row r="2207" spans="1:11">
      <c r="A2207" s="494"/>
      <c r="B2207" s="438"/>
      <c r="F2207" s="385"/>
      <c r="G2207" s="385"/>
      <c r="H2207" s="385"/>
      <c r="I2207" s="385"/>
      <c r="J2207" s="385"/>
      <c r="K2207" s="385"/>
    </row>
    <row r="2208" spans="1:11">
      <c r="A2208" s="494"/>
      <c r="B2208" s="438"/>
      <c r="F2208" s="385"/>
      <c r="G2208" s="385"/>
      <c r="H2208" s="385"/>
      <c r="I2208" s="385"/>
      <c r="J2208" s="385"/>
      <c r="K2208" s="385"/>
    </row>
    <row r="2209" spans="1:11">
      <c r="A2209" s="494"/>
      <c r="B2209" s="438"/>
      <c r="F2209" s="385"/>
      <c r="G2209" s="385"/>
      <c r="H2209" s="385"/>
      <c r="I2209" s="385"/>
      <c r="J2209" s="385"/>
      <c r="K2209" s="385"/>
    </row>
    <row r="2210" spans="1:11">
      <c r="A2210" s="494"/>
      <c r="B2210" s="438"/>
      <c r="F2210" s="385"/>
      <c r="G2210" s="385"/>
      <c r="H2210" s="385"/>
      <c r="I2210" s="385"/>
      <c r="J2210" s="385"/>
      <c r="K2210" s="385"/>
    </row>
    <row r="2211" spans="1:11">
      <c r="A2211" s="494"/>
      <c r="B2211" s="438"/>
      <c r="F2211" s="385"/>
      <c r="G2211" s="385"/>
      <c r="H2211" s="385"/>
      <c r="I2211" s="385"/>
      <c r="J2211" s="385"/>
      <c r="K2211" s="385"/>
    </row>
    <row r="2212" spans="1:11">
      <c r="A2212" s="494"/>
      <c r="B2212" s="438"/>
      <c r="F2212" s="385"/>
      <c r="G2212" s="385"/>
      <c r="H2212" s="385"/>
      <c r="I2212" s="385"/>
      <c r="J2212" s="385"/>
      <c r="K2212" s="385"/>
    </row>
    <row r="2213" spans="1:11">
      <c r="A2213" s="494"/>
      <c r="B2213" s="438"/>
      <c r="F2213" s="385"/>
      <c r="G2213" s="385"/>
      <c r="H2213" s="385"/>
      <c r="I2213" s="385"/>
      <c r="J2213" s="385"/>
      <c r="K2213" s="385"/>
    </row>
    <row r="2214" spans="1:11">
      <c r="A2214" s="494"/>
      <c r="B2214" s="438"/>
      <c r="F2214" s="385"/>
      <c r="G2214" s="385"/>
      <c r="H2214" s="385"/>
      <c r="I2214" s="385"/>
      <c r="J2214" s="385"/>
      <c r="K2214" s="385"/>
    </row>
    <row r="2215" spans="1:11">
      <c r="A2215" s="494"/>
      <c r="B2215" s="438"/>
      <c r="F2215" s="385"/>
      <c r="G2215" s="385"/>
      <c r="H2215" s="385"/>
      <c r="I2215" s="385"/>
      <c r="J2215" s="385"/>
      <c r="K2215" s="385"/>
    </row>
    <row r="2216" spans="1:11">
      <c r="A2216" s="494"/>
      <c r="B2216" s="438"/>
      <c r="F2216" s="385"/>
      <c r="G2216" s="385"/>
      <c r="H2216" s="385"/>
      <c r="I2216" s="385"/>
      <c r="J2216" s="385"/>
      <c r="K2216" s="385"/>
    </row>
    <row r="2217" spans="1:11">
      <c r="A2217" s="494"/>
      <c r="B2217" s="438"/>
      <c r="F2217" s="385"/>
      <c r="G2217" s="385"/>
      <c r="H2217" s="385"/>
      <c r="I2217" s="385"/>
      <c r="J2217" s="385"/>
      <c r="K2217" s="385"/>
    </row>
    <row r="2218" spans="1:11">
      <c r="A2218" s="494"/>
      <c r="B2218" s="438"/>
      <c r="F2218" s="385"/>
      <c r="G2218" s="385"/>
      <c r="H2218" s="385"/>
      <c r="I2218" s="385"/>
      <c r="J2218" s="385"/>
      <c r="K2218" s="385"/>
    </row>
    <row r="2219" spans="1:11">
      <c r="A2219" s="494"/>
      <c r="B2219" s="438"/>
      <c r="F2219" s="385"/>
      <c r="G2219" s="385"/>
      <c r="H2219" s="385"/>
      <c r="I2219" s="385"/>
      <c r="J2219" s="385"/>
      <c r="K2219" s="385"/>
    </row>
    <row r="2220" spans="1:11">
      <c r="A2220" s="494"/>
      <c r="B2220" s="438"/>
      <c r="F2220" s="385"/>
      <c r="G2220" s="385"/>
      <c r="H2220" s="385"/>
      <c r="I2220" s="385"/>
      <c r="J2220" s="385"/>
      <c r="K2220" s="385"/>
    </row>
    <row r="2221" spans="1:11">
      <c r="A2221" s="494"/>
      <c r="B2221" s="438"/>
      <c r="F2221" s="385"/>
      <c r="G2221" s="385"/>
      <c r="H2221" s="385"/>
      <c r="I2221" s="385"/>
      <c r="J2221" s="385"/>
      <c r="K2221" s="385"/>
    </row>
    <row r="2222" spans="1:11">
      <c r="A2222" s="494"/>
      <c r="B2222" s="438"/>
      <c r="F2222" s="385"/>
      <c r="G2222" s="385"/>
      <c r="H2222" s="385"/>
      <c r="I2222" s="385"/>
      <c r="J2222" s="385"/>
      <c r="K2222" s="385"/>
    </row>
    <row r="2223" spans="1:11">
      <c r="A2223" s="494"/>
      <c r="B2223" s="438"/>
      <c r="F2223" s="385"/>
      <c r="G2223" s="385"/>
      <c r="H2223" s="385"/>
      <c r="I2223" s="385"/>
      <c r="J2223" s="385"/>
      <c r="K2223" s="385"/>
    </row>
    <row r="2224" spans="1:11">
      <c r="A2224" s="494"/>
      <c r="B2224" s="438"/>
      <c r="F2224" s="385"/>
      <c r="G2224" s="385"/>
      <c r="H2224" s="385"/>
      <c r="I2224" s="385"/>
      <c r="J2224" s="385"/>
      <c r="K2224" s="385"/>
    </row>
    <row r="2225" spans="1:11">
      <c r="A2225" s="494"/>
      <c r="B2225" s="438"/>
      <c r="F2225" s="385"/>
      <c r="G2225" s="385"/>
      <c r="H2225" s="385"/>
      <c r="I2225" s="385"/>
      <c r="J2225" s="385"/>
      <c r="K2225" s="385"/>
    </row>
    <row r="2226" spans="1:11">
      <c r="A2226" s="494"/>
      <c r="B2226" s="438"/>
      <c r="F2226" s="385"/>
      <c r="G2226" s="385"/>
      <c r="H2226" s="385"/>
      <c r="I2226" s="385"/>
      <c r="J2226" s="385"/>
      <c r="K2226" s="385"/>
    </row>
    <row r="2227" spans="1:11">
      <c r="A2227" s="494"/>
      <c r="B2227" s="438"/>
      <c r="F2227" s="385"/>
      <c r="G2227" s="385"/>
      <c r="H2227" s="385"/>
      <c r="I2227" s="385"/>
      <c r="J2227" s="385"/>
      <c r="K2227" s="385"/>
    </row>
    <row r="2228" spans="1:11">
      <c r="A2228" s="494"/>
      <c r="B2228" s="438"/>
      <c r="F2228" s="385"/>
      <c r="G2228" s="385"/>
      <c r="H2228" s="385"/>
      <c r="I2228" s="385"/>
      <c r="J2228" s="385"/>
      <c r="K2228" s="385"/>
    </row>
    <row r="2229" spans="1:11">
      <c r="A2229" s="494"/>
      <c r="B2229" s="438"/>
      <c r="F2229" s="385"/>
      <c r="G2229" s="385"/>
      <c r="H2229" s="385"/>
      <c r="I2229" s="385"/>
      <c r="J2229" s="385"/>
      <c r="K2229" s="385"/>
    </row>
    <row r="2230" spans="1:11">
      <c r="A2230" s="494"/>
      <c r="B2230" s="438"/>
      <c r="F2230" s="385"/>
      <c r="G2230" s="385"/>
      <c r="H2230" s="385"/>
      <c r="I2230" s="385"/>
      <c r="J2230" s="385"/>
      <c r="K2230" s="385"/>
    </row>
    <row r="2231" spans="1:11">
      <c r="A2231" s="494"/>
      <c r="B2231" s="438"/>
      <c r="F2231" s="385"/>
      <c r="G2231" s="385"/>
      <c r="H2231" s="385"/>
      <c r="I2231" s="385"/>
      <c r="J2231" s="385"/>
      <c r="K2231" s="385"/>
    </row>
    <row r="2232" spans="1:11">
      <c r="A2232" s="494"/>
      <c r="B2232" s="438"/>
      <c r="F2232" s="385"/>
      <c r="G2232" s="385"/>
      <c r="H2232" s="385"/>
      <c r="I2232" s="385"/>
      <c r="J2232" s="385"/>
      <c r="K2232" s="385"/>
    </row>
    <row r="2233" spans="1:11">
      <c r="A2233" s="494"/>
      <c r="B2233" s="438"/>
      <c r="F2233" s="385"/>
      <c r="G2233" s="385"/>
      <c r="H2233" s="385"/>
      <c r="I2233" s="385"/>
      <c r="J2233" s="385"/>
      <c r="K2233" s="385"/>
    </row>
    <row r="2234" spans="1:11">
      <c r="A2234" s="494"/>
      <c r="B2234" s="438"/>
      <c r="F2234" s="385"/>
      <c r="G2234" s="385"/>
      <c r="H2234" s="385"/>
      <c r="I2234" s="385"/>
      <c r="J2234" s="385"/>
      <c r="K2234" s="385"/>
    </row>
    <row r="2235" spans="1:11">
      <c r="A2235" s="494"/>
      <c r="B2235" s="438"/>
      <c r="F2235" s="385"/>
      <c r="G2235" s="385"/>
      <c r="H2235" s="385"/>
      <c r="I2235" s="385"/>
      <c r="J2235" s="385"/>
      <c r="K2235" s="385"/>
    </row>
    <row r="2236" spans="1:11">
      <c r="A2236" s="494"/>
      <c r="B2236" s="438"/>
      <c r="F2236" s="385"/>
      <c r="G2236" s="385"/>
      <c r="H2236" s="385"/>
      <c r="I2236" s="385"/>
      <c r="J2236" s="385"/>
      <c r="K2236" s="385"/>
    </row>
    <row r="2237" spans="1:11">
      <c r="A2237" s="494"/>
      <c r="B2237" s="438"/>
      <c r="F2237" s="385"/>
      <c r="G2237" s="385"/>
      <c r="H2237" s="385"/>
      <c r="I2237" s="385"/>
      <c r="J2237" s="385"/>
      <c r="K2237" s="385"/>
    </row>
    <row r="2238" spans="1:11">
      <c r="A2238" s="494"/>
      <c r="B2238" s="438"/>
      <c r="F2238" s="385"/>
      <c r="G2238" s="385"/>
      <c r="H2238" s="385"/>
      <c r="I2238" s="385"/>
      <c r="J2238" s="385"/>
      <c r="K2238" s="385"/>
    </row>
    <row r="2239" spans="1:11">
      <c r="A2239" s="494"/>
      <c r="B2239" s="438"/>
      <c r="F2239" s="385"/>
      <c r="G2239" s="385"/>
      <c r="H2239" s="385"/>
      <c r="I2239" s="385"/>
      <c r="J2239" s="385"/>
      <c r="K2239" s="385"/>
    </row>
    <row r="2240" spans="1:11">
      <c r="A2240" s="494"/>
      <c r="B2240" s="438"/>
      <c r="F2240" s="385"/>
      <c r="G2240" s="385"/>
      <c r="H2240" s="385"/>
      <c r="I2240" s="385"/>
      <c r="J2240" s="385"/>
      <c r="K2240" s="385"/>
    </row>
    <row r="2241" spans="1:11">
      <c r="A2241" s="494"/>
      <c r="B2241" s="438"/>
      <c r="F2241" s="385"/>
      <c r="G2241" s="385"/>
      <c r="H2241" s="385"/>
      <c r="I2241" s="385"/>
      <c r="J2241" s="385"/>
      <c r="K2241" s="385"/>
    </row>
    <row r="2242" spans="1:11">
      <c r="A2242" s="494"/>
      <c r="B2242" s="438"/>
      <c r="F2242" s="385"/>
      <c r="G2242" s="385"/>
      <c r="H2242" s="385"/>
      <c r="I2242" s="385"/>
      <c r="J2242" s="385"/>
      <c r="K2242" s="385"/>
    </row>
    <row r="2243" spans="1:11">
      <c r="A2243" s="494"/>
      <c r="B2243" s="438"/>
      <c r="F2243" s="385"/>
      <c r="G2243" s="385"/>
      <c r="H2243" s="385"/>
      <c r="I2243" s="385"/>
      <c r="J2243" s="385"/>
      <c r="K2243" s="385"/>
    </row>
    <row r="2244" spans="1:11">
      <c r="A2244" s="494"/>
      <c r="B2244" s="438"/>
      <c r="F2244" s="385"/>
      <c r="G2244" s="385"/>
      <c r="H2244" s="385"/>
      <c r="I2244" s="385"/>
      <c r="J2244" s="385"/>
      <c r="K2244" s="385"/>
    </row>
    <row r="2245" spans="1:11">
      <c r="A2245" s="494"/>
      <c r="B2245" s="438"/>
      <c r="F2245" s="385"/>
      <c r="G2245" s="385"/>
      <c r="H2245" s="385"/>
      <c r="I2245" s="385"/>
      <c r="J2245" s="385"/>
      <c r="K2245" s="385"/>
    </row>
    <row r="2246" spans="1:11">
      <c r="A2246" s="494"/>
      <c r="B2246" s="438"/>
      <c r="F2246" s="385"/>
      <c r="G2246" s="385"/>
      <c r="H2246" s="385"/>
      <c r="I2246" s="385"/>
      <c r="J2246" s="385"/>
      <c r="K2246" s="385"/>
    </row>
    <row r="2247" spans="1:11">
      <c r="A2247" s="494"/>
      <c r="B2247" s="438"/>
      <c r="F2247" s="385"/>
      <c r="G2247" s="385"/>
      <c r="H2247" s="385"/>
      <c r="I2247" s="385"/>
      <c r="J2247" s="385"/>
      <c r="K2247" s="385"/>
    </row>
    <row r="2248" spans="1:11">
      <c r="A2248" s="494"/>
      <c r="B2248" s="438"/>
      <c r="F2248" s="385"/>
      <c r="G2248" s="385"/>
      <c r="H2248" s="385"/>
      <c r="I2248" s="385"/>
      <c r="J2248" s="385"/>
      <c r="K2248" s="385"/>
    </row>
    <row r="2249" spans="1:11">
      <c r="A2249" s="494"/>
      <c r="B2249" s="438"/>
      <c r="F2249" s="385"/>
      <c r="G2249" s="385"/>
      <c r="H2249" s="385"/>
      <c r="I2249" s="385"/>
      <c r="J2249" s="385"/>
      <c r="K2249" s="385"/>
    </row>
    <row r="2250" spans="1:11">
      <c r="A2250" s="494"/>
      <c r="B2250" s="438"/>
      <c r="F2250" s="385"/>
      <c r="G2250" s="385"/>
      <c r="H2250" s="385"/>
      <c r="I2250" s="385"/>
      <c r="J2250" s="385"/>
      <c r="K2250" s="385"/>
    </row>
    <row r="2251" spans="1:11">
      <c r="A2251" s="494"/>
      <c r="B2251" s="438"/>
      <c r="F2251" s="385"/>
      <c r="G2251" s="385"/>
      <c r="H2251" s="385"/>
      <c r="I2251" s="385"/>
      <c r="J2251" s="385"/>
      <c r="K2251" s="385"/>
    </row>
    <row r="2252" spans="1:11">
      <c r="A2252" s="494"/>
      <c r="B2252" s="438"/>
      <c r="F2252" s="385"/>
      <c r="G2252" s="385"/>
      <c r="H2252" s="385"/>
      <c r="I2252" s="385"/>
      <c r="J2252" s="385"/>
      <c r="K2252" s="385"/>
    </row>
    <row r="2253" spans="1:11">
      <c r="A2253" s="494"/>
      <c r="B2253" s="438"/>
      <c r="F2253" s="385"/>
      <c r="G2253" s="385"/>
      <c r="H2253" s="385"/>
      <c r="I2253" s="385"/>
      <c r="J2253" s="385"/>
      <c r="K2253" s="385"/>
    </row>
    <row r="2254" spans="1:11">
      <c r="A2254" s="494"/>
      <c r="B2254" s="438"/>
      <c r="F2254" s="385"/>
      <c r="G2254" s="385"/>
      <c r="H2254" s="385"/>
      <c r="I2254" s="385"/>
      <c r="J2254" s="385"/>
      <c r="K2254" s="385"/>
    </row>
    <row r="2255" spans="1:11">
      <c r="A2255" s="494"/>
      <c r="B2255" s="438"/>
      <c r="F2255" s="385"/>
      <c r="G2255" s="385"/>
      <c r="H2255" s="385"/>
      <c r="I2255" s="385"/>
      <c r="J2255" s="385"/>
      <c r="K2255" s="385"/>
    </row>
    <row r="2256" spans="1:11">
      <c r="A2256" s="494"/>
      <c r="B2256" s="438"/>
      <c r="F2256" s="385"/>
      <c r="G2256" s="385"/>
      <c r="H2256" s="385"/>
      <c r="I2256" s="385"/>
      <c r="J2256" s="385"/>
      <c r="K2256" s="385"/>
    </row>
    <row r="2257" spans="1:11">
      <c r="A2257" s="494"/>
      <c r="B2257" s="438"/>
      <c r="F2257" s="385"/>
      <c r="G2257" s="385"/>
      <c r="H2257" s="385"/>
      <c r="I2257" s="385"/>
      <c r="J2257" s="385"/>
      <c r="K2257" s="385"/>
    </row>
    <row r="2258" spans="1:11">
      <c r="A2258" s="494"/>
      <c r="B2258" s="438"/>
      <c r="F2258" s="385"/>
      <c r="G2258" s="385"/>
      <c r="H2258" s="385"/>
      <c r="I2258" s="385"/>
      <c r="J2258" s="385"/>
      <c r="K2258" s="385"/>
    </row>
    <row r="2259" spans="1:11">
      <c r="A2259" s="494"/>
      <c r="B2259" s="438"/>
      <c r="F2259" s="385"/>
      <c r="G2259" s="385"/>
      <c r="H2259" s="385"/>
      <c r="I2259" s="385"/>
      <c r="J2259" s="385"/>
      <c r="K2259" s="385"/>
    </row>
    <row r="2260" spans="1:11">
      <c r="A2260" s="494"/>
      <c r="B2260" s="438"/>
      <c r="F2260" s="385"/>
      <c r="G2260" s="385"/>
      <c r="H2260" s="385"/>
      <c r="I2260" s="385"/>
      <c r="J2260" s="385"/>
      <c r="K2260" s="385"/>
    </row>
    <row r="2261" spans="1:11">
      <c r="A2261" s="494"/>
      <c r="B2261" s="438"/>
      <c r="F2261" s="385"/>
      <c r="G2261" s="385"/>
      <c r="H2261" s="385"/>
      <c r="I2261" s="385"/>
      <c r="J2261" s="385"/>
      <c r="K2261" s="385"/>
    </row>
    <row r="2262" spans="1:11">
      <c r="A2262" s="494"/>
      <c r="B2262" s="438"/>
      <c r="F2262" s="385"/>
      <c r="G2262" s="385"/>
      <c r="H2262" s="385"/>
      <c r="I2262" s="385"/>
      <c r="J2262" s="385"/>
      <c r="K2262" s="385"/>
    </row>
    <row r="2263" spans="1:11">
      <c r="A2263" s="494"/>
      <c r="B2263" s="438"/>
      <c r="F2263" s="385"/>
      <c r="G2263" s="385"/>
      <c r="H2263" s="385"/>
      <c r="I2263" s="385"/>
      <c r="J2263" s="385"/>
      <c r="K2263" s="385"/>
    </row>
    <row r="2264" spans="1:11">
      <c r="A2264" s="494"/>
      <c r="B2264" s="438"/>
      <c r="F2264" s="385"/>
      <c r="G2264" s="385"/>
      <c r="H2264" s="385"/>
      <c r="I2264" s="385"/>
      <c r="J2264" s="385"/>
      <c r="K2264" s="385"/>
    </row>
    <row r="2265" spans="1:11">
      <c r="A2265" s="494"/>
      <c r="B2265" s="438"/>
      <c r="F2265" s="385"/>
      <c r="G2265" s="385"/>
      <c r="H2265" s="385"/>
      <c r="I2265" s="385"/>
      <c r="J2265" s="385"/>
      <c r="K2265" s="385"/>
    </row>
    <row r="2266" spans="1:11">
      <c r="A2266" s="494"/>
      <c r="B2266" s="438"/>
      <c r="F2266" s="385"/>
      <c r="G2266" s="385"/>
      <c r="H2266" s="385"/>
      <c r="I2266" s="385"/>
      <c r="J2266" s="385"/>
      <c r="K2266" s="385"/>
    </row>
    <row r="2267" spans="1:11">
      <c r="A2267" s="494"/>
      <c r="B2267" s="438"/>
      <c r="F2267" s="385"/>
      <c r="G2267" s="385"/>
      <c r="H2267" s="385"/>
      <c r="I2267" s="385"/>
      <c r="J2267" s="385"/>
      <c r="K2267" s="385"/>
    </row>
    <row r="2268" spans="1:11">
      <c r="A2268" s="494"/>
      <c r="B2268" s="438"/>
      <c r="F2268" s="385"/>
      <c r="G2268" s="385"/>
      <c r="H2268" s="385"/>
      <c r="I2268" s="385"/>
      <c r="J2268" s="385"/>
      <c r="K2268" s="385"/>
    </row>
    <row r="2269" spans="1:11">
      <c r="A2269" s="494"/>
      <c r="B2269" s="438"/>
      <c r="F2269" s="385"/>
      <c r="G2269" s="385"/>
      <c r="H2269" s="385"/>
      <c r="I2269" s="385"/>
      <c r="J2269" s="385"/>
      <c r="K2269" s="385"/>
    </row>
    <row r="2270" spans="1:11">
      <c r="A2270" s="494"/>
      <c r="B2270" s="438"/>
      <c r="F2270" s="385"/>
      <c r="G2270" s="385"/>
      <c r="H2270" s="385"/>
      <c r="I2270" s="385"/>
      <c r="J2270" s="385"/>
      <c r="K2270" s="385"/>
    </row>
    <row r="2271" spans="1:11">
      <c r="A2271" s="494"/>
      <c r="B2271" s="438"/>
      <c r="F2271" s="385"/>
      <c r="G2271" s="385"/>
      <c r="H2271" s="385"/>
      <c r="I2271" s="385"/>
      <c r="J2271" s="385"/>
      <c r="K2271" s="385"/>
    </row>
    <row r="2272" spans="1:11">
      <c r="A2272" s="494"/>
      <c r="B2272" s="438"/>
      <c r="F2272" s="385"/>
      <c r="G2272" s="385"/>
      <c r="H2272" s="385"/>
      <c r="I2272" s="385"/>
      <c r="J2272" s="385"/>
      <c r="K2272" s="385"/>
    </row>
    <row r="2273" spans="1:11">
      <c r="A2273" s="494"/>
      <c r="B2273" s="438"/>
      <c r="F2273" s="385"/>
      <c r="G2273" s="385"/>
      <c r="H2273" s="385"/>
      <c r="I2273" s="385"/>
      <c r="J2273" s="385"/>
      <c r="K2273" s="385"/>
    </row>
    <row r="2274" spans="1:11">
      <c r="A2274" s="494"/>
      <c r="B2274" s="438"/>
      <c r="F2274" s="385"/>
      <c r="G2274" s="385"/>
      <c r="H2274" s="385"/>
      <c r="I2274" s="385"/>
      <c r="J2274" s="385"/>
      <c r="K2274" s="385"/>
    </row>
    <row r="2275" spans="1:11">
      <c r="A2275" s="494"/>
      <c r="B2275" s="438"/>
      <c r="F2275" s="385"/>
      <c r="G2275" s="385"/>
      <c r="H2275" s="385"/>
      <c r="I2275" s="385"/>
      <c r="J2275" s="385"/>
      <c r="K2275" s="385"/>
    </row>
    <row r="2276" spans="1:11">
      <c r="A2276" s="494"/>
      <c r="B2276" s="438"/>
      <c r="F2276" s="385"/>
      <c r="G2276" s="385"/>
      <c r="H2276" s="385"/>
      <c r="I2276" s="385"/>
      <c r="J2276" s="385"/>
      <c r="K2276" s="385"/>
    </row>
    <row r="2277" spans="1:11">
      <c r="A2277" s="494"/>
      <c r="B2277" s="438"/>
      <c r="F2277" s="385"/>
      <c r="G2277" s="385"/>
      <c r="H2277" s="385"/>
      <c r="I2277" s="385"/>
      <c r="J2277" s="385"/>
      <c r="K2277" s="385"/>
    </row>
    <row r="2278" spans="1:11">
      <c r="A2278" s="494"/>
      <c r="B2278" s="438"/>
      <c r="F2278" s="385"/>
      <c r="G2278" s="385"/>
      <c r="H2278" s="385"/>
      <c r="I2278" s="385"/>
      <c r="J2278" s="385"/>
      <c r="K2278" s="385"/>
    </row>
    <row r="2279" spans="1:11">
      <c r="A2279" s="494"/>
      <c r="B2279" s="438"/>
      <c r="F2279" s="385"/>
      <c r="G2279" s="385"/>
      <c r="H2279" s="385"/>
      <c r="I2279" s="385"/>
      <c r="J2279" s="385"/>
      <c r="K2279" s="385"/>
    </row>
    <row r="2280" spans="1:11">
      <c r="A2280" s="494"/>
      <c r="B2280" s="438"/>
      <c r="F2280" s="385"/>
      <c r="G2280" s="385"/>
      <c r="H2280" s="385"/>
      <c r="I2280" s="385"/>
      <c r="J2280" s="385"/>
      <c r="K2280" s="385"/>
    </row>
    <row r="2281" spans="1:11">
      <c r="A2281" s="494"/>
      <c r="B2281" s="438"/>
      <c r="F2281" s="385"/>
      <c r="G2281" s="385"/>
      <c r="H2281" s="385"/>
      <c r="I2281" s="385"/>
      <c r="J2281" s="385"/>
      <c r="K2281" s="385"/>
    </row>
    <row r="2282" spans="1:11">
      <c r="A2282" s="494"/>
      <c r="B2282" s="438"/>
      <c r="F2282" s="385"/>
      <c r="G2282" s="385"/>
      <c r="H2282" s="385"/>
      <c r="I2282" s="385"/>
      <c r="J2282" s="385"/>
      <c r="K2282" s="385"/>
    </row>
    <row r="2283" spans="1:11">
      <c r="A2283" s="494"/>
      <c r="B2283" s="438"/>
      <c r="F2283" s="385"/>
      <c r="G2283" s="385"/>
      <c r="H2283" s="385"/>
      <c r="I2283" s="385"/>
      <c r="J2283" s="385"/>
      <c r="K2283" s="385"/>
    </row>
    <row r="2284" spans="1:11">
      <c r="A2284" s="494"/>
      <c r="B2284" s="438"/>
      <c r="F2284" s="385"/>
      <c r="G2284" s="385"/>
      <c r="H2284" s="385"/>
      <c r="I2284" s="385"/>
      <c r="J2284" s="385"/>
      <c r="K2284" s="385"/>
    </row>
    <row r="2285" spans="1:11">
      <c r="A2285" s="494"/>
      <c r="B2285" s="438"/>
      <c r="F2285" s="385"/>
      <c r="G2285" s="385"/>
      <c r="H2285" s="385"/>
      <c r="I2285" s="385"/>
      <c r="J2285" s="385"/>
      <c r="K2285" s="385"/>
    </row>
    <row r="2286" spans="1:11">
      <c r="A2286" s="494"/>
      <c r="B2286" s="438"/>
      <c r="F2286" s="385"/>
      <c r="G2286" s="385"/>
      <c r="H2286" s="385"/>
      <c r="I2286" s="385"/>
      <c r="J2286" s="385"/>
      <c r="K2286" s="385"/>
    </row>
    <row r="2287" spans="1:11">
      <c r="A2287" s="494"/>
      <c r="B2287" s="438"/>
      <c r="F2287" s="385"/>
      <c r="G2287" s="385"/>
      <c r="H2287" s="385"/>
      <c r="I2287" s="385"/>
      <c r="J2287" s="385"/>
      <c r="K2287" s="385"/>
    </row>
    <row r="2288" spans="1:11">
      <c r="A2288" s="494"/>
      <c r="B2288" s="438"/>
      <c r="F2288" s="385"/>
      <c r="G2288" s="385"/>
      <c r="H2288" s="385"/>
      <c r="I2288" s="385"/>
      <c r="J2288" s="385"/>
      <c r="K2288" s="385"/>
    </row>
    <row r="2289" spans="1:11">
      <c r="A2289" s="494"/>
      <c r="B2289" s="438"/>
      <c r="F2289" s="385"/>
      <c r="G2289" s="385"/>
      <c r="H2289" s="385"/>
      <c r="I2289" s="385"/>
      <c r="J2289" s="385"/>
      <c r="K2289" s="385"/>
    </row>
    <row r="2290" spans="1:11">
      <c r="A2290" s="494"/>
      <c r="B2290" s="438"/>
      <c r="F2290" s="385"/>
      <c r="G2290" s="385"/>
      <c r="H2290" s="385"/>
      <c r="I2290" s="385"/>
      <c r="J2290" s="385"/>
      <c r="K2290" s="385"/>
    </row>
    <row r="2291" spans="1:11">
      <c r="A2291" s="494"/>
      <c r="B2291" s="438"/>
      <c r="F2291" s="385"/>
      <c r="G2291" s="385"/>
      <c r="H2291" s="385"/>
      <c r="I2291" s="385"/>
      <c r="J2291" s="385"/>
      <c r="K2291" s="385"/>
    </row>
    <row r="2292" spans="1:11">
      <c r="A2292" s="494"/>
      <c r="B2292" s="438"/>
      <c r="F2292" s="385"/>
      <c r="G2292" s="385"/>
      <c r="H2292" s="385"/>
      <c r="I2292" s="385"/>
      <c r="J2292" s="385"/>
      <c r="K2292" s="385"/>
    </row>
    <row r="2293" spans="1:11">
      <c r="A2293" s="494"/>
      <c r="B2293" s="438"/>
      <c r="F2293" s="385"/>
      <c r="G2293" s="385"/>
      <c r="H2293" s="385"/>
      <c r="I2293" s="385"/>
      <c r="J2293" s="385"/>
      <c r="K2293" s="385"/>
    </row>
    <row r="2294" spans="1:11">
      <c r="A2294" s="494"/>
      <c r="B2294" s="438"/>
      <c r="F2294" s="385"/>
      <c r="G2294" s="385"/>
      <c r="H2294" s="385"/>
      <c r="I2294" s="385"/>
      <c r="J2294" s="385"/>
      <c r="K2294" s="385"/>
    </row>
    <row r="2295" spans="1:11">
      <c r="A2295" s="494"/>
      <c r="B2295" s="438"/>
      <c r="F2295" s="385"/>
      <c r="G2295" s="385"/>
      <c r="H2295" s="385"/>
      <c r="I2295" s="385"/>
      <c r="J2295" s="385"/>
      <c r="K2295" s="385"/>
    </row>
    <row r="2296" spans="1:11">
      <c r="A2296" s="494"/>
      <c r="B2296" s="438"/>
      <c r="F2296" s="385"/>
      <c r="G2296" s="385"/>
      <c r="H2296" s="385"/>
      <c r="I2296" s="385"/>
      <c r="J2296" s="385"/>
      <c r="K2296" s="385"/>
    </row>
    <row r="2297" spans="1:11">
      <c r="A2297" s="494"/>
      <c r="B2297" s="438"/>
      <c r="F2297" s="385"/>
      <c r="G2297" s="385"/>
      <c r="H2297" s="385"/>
      <c r="I2297" s="385"/>
      <c r="J2297" s="385"/>
      <c r="K2297" s="385"/>
    </row>
    <row r="2298" spans="1:11">
      <c r="A2298" s="494"/>
      <c r="B2298" s="438"/>
      <c r="F2298" s="385"/>
      <c r="G2298" s="385"/>
      <c r="H2298" s="385"/>
      <c r="I2298" s="385"/>
      <c r="J2298" s="385"/>
      <c r="K2298" s="385"/>
    </row>
    <row r="2299" spans="1:11">
      <c r="A2299" s="494"/>
      <c r="B2299" s="438"/>
      <c r="F2299" s="385"/>
      <c r="G2299" s="385"/>
      <c r="H2299" s="385"/>
      <c r="I2299" s="385"/>
      <c r="J2299" s="385"/>
      <c r="K2299" s="385"/>
    </row>
    <row r="2300" spans="1:11">
      <c r="A2300" s="494"/>
      <c r="B2300" s="438"/>
      <c r="F2300" s="385"/>
      <c r="G2300" s="385"/>
      <c r="H2300" s="385"/>
      <c r="I2300" s="385"/>
      <c r="J2300" s="385"/>
      <c r="K2300" s="385"/>
    </row>
    <row r="2301" spans="1:11">
      <c r="A2301" s="494"/>
      <c r="B2301" s="438"/>
      <c r="F2301" s="385"/>
      <c r="G2301" s="385"/>
      <c r="H2301" s="385"/>
      <c r="I2301" s="385"/>
      <c r="J2301" s="385"/>
      <c r="K2301" s="385"/>
    </row>
    <row r="2302" spans="1:11">
      <c r="A2302" s="494"/>
      <c r="B2302" s="438"/>
      <c r="F2302" s="385"/>
      <c r="G2302" s="385"/>
      <c r="H2302" s="385"/>
      <c r="I2302" s="385"/>
      <c r="J2302" s="385"/>
      <c r="K2302" s="385"/>
    </row>
    <row r="2303" spans="1:11">
      <c r="A2303" s="494"/>
      <c r="B2303" s="438"/>
      <c r="F2303" s="385"/>
      <c r="G2303" s="385"/>
      <c r="H2303" s="385"/>
      <c r="I2303" s="385"/>
      <c r="J2303" s="385"/>
      <c r="K2303" s="385"/>
    </row>
    <row r="2304" spans="1:11">
      <c r="A2304" s="494"/>
      <c r="B2304" s="438"/>
      <c r="F2304" s="385"/>
      <c r="G2304" s="385"/>
      <c r="H2304" s="385"/>
      <c r="I2304" s="385"/>
      <c r="J2304" s="385"/>
      <c r="K2304" s="385"/>
    </row>
    <row r="2305" spans="1:11">
      <c r="A2305" s="494"/>
      <c r="B2305" s="438"/>
      <c r="F2305" s="385"/>
      <c r="G2305" s="385"/>
      <c r="H2305" s="385"/>
      <c r="I2305" s="385"/>
      <c r="J2305" s="385"/>
      <c r="K2305" s="385"/>
    </row>
    <row r="2306" spans="1:11">
      <c r="A2306" s="494"/>
      <c r="B2306" s="438"/>
      <c r="F2306" s="385"/>
      <c r="G2306" s="385"/>
      <c r="H2306" s="385"/>
      <c r="I2306" s="385"/>
      <c r="J2306" s="385"/>
      <c r="K2306" s="385"/>
    </row>
    <row r="2307" spans="1:11">
      <c r="A2307" s="494"/>
      <c r="B2307" s="438"/>
      <c r="F2307" s="385"/>
      <c r="G2307" s="385"/>
      <c r="H2307" s="385"/>
      <c r="I2307" s="385"/>
      <c r="J2307" s="385"/>
      <c r="K2307" s="385"/>
    </row>
    <row r="2308" spans="1:11">
      <c r="A2308" s="494"/>
      <c r="B2308" s="438"/>
      <c r="F2308" s="385"/>
      <c r="G2308" s="385"/>
      <c r="H2308" s="385"/>
      <c r="I2308" s="385"/>
      <c r="J2308" s="385"/>
      <c r="K2308" s="385"/>
    </row>
    <row r="2309" spans="1:11">
      <c r="A2309" s="494"/>
      <c r="B2309" s="438"/>
      <c r="F2309" s="385"/>
      <c r="G2309" s="385"/>
      <c r="H2309" s="385"/>
      <c r="I2309" s="385"/>
      <c r="J2309" s="385"/>
      <c r="K2309" s="385"/>
    </row>
    <row r="2310" spans="1:11">
      <c r="A2310" s="494"/>
      <c r="B2310" s="438"/>
      <c r="F2310" s="385"/>
      <c r="G2310" s="385"/>
      <c r="H2310" s="385"/>
      <c r="I2310" s="385"/>
      <c r="J2310" s="385"/>
      <c r="K2310" s="385"/>
    </row>
    <row r="2311" spans="1:11">
      <c r="A2311" s="494"/>
      <c r="B2311" s="438"/>
      <c r="F2311" s="385"/>
      <c r="G2311" s="385"/>
      <c r="H2311" s="385"/>
      <c r="I2311" s="385"/>
      <c r="J2311" s="385"/>
      <c r="K2311" s="385"/>
    </row>
    <row r="2312" spans="1:11">
      <c r="A2312" s="494"/>
      <c r="B2312" s="438"/>
      <c r="F2312" s="385"/>
      <c r="G2312" s="385"/>
      <c r="H2312" s="385"/>
      <c r="I2312" s="385"/>
      <c r="J2312" s="385"/>
      <c r="K2312" s="385"/>
    </row>
    <row r="2313" spans="1:11">
      <c r="A2313" s="494"/>
      <c r="B2313" s="438"/>
      <c r="F2313" s="385"/>
      <c r="G2313" s="385"/>
      <c r="H2313" s="385"/>
      <c r="I2313" s="385"/>
      <c r="J2313" s="385"/>
      <c r="K2313" s="385"/>
    </row>
    <row r="2314" spans="1:11">
      <c r="A2314" s="494"/>
      <c r="B2314" s="438"/>
      <c r="F2314" s="385"/>
      <c r="G2314" s="385"/>
      <c r="H2314" s="385"/>
      <c r="I2314" s="385"/>
      <c r="J2314" s="385"/>
      <c r="K2314" s="385"/>
    </row>
    <row r="2315" spans="1:11">
      <c r="A2315" s="494"/>
      <c r="B2315" s="438"/>
      <c r="F2315" s="385"/>
      <c r="G2315" s="385"/>
      <c r="H2315" s="385"/>
      <c r="I2315" s="385"/>
      <c r="J2315" s="385"/>
      <c r="K2315" s="385"/>
    </row>
    <row r="2316" spans="1:11">
      <c r="A2316" s="494"/>
      <c r="B2316" s="438"/>
      <c r="F2316" s="385"/>
      <c r="G2316" s="385"/>
      <c r="H2316" s="385"/>
      <c r="I2316" s="385"/>
      <c r="J2316" s="385"/>
      <c r="K2316" s="385"/>
    </row>
    <row r="2317" spans="1:11">
      <c r="A2317" s="494"/>
      <c r="B2317" s="438"/>
      <c r="F2317" s="385"/>
      <c r="G2317" s="385"/>
      <c r="H2317" s="385"/>
      <c r="I2317" s="385"/>
      <c r="J2317" s="385"/>
      <c r="K2317" s="385"/>
    </row>
    <row r="2318" spans="1:11">
      <c r="A2318" s="494"/>
      <c r="B2318" s="438"/>
      <c r="F2318" s="385"/>
      <c r="G2318" s="385"/>
      <c r="H2318" s="385"/>
      <c r="I2318" s="385"/>
      <c r="J2318" s="385"/>
      <c r="K2318" s="385"/>
    </row>
    <row r="2319" spans="1:11">
      <c r="A2319" s="494"/>
      <c r="B2319" s="438"/>
      <c r="F2319" s="385"/>
      <c r="G2319" s="385"/>
      <c r="H2319" s="385"/>
      <c r="I2319" s="385"/>
      <c r="J2319" s="385"/>
      <c r="K2319" s="385"/>
    </row>
    <row r="2320" spans="1:11">
      <c r="A2320" s="494"/>
      <c r="B2320" s="438"/>
      <c r="F2320" s="385"/>
      <c r="G2320" s="385"/>
      <c r="H2320" s="385"/>
      <c r="I2320" s="385"/>
      <c r="J2320" s="385"/>
      <c r="K2320" s="385"/>
    </row>
    <row r="2321" spans="1:11">
      <c r="A2321" s="494"/>
      <c r="B2321" s="438"/>
      <c r="F2321" s="385"/>
      <c r="G2321" s="385"/>
      <c r="H2321" s="385"/>
      <c r="I2321" s="385"/>
      <c r="J2321" s="385"/>
      <c r="K2321" s="385"/>
    </row>
    <row r="2322" spans="1:11">
      <c r="A2322" s="494"/>
      <c r="B2322" s="438"/>
      <c r="F2322" s="385"/>
      <c r="G2322" s="385"/>
      <c r="H2322" s="385"/>
      <c r="I2322" s="385"/>
      <c r="J2322" s="385"/>
      <c r="K2322" s="385"/>
    </row>
    <row r="2323" spans="1:11">
      <c r="A2323" s="494"/>
      <c r="B2323" s="438"/>
      <c r="F2323" s="385"/>
      <c r="G2323" s="385"/>
      <c r="H2323" s="385"/>
      <c r="I2323" s="385"/>
      <c r="J2323" s="385"/>
      <c r="K2323" s="385"/>
    </row>
    <row r="2324" spans="1:11">
      <c r="A2324" s="494"/>
      <c r="B2324" s="438"/>
      <c r="F2324" s="385"/>
      <c r="G2324" s="385"/>
      <c r="H2324" s="385"/>
      <c r="I2324" s="385"/>
      <c r="J2324" s="385"/>
      <c r="K2324" s="385"/>
    </row>
    <row r="2325" spans="1:11">
      <c r="A2325" s="494"/>
      <c r="B2325" s="438"/>
      <c r="F2325" s="385"/>
      <c r="G2325" s="385"/>
      <c r="H2325" s="385"/>
      <c r="I2325" s="385"/>
      <c r="J2325" s="385"/>
      <c r="K2325" s="385"/>
    </row>
    <row r="2326" spans="1:11">
      <c r="A2326" s="494"/>
      <c r="B2326" s="438"/>
      <c r="F2326" s="385"/>
      <c r="G2326" s="385"/>
      <c r="H2326" s="385"/>
      <c r="I2326" s="385"/>
      <c r="J2326" s="385"/>
      <c r="K2326" s="385"/>
    </row>
    <row r="2327" spans="1:11">
      <c r="A2327" s="494"/>
      <c r="B2327" s="438"/>
      <c r="F2327" s="385"/>
      <c r="G2327" s="385"/>
      <c r="H2327" s="385"/>
      <c r="I2327" s="385"/>
      <c r="J2327" s="385"/>
      <c r="K2327" s="385"/>
    </row>
    <row r="2328" spans="1:11">
      <c r="A2328" s="494"/>
      <c r="B2328" s="438"/>
      <c r="F2328" s="385"/>
      <c r="G2328" s="385"/>
      <c r="H2328" s="385"/>
      <c r="I2328" s="385"/>
      <c r="J2328" s="385"/>
      <c r="K2328" s="385"/>
    </row>
    <row r="2329" spans="1:11">
      <c r="A2329" s="494"/>
      <c r="B2329" s="438"/>
      <c r="F2329" s="385"/>
      <c r="G2329" s="385"/>
      <c r="H2329" s="385"/>
      <c r="I2329" s="385"/>
      <c r="J2329" s="385"/>
      <c r="K2329" s="385"/>
    </row>
    <row r="2330" spans="1:11">
      <c r="A2330" s="494"/>
      <c r="B2330" s="438"/>
      <c r="F2330" s="385"/>
      <c r="G2330" s="385"/>
      <c r="H2330" s="385"/>
      <c r="I2330" s="385"/>
      <c r="J2330" s="385"/>
      <c r="K2330" s="385"/>
    </row>
    <row r="2331" spans="1:11">
      <c r="A2331" s="494"/>
      <c r="B2331" s="438"/>
      <c r="F2331" s="385"/>
      <c r="G2331" s="385"/>
      <c r="H2331" s="385"/>
      <c r="I2331" s="385"/>
      <c r="J2331" s="385"/>
      <c r="K2331" s="385"/>
    </row>
    <row r="2332" spans="1:11">
      <c r="A2332" s="494"/>
      <c r="B2332" s="438"/>
      <c r="F2332" s="385"/>
      <c r="G2332" s="385"/>
      <c r="H2332" s="385"/>
      <c r="I2332" s="385"/>
      <c r="J2332" s="385"/>
      <c r="K2332" s="385"/>
    </row>
    <row r="2333" spans="1:11">
      <c r="A2333" s="494"/>
      <c r="B2333" s="438"/>
      <c r="F2333" s="385"/>
      <c r="G2333" s="385"/>
      <c r="H2333" s="385"/>
      <c r="I2333" s="385"/>
      <c r="J2333" s="385"/>
      <c r="K2333" s="385"/>
    </row>
    <row r="2334" spans="1:11">
      <c r="A2334" s="494"/>
      <c r="B2334" s="438"/>
      <c r="F2334" s="385"/>
      <c r="G2334" s="385"/>
      <c r="H2334" s="385"/>
      <c r="I2334" s="385"/>
      <c r="J2334" s="385"/>
      <c r="K2334" s="385"/>
    </row>
    <row r="2335" spans="1:11">
      <c r="A2335" s="494"/>
      <c r="B2335" s="438"/>
      <c r="F2335" s="385"/>
      <c r="G2335" s="385"/>
      <c r="H2335" s="385"/>
      <c r="I2335" s="385"/>
      <c r="J2335" s="385"/>
      <c r="K2335" s="385"/>
    </row>
    <row r="2336" spans="1:11">
      <c r="A2336" s="494"/>
      <c r="B2336" s="438"/>
      <c r="F2336" s="385"/>
      <c r="G2336" s="385"/>
      <c r="H2336" s="385"/>
      <c r="I2336" s="385"/>
      <c r="J2336" s="385"/>
      <c r="K2336" s="385"/>
    </row>
    <row r="2337" spans="1:11">
      <c r="A2337" s="494"/>
      <c r="B2337" s="438"/>
      <c r="F2337" s="385"/>
      <c r="G2337" s="385"/>
      <c r="H2337" s="385"/>
      <c r="I2337" s="385"/>
      <c r="J2337" s="385"/>
      <c r="K2337" s="385"/>
    </row>
    <row r="2338" spans="1:11">
      <c r="A2338" s="494"/>
      <c r="B2338" s="438"/>
      <c r="F2338" s="385"/>
      <c r="G2338" s="385"/>
      <c r="H2338" s="385"/>
      <c r="I2338" s="385"/>
      <c r="J2338" s="385"/>
      <c r="K2338" s="385"/>
    </row>
    <row r="2339" spans="1:11">
      <c r="A2339" s="494"/>
      <c r="B2339" s="438"/>
      <c r="F2339" s="385"/>
      <c r="G2339" s="385"/>
      <c r="H2339" s="385"/>
      <c r="I2339" s="385"/>
      <c r="J2339" s="385"/>
      <c r="K2339" s="385"/>
    </row>
    <row r="2340" spans="1:11">
      <c r="A2340" s="494"/>
      <c r="B2340" s="438"/>
      <c r="F2340" s="385"/>
      <c r="G2340" s="385"/>
      <c r="H2340" s="385"/>
      <c r="I2340" s="385"/>
      <c r="J2340" s="385"/>
      <c r="K2340" s="385"/>
    </row>
    <row r="2341" spans="1:11">
      <c r="A2341" s="494"/>
      <c r="B2341" s="438"/>
      <c r="F2341" s="385"/>
      <c r="G2341" s="385"/>
      <c r="H2341" s="385"/>
      <c r="I2341" s="385"/>
      <c r="J2341" s="385"/>
      <c r="K2341" s="385"/>
    </row>
    <row r="2342" spans="1:11">
      <c r="A2342" s="494"/>
      <c r="B2342" s="438"/>
      <c r="F2342" s="385"/>
      <c r="G2342" s="385"/>
      <c r="H2342" s="385"/>
      <c r="I2342" s="385"/>
      <c r="J2342" s="385"/>
      <c r="K2342" s="385"/>
    </row>
    <row r="2343" spans="1:11">
      <c r="A2343" s="494"/>
      <c r="B2343" s="438"/>
      <c r="F2343" s="385"/>
      <c r="G2343" s="385"/>
      <c r="H2343" s="385"/>
      <c r="I2343" s="385"/>
      <c r="J2343" s="385"/>
      <c r="K2343" s="385"/>
    </row>
    <row r="2344" spans="1:11">
      <c r="A2344" s="494"/>
      <c r="B2344" s="438"/>
      <c r="F2344" s="385"/>
      <c r="G2344" s="385"/>
      <c r="H2344" s="385"/>
      <c r="I2344" s="385"/>
      <c r="J2344" s="385"/>
      <c r="K2344" s="385"/>
    </row>
    <row r="2345" spans="1:11">
      <c r="A2345" s="494"/>
      <c r="B2345" s="438"/>
      <c r="F2345" s="385"/>
      <c r="G2345" s="385"/>
      <c r="H2345" s="385"/>
      <c r="I2345" s="385"/>
      <c r="J2345" s="385"/>
      <c r="K2345" s="385"/>
    </row>
    <row r="2346" spans="1:11">
      <c r="A2346" s="494"/>
      <c r="B2346" s="438"/>
      <c r="F2346" s="385"/>
      <c r="G2346" s="385"/>
      <c r="H2346" s="385"/>
      <c r="I2346" s="385"/>
      <c r="J2346" s="385"/>
      <c r="K2346" s="385"/>
    </row>
    <row r="2347" spans="1:11">
      <c r="A2347" s="494"/>
      <c r="B2347" s="438"/>
      <c r="F2347" s="385"/>
      <c r="G2347" s="385"/>
      <c r="H2347" s="385"/>
      <c r="I2347" s="385"/>
      <c r="J2347" s="385"/>
      <c r="K2347" s="385"/>
    </row>
    <row r="2348" spans="1:11">
      <c r="A2348" s="494"/>
      <c r="B2348" s="438"/>
      <c r="F2348" s="385"/>
      <c r="G2348" s="385"/>
      <c r="H2348" s="385"/>
      <c r="I2348" s="385"/>
      <c r="J2348" s="385"/>
      <c r="K2348" s="385"/>
    </row>
    <row r="2349" spans="1:11">
      <c r="A2349" s="494"/>
      <c r="B2349" s="438"/>
      <c r="F2349" s="385"/>
      <c r="G2349" s="385"/>
      <c r="H2349" s="385"/>
      <c r="I2349" s="385"/>
      <c r="J2349" s="385"/>
      <c r="K2349" s="385"/>
    </row>
    <row r="2350" spans="1:11">
      <c r="A2350" s="494"/>
      <c r="B2350" s="438"/>
      <c r="F2350" s="385"/>
      <c r="G2350" s="385"/>
      <c r="H2350" s="385"/>
      <c r="I2350" s="385"/>
      <c r="J2350" s="385"/>
      <c r="K2350" s="385"/>
    </row>
    <row r="2351" spans="1:11">
      <c r="A2351" s="494"/>
      <c r="B2351" s="438"/>
      <c r="F2351" s="385"/>
      <c r="G2351" s="385"/>
      <c r="H2351" s="385"/>
      <c r="I2351" s="385"/>
      <c r="J2351" s="385"/>
      <c r="K2351" s="385"/>
    </row>
    <row r="2352" spans="1:11">
      <c r="A2352" s="494"/>
      <c r="B2352" s="438"/>
      <c r="F2352" s="385"/>
      <c r="G2352" s="385"/>
      <c r="H2352" s="385"/>
      <c r="I2352" s="385"/>
      <c r="J2352" s="385"/>
      <c r="K2352" s="385"/>
    </row>
    <row r="2353" spans="1:11">
      <c r="A2353" s="494"/>
      <c r="B2353" s="438"/>
      <c r="F2353" s="385"/>
      <c r="G2353" s="385"/>
      <c r="H2353" s="385"/>
      <c r="I2353" s="385"/>
      <c r="J2353" s="385"/>
      <c r="K2353" s="385"/>
    </row>
    <row r="2354" spans="1:11">
      <c r="A2354" s="494"/>
      <c r="B2354" s="438"/>
      <c r="F2354" s="385"/>
      <c r="G2354" s="385"/>
      <c r="H2354" s="385"/>
      <c r="I2354" s="385"/>
      <c r="J2354" s="385"/>
      <c r="K2354" s="385"/>
    </row>
    <row r="2355" spans="1:11">
      <c r="A2355" s="494"/>
      <c r="B2355" s="438"/>
      <c r="F2355" s="385"/>
      <c r="G2355" s="385"/>
      <c r="H2355" s="385"/>
      <c r="I2355" s="385"/>
      <c r="J2355" s="385"/>
      <c r="K2355" s="385"/>
    </row>
    <row r="2356" spans="1:11">
      <c r="A2356" s="494"/>
      <c r="B2356" s="438"/>
      <c r="F2356" s="385"/>
      <c r="G2356" s="385"/>
      <c r="H2356" s="385"/>
      <c r="I2356" s="385"/>
      <c r="J2356" s="385"/>
      <c r="K2356" s="385"/>
    </row>
    <row r="2357" spans="1:11">
      <c r="A2357" s="494"/>
      <c r="B2357" s="438"/>
      <c r="F2357" s="385"/>
      <c r="G2357" s="385"/>
      <c r="H2357" s="385"/>
      <c r="I2357" s="385"/>
      <c r="J2357" s="385"/>
      <c r="K2357" s="385"/>
    </row>
    <row r="2358" spans="1:11">
      <c r="A2358" s="494"/>
      <c r="B2358" s="438"/>
      <c r="F2358" s="385"/>
      <c r="G2358" s="385"/>
      <c r="H2358" s="385"/>
      <c r="I2358" s="385"/>
      <c r="J2358" s="385"/>
      <c r="K2358" s="385"/>
    </row>
    <row r="2359" spans="1:11">
      <c r="A2359" s="494"/>
      <c r="B2359" s="438"/>
      <c r="F2359" s="385"/>
      <c r="G2359" s="385"/>
      <c r="H2359" s="385"/>
      <c r="I2359" s="385"/>
      <c r="J2359" s="385"/>
      <c r="K2359" s="385"/>
    </row>
    <row r="2360" spans="1:11">
      <c r="A2360" s="494"/>
      <c r="B2360" s="438"/>
      <c r="F2360" s="385"/>
      <c r="G2360" s="385"/>
      <c r="H2360" s="385"/>
      <c r="I2360" s="385"/>
      <c r="J2360" s="385"/>
      <c r="K2360" s="385"/>
    </row>
    <row r="2361" spans="1:11">
      <c r="A2361" s="494"/>
      <c r="B2361" s="438"/>
      <c r="F2361" s="385"/>
      <c r="G2361" s="385"/>
      <c r="H2361" s="385"/>
      <c r="I2361" s="385"/>
      <c r="J2361" s="385"/>
      <c r="K2361" s="385"/>
    </row>
    <row r="2362" spans="1:11">
      <c r="A2362" s="494"/>
      <c r="B2362" s="438"/>
      <c r="F2362" s="385"/>
      <c r="G2362" s="385"/>
      <c r="H2362" s="385"/>
      <c r="I2362" s="385"/>
      <c r="J2362" s="385"/>
      <c r="K2362" s="385"/>
    </row>
    <row r="2363" spans="1:11">
      <c r="A2363" s="494"/>
      <c r="B2363" s="438"/>
      <c r="F2363" s="385"/>
      <c r="G2363" s="385"/>
      <c r="H2363" s="385"/>
      <c r="I2363" s="385"/>
      <c r="J2363" s="385"/>
      <c r="K2363" s="385"/>
    </row>
    <row r="2364" spans="1:11">
      <c r="A2364" s="494"/>
      <c r="B2364" s="438"/>
      <c r="F2364" s="385"/>
      <c r="G2364" s="385"/>
      <c r="H2364" s="385"/>
      <c r="I2364" s="385"/>
      <c r="J2364" s="385"/>
      <c r="K2364" s="385"/>
    </row>
    <row r="2365" spans="1:11">
      <c r="A2365" s="494"/>
      <c r="B2365" s="438"/>
      <c r="F2365" s="385"/>
      <c r="G2365" s="385"/>
      <c r="H2365" s="385"/>
      <c r="I2365" s="385"/>
      <c r="J2365" s="385"/>
      <c r="K2365" s="385"/>
    </row>
    <row r="2366" spans="1:11">
      <c r="A2366" s="494"/>
      <c r="B2366" s="438"/>
      <c r="F2366" s="385"/>
      <c r="G2366" s="385"/>
      <c r="H2366" s="385"/>
      <c r="I2366" s="385"/>
      <c r="J2366" s="385"/>
      <c r="K2366" s="385"/>
    </row>
    <row r="2367" spans="1:11">
      <c r="A2367" s="494"/>
      <c r="B2367" s="438"/>
      <c r="F2367" s="385"/>
      <c r="G2367" s="385"/>
      <c r="H2367" s="385"/>
      <c r="I2367" s="385"/>
      <c r="J2367" s="385"/>
      <c r="K2367" s="385"/>
    </row>
    <row r="2368" spans="1:11">
      <c r="A2368" s="494"/>
      <c r="B2368" s="438"/>
      <c r="F2368" s="385"/>
      <c r="G2368" s="385"/>
      <c r="H2368" s="385"/>
      <c r="I2368" s="385"/>
      <c r="J2368" s="385"/>
      <c r="K2368" s="385"/>
    </row>
    <row r="2369" spans="1:11">
      <c r="A2369" s="494"/>
      <c r="B2369" s="438"/>
      <c r="F2369" s="385"/>
      <c r="G2369" s="385"/>
      <c r="H2369" s="385"/>
      <c r="I2369" s="385"/>
      <c r="J2369" s="385"/>
      <c r="K2369" s="385"/>
    </row>
    <row r="2370" spans="1:11">
      <c r="A2370" s="494"/>
      <c r="B2370" s="438"/>
      <c r="F2370" s="385"/>
      <c r="G2370" s="385"/>
      <c r="H2370" s="385"/>
      <c r="I2370" s="385"/>
      <c r="J2370" s="385"/>
      <c r="K2370" s="385"/>
    </row>
    <row r="2371" spans="1:11">
      <c r="A2371" s="494"/>
      <c r="B2371" s="438"/>
      <c r="F2371" s="385"/>
      <c r="G2371" s="385"/>
      <c r="H2371" s="385"/>
      <c r="I2371" s="385"/>
      <c r="J2371" s="385"/>
      <c r="K2371" s="385"/>
    </row>
    <row r="2372" spans="1:11">
      <c r="A2372" s="494"/>
      <c r="B2372" s="438"/>
      <c r="F2372" s="385"/>
      <c r="G2372" s="385"/>
      <c r="H2372" s="385"/>
      <c r="I2372" s="385"/>
      <c r="J2372" s="385"/>
      <c r="K2372" s="385"/>
    </row>
    <row r="2373" spans="1:11">
      <c r="A2373" s="494"/>
      <c r="B2373" s="438"/>
      <c r="F2373" s="385"/>
      <c r="G2373" s="385"/>
      <c r="H2373" s="385"/>
      <c r="I2373" s="385"/>
      <c r="J2373" s="385"/>
      <c r="K2373" s="385"/>
    </row>
    <row r="2374" spans="1:11">
      <c r="A2374" s="494"/>
      <c r="B2374" s="438"/>
      <c r="F2374" s="385"/>
      <c r="G2374" s="385"/>
      <c r="H2374" s="385"/>
      <c r="I2374" s="385"/>
      <c r="J2374" s="385"/>
      <c r="K2374" s="385"/>
    </row>
    <row r="2375" spans="1:11">
      <c r="A2375" s="494"/>
      <c r="B2375" s="438"/>
      <c r="F2375" s="385"/>
      <c r="G2375" s="385"/>
      <c r="H2375" s="385"/>
      <c r="I2375" s="385"/>
      <c r="J2375" s="385"/>
      <c r="K2375" s="385"/>
    </row>
    <row r="2376" spans="1:11">
      <c r="A2376" s="494"/>
      <c r="B2376" s="438"/>
      <c r="F2376" s="385"/>
      <c r="G2376" s="385"/>
      <c r="H2376" s="385"/>
      <c r="I2376" s="385"/>
      <c r="J2376" s="385"/>
      <c r="K2376" s="385"/>
    </row>
    <row r="2377" spans="1:11">
      <c r="A2377" s="494"/>
      <c r="B2377" s="438"/>
      <c r="F2377" s="385"/>
      <c r="G2377" s="385"/>
      <c r="H2377" s="385"/>
      <c r="I2377" s="385"/>
      <c r="J2377" s="385"/>
      <c r="K2377" s="385"/>
    </row>
    <row r="2378" spans="1:11">
      <c r="A2378" s="494"/>
      <c r="B2378" s="438"/>
      <c r="F2378" s="385"/>
      <c r="G2378" s="385"/>
      <c r="H2378" s="385"/>
      <c r="I2378" s="385"/>
      <c r="J2378" s="385"/>
      <c r="K2378" s="385"/>
    </row>
    <row r="2379" spans="1:11">
      <c r="A2379" s="494"/>
      <c r="B2379" s="438"/>
      <c r="F2379" s="385"/>
      <c r="G2379" s="385"/>
      <c r="H2379" s="385"/>
      <c r="I2379" s="385"/>
      <c r="J2379" s="385"/>
      <c r="K2379" s="385"/>
    </row>
    <row r="2380" spans="1:11">
      <c r="A2380" s="494"/>
      <c r="B2380" s="438"/>
      <c r="F2380" s="385"/>
      <c r="G2380" s="385"/>
      <c r="H2380" s="385"/>
      <c r="I2380" s="385"/>
      <c r="J2380" s="385"/>
      <c r="K2380" s="385"/>
    </row>
    <row r="2381" spans="1:11">
      <c r="A2381" s="494"/>
      <c r="B2381" s="438"/>
      <c r="F2381" s="385"/>
      <c r="G2381" s="385"/>
      <c r="H2381" s="385"/>
      <c r="I2381" s="385"/>
      <c r="J2381" s="385"/>
      <c r="K2381" s="385"/>
    </row>
    <row r="2382" spans="1:11">
      <c r="A2382" s="494"/>
      <c r="B2382" s="438"/>
      <c r="F2382" s="385"/>
      <c r="G2382" s="385"/>
      <c r="H2382" s="385"/>
      <c r="I2382" s="385"/>
      <c r="J2382" s="385"/>
      <c r="K2382" s="385"/>
    </row>
    <row r="2383" spans="1:11">
      <c r="A2383" s="494"/>
      <c r="B2383" s="438"/>
      <c r="F2383" s="385"/>
      <c r="G2383" s="385"/>
      <c r="H2383" s="385"/>
      <c r="I2383" s="385"/>
      <c r="J2383" s="385"/>
      <c r="K2383" s="385"/>
    </row>
    <row r="2384" spans="1:11">
      <c r="A2384" s="494"/>
      <c r="B2384" s="438"/>
      <c r="F2384" s="385"/>
      <c r="G2384" s="385"/>
      <c r="H2384" s="385"/>
      <c r="I2384" s="385"/>
      <c r="J2384" s="385"/>
      <c r="K2384" s="385"/>
    </row>
    <row r="2385" spans="1:11">
      <c r="A2385" s="494"/>
      <c r="B2385" s="438"/>
      <c r="F2385" s="385"/>
      <c r="G2385" s="385"/>
      <c r="H2385" s="385"/>
      <c r="I2385" s="385"/>
      <c r="J2385" s="385"/>
      <c r="K2385" s="385"/>
    </row>
    <row r="2386" spans="1:11">
      <c r="A2386" s="494"/>
      <c r="B2386" s="438"/>
      <c r="F2386" s="385"/>
      <c r="G2386" s="385"/>
      <c r="H2386" s="385"/>
      <c r="I2386" s="385"/>
      <c r="J2386" s="385"/>
      <c r="K2386" s="385"/>
    </row>
    <row r="2387" spans="1:11">
      <c r="A2387" s="494"/>
      <c r="B2387" s="438"/>
      <c r="F2387" s="385"/>
      <c r="G2387" s="385"/>
      <c r="H2387" s="385"/>
      <c r="I2387" s="385"/>
      <c r="J2387" s="385"/>
      <c r="K2387" s="385"/>
    </row>
    <row r="2388" spans="1:11">
      <c r="A2388" s="494"/>
      <c r="B2388" s="438"/>
      <c r="F2388" s="385"/>
      <c r="G2388" s="385"/>
      <c r="H2388" s="385"/>
      <c r="I2388" s="385"/>
      <c r="J2388" s="385"/>
      <c r="K2388" s="385"/>
    </row>
    <row r="2389" spans="1:11">
      <c r="A2389" s="494"/>
      <c r="B2389" s="438"/>
      <c r="F2389" s="385"/>
      <c r="G2389" s="385"/>
      <c r="H2389" s="385"/>
      <c r="I2389" s="385"/>
      <c r="J2389" s="385"/>
      <c r="K2389" s="385"/>
    </row>
    <row r="2390" spans="1:11">
      <c r="A2390" s="494"/>
      <c r="B2390" s="438"/>
      <c r="F2390" s="385"/>
      <c r="G2390" s="385"/>
      <c r="H2390" s="385"/>
      <c r="I2390" s="385"/>
      <c r="J2390" s="385"/>
      <c r="K2390" s="385"/>
    </row>
    <row r="2391" spans="1:11">
      <c r="A2391" s="494"/>
      <c r="B2391" s="438"/>
      <c r="F2391" s="385"/>
      <c r="G2391" s="385"/>
      <c r="H2391" s="385"/>
      <c r="I2391" s="385"/>
      <c r="J2391" s="385"/>
      <c r="K2391" s="385"/>
    </row>
    <row r="2392" spans="1:11">
      <c r="A2392" s="494"/>
      <c r="B2392" s="438"/>
      <c r="F2392" s="385"/>
      <c r="G2392" s="385"/>
      <c r="H2392" s="385"/>
      <c r="I2392" s="385"/>
      <c r="J2392" s="385"/>
      <c r="K2392" s="385"/>
    </row>
    <row r="2393" spans="1:11">
      <c r="A2393" s="494"/>
      <c r="B2393" s="438"/>
      <c r="F2393" s="385"/>
      <c r="G2393" s="385"/>
      <c r="H2393" s="385"/>
      <c r="I2393" s="385"/>
      <c r="J2393" s="385"/>
      <c r="K2393" s="385"/>
    </row>
    <row r="2394" spans="1:11">
      <c r="A2394" s="494"/>
      <c r="B2394" s="438"/>
      <c r="F2394" s="385"/>
      <c r="G2394" s="385"/>
      <c r="H2394" s="385"/>
      <c r="I2394" s="385"/>
      <c r="J2394" s="385"/>
      <c r="K2394" s="385"/>
    </row>
    <row r="2395" spans="1:11">
      <c r="A2395" s="494"/>
      <c r="B2395" s="438"/>
      <c r="F2395" s="385"/>
      <c r="G2395" s="385"/>
      <c r="H2395" s="385"/>
      <c r="I2395" s="385"/>
      <c r="J2395" s="385"/>
      <c r="K2395" s="385"/>
    </row>
    <row r="2396" spans="1:11">
      <c r="A2396" s="494"/>
      <c r="B2396" s="438"/>
      <c r="F2396" s="385"/>
      <c r="G2396" s="385"/>
      <c r="H2396" s="385"/>
      <c r="I2396" s="385"/>
      <c r="J2396" s="385"/>
      <c r="K2396" s="385"/>
    </row>
    <row r="2397" spans="1:11">
      <c r="A2397" s="494"/>
      <c r="B2397" s="438"/>
      <c r="F2397" s="385"/>
      <c r="G2397" s="385"/>
      <c r="H2397" s="385"/>
      <c r="I2397" s="385"/>
      <c r="J2397" s="385"/>
      <c r="K2397" s="385"/>
    </row>
    <row r="2398" spans="1:11">
      <c r="A2398" s="494"/>
      <c r="B2398" s="438"/>
      <c r="F2398" s="385"/>
      <c r="G2398" s="385"/>
      <c r="H2398" s="385"/>
      <c r="I2398" s="385"/>
      <c r="J2398" s="385"/>
      <c r="K2398" s="385"/>
    </row>
    <row r="2399" spans="1:11">
      <c r="A2399" s="494"/>
      <c r="B2399" s="438"/>
      <c r="F2399" s="385"/>
      <c r="G2399" s="385"/>
      <c r="H2399" s="385"/>
      <c r="I2399" s="385"/>
      <c r="J2399" s="385"/>
      <c r="K2399" s="385"/>
    </row>
    <row r="2400" spans="1:11">
      <c r="A2400" s="494"/>
      <c r="B2400" s="438"/>
      <c r="F2400" s="385"/>
      <c r="G2400" s="385"/>
      <c r="H2400" s="385"/>
      <c r="I2400" s="385"/>
      <c r="J2400" s="385"/>
      <c r="K2400" s="385"/>
    </row>
    <row r="2401" spans="1:11">
      <c r="A2401" s="494"/>
      <c r="B2401" s="438"/>
      <c r="F2401" s="385"/>
      <c r="G2401" s="385"/>
      <c r="H2401" s="385"/>
      <c r="I2401" s="385"/>
      <c r="J2401" s="385"/>
      <c r="K2401" s="385"/>
    </row>
    <row r="2402" spans="1:11">
      <c r="A2402" s="494"/>
      <c r="B2402" s="438"/>
      <c r="F2402" s="385"/>
      <c r="G2402" s="385"/>
      <c r="H2402" s="385"/>
      <c r="I2402" s="385"/>
      <c r="J2402" s="385"/>
      <c r="K2402" s="385"/>
    </row>
    <row r="2403" spans="1:11">
      <c r="A2403" s="494"/>
      <c r="B2403" s="438"/>
      <c r="F2403" s="385"/>
      <c r="G2403" s="385"/>
      <c r="H2403" s="385"/>
      <c r="I2403" s="385"/>
      <c r="J2403" s="385"/>
      <c r="K2403" s="385"/>
    </row>
    <row r="2404" spans="1:11">
      <c r="A2404" s="494"/>
      <c r="B2404" s="438"/>
      <c r="F2404" s="385"/>
      <c r="G2404" s="385"/>
      <c r="H2404" s="385"/>
      <c r="I2404" s="385"/>
      <c r="J2404" s="385"/>
      <c r="K2404" s="385"/>
    </row>
    <row r="2405" spans="1:11">
      <c r="A2405" s="494"/>
      <c r="B2405" s="438"/>
      <c r="F2405" s="385"/>
      <c r="G2405" s="385"/>
      <c r="H2405" s="385"/>
      <c r="I2405" s="385"/>
      <c r="J2405" s="385"/>
      <c r="K2405" s="385"/>
    </row>
    <row r="2406" spans="1:11">
      <c r="A2406" s="494"/>
      <c r="B2406" s="438"/>
      <c r="F2406" s="385"/>
      <c r="G2406" s="385"/>
      <c r="H2406" s="385"/>
      <c r="I2406" s="385"/>
      <c r="J2406" s="385"/>
      <c r="K2406" s="385"/>
    </row>
    <row r="2407" spans="1:11">
      <c r="A2407" s="494"/>
      <c r="B2407" s="438"/>
      <c r="F2407" s="385"/>
      <c r="G2407" s="385"/>
      <c r="H2407" s="385"/>
      <c r="I2407" s="385"/>
      <c r="J2407" s="385"/>
      <c r="K2407" s="385"/>
    </row>
    <row r="2408" spans="1:11">
      <c r="A2408" s="494"/>
      <c r="B2408" s="438"/>
      <c r="F2408" s="385"/>
      <c r="G2408" s="385"/>
      <c r="H2408" s="385"/>
      <c r="I2408" s="385"/>
      <c r="J2408" s="385"/>
      <c r="K2408" s="385"/>
    </row>
    <row r="2409" spans="1:11">
      <c r="A2409" s="494"/>
      <c r="B2409" s="438"/>
      <c r="F2409" s="385"/>
      <c r="G2409" s="385"/>
      <c r="H2409" s="385"/>
      <c r="I2409" s="385"/>
      <c r="J2409" s="385"/>
      <c r="K2409" s="385"/>
    </row>
    <row r="2410" spans="1:11">
      <c r="A2410" s="494"/>
      <c r="B2410" s="438"/>
      <c r="F2410" s="385"/>
      <c r="G2410" s="385"/>
      <c r="H2410" s="385"/>
      <c r="I2410" s="385"/>
      <c r="J2410" s="385"/>
      <c r="K2410" s="385"/>
    </row>
    <row r="2411" spans="1:11">
      <c r="A2411" s="494"/>
      <c r="B2411" s="438"/>
      <c r="F2411" s="385"/>
      <c r="G2411" s="385"/>
      <c r="H2411" s="385"/>
      <c r="I2411" s="385"/>
      <c r="J2411" s="385"/>
      <c r="K2411" s="385"/>
    </row>
    <row r="2412" spans="1:11">
      <c r="A2412" s="494"/>
      <c r="B2412" s="438"/>
      <c r="F2412" s="385"/>
      <c r="G2412" s="385"/>
      <c r="H2412" s="385"/>
      <c r="I2412" s="385"/>
      <c r="J2412" s="385"/>
      <c r="K2412" s="385"/>
    </row>
    <row r="2413" spans="1:11">
      <c r="A2413" s="494"/>
      <c r="B2413" s="438"/>
      <c r="F2413" s="385"/>
      <c r="G2413" s="385"/>
      <c r="H2413" s="385"/>
      <c r="I2413" s="385"/>
      <c r="J2413" s="385"/>
      <c r="K2413" s="385"/>
    </row>
    <row r="2414" spans="1:11">
      <c r="A2414" s="494"/>
      <c r="B2414" s="438"/>
      <c r="F2414" s="385"/>
      <c r="G2414" s="385"/>
      <c r="H2414" s="385"/>
      <c r="I2414" s="385"/>
      <c r="J2414" s="385"/>
      <c r="K2414" s="385"/>
    </row>
    <row r="2415" spans="1:11">
      <c r="A2415" s="494"/>
      <c r="B2415" s="438"/>
      <c r="F2415" s="385"/>
      <c r="G2415" s="385"/>
      <c r="H2415" s="385"/>
      <c r="I2415" s="385"/>
      <c r="J2415" s="385"/>
      <c r="K2415" s="385"/>
    </row>
    <row r="2416" spans="1:11">
      <c r="A2416" s="494"/>
      <c r="B2416" s="438"/>
      <c r="F2416" s="385"/>
      <c r="G2416" s="385"/>
      <c r="H2416" s="385"/>
      <c r="I2416" s="385"/>
      <c r="J2416" s="385"/>
      <c r="K2416" s="385"/>
    </row>
    <row r="2417" spans="1:11">
      <c r="A2417" s="494"/>
      <c r="B2417" s="438"/>
      <c r="F2417" s="385"/>
      <c r="G2417" s="385"/>
      <c r="H2417" s="385"/>
      <c r="I2417" s="385"/>
      <c r="J2417" s="385"/>
      <c r="K2417" s="385"/>
    </row>
    <row r="2418" spans="1:11">
      <c r="A2418" s="494"/>
      <c r="B2418" s="438"/>
      <c r="F2418" s="385"/>
      <c r="G2418" s="385"/>
      <c r="H2418" s="385"/>
      <c r="I2418" s="385"/>
      <c r="J2418" s="385"/>
      <c r="K2418" s="385"/>
    </row>
    <row r="2419" spans="1:11">
      <c r="A2419" s="494"/>
      <c r="B2419" s="438"/>
      <c r="F2419" s="385"/>
      <c r="G2419" s="385"/>
      <c r="H2419" s="385"/>
      <c r="I2419" s="385"/>
      <c r="J2419" s="385"/>
      <c r="K2419" s="385"/>
    </row>
    <row r="2420" spans="1:11">
      <c r="A2420" s="494"/>
      <c r="B2420" s="438"/>
      <c r="F2420" s="385"/>
      <c r="G2420" s="385"/>
      <c r="H2420" s="385"/>
      <c r="I2420" s="385"/>
      <c r="J2420" s="385"/>
      <c r="K2420" s="385"/>
    </row>
    <row r="2421" spans="1:11">
      <c r="A2421" s="494"/>
      <c r="B2421" s="438"/>
      <c r="F2421" s="385"/>
      <c r="G2421" s="385"/>
      <c r="H2421" s="385"/>
      <c r="I2421" s="385"/>
      <c r="J2421" s="385"/>
      <c r="K2421" s="385"/>
    </row>
    <row r="2422" spans="1:11">
      <c r="A2422" s="494"/>
      <c r="B2422" s="438"/>
      <c r="F2422" s="385"/>
      <c r="G2422" s="385"/>
      <c r="H2422" s="385"/>
      <c r="I2422" s="385"/>
      <c r="J2422" s="385"/>
      <c r="K2422" s="385"/>
    </row>
    <row r="2423" spans="1:11">
      <c r="A2423" s="494"/>
      <c r="B2423" s="438"/>
      <c r="F2423" s="385"/>
      <c r="G2423" s="385"/>
      <c r="H2423" s="385"/>
      <c r="I2423" s="385"/>
      <c r="J2423" s="385"/>
      <c r="K2423" s="385"/>
    </row>
    <row r="2424" spans="1:11">
      <c r="A2424" s="494"/>
      <c r="B2424" s="438"/>
      <c r="F2424" s="385"/>
      <c r="G2424" s="385"/>
      <c r="H2424" s="385"/>
      <c r="I2424" s="385"/>
      <c r="J2424" s="385"/>
      <c r="K2424" s="385"/>
    </row>
    <row r="2425" spans="1:11">
      <c r="A2425" s="494"/>
      <c r="B2425" s="438"/>
      <c r="F2425" s="385"/>
      <c r="G2425" s="385"/>
      <c r="H2425" s="385"/>
      <c r="I2425" s="385"/>
      <c r="J2425" s="385"/>
      <c r="K2425" s="385"/>
    </row>
    <row r="2426" spans="1:11">
      <c r="A2426" s="494"/>
      <c r="B2426" s="438"/>
      <c r="F2426" s="385"/>
      <c r="G2426" s="385"/>
      <c r="H2426" s="385"/>
      <c r="I2426" s="385"/>
      <c r="J2426" s="385"/>
      <c r="K2426" s="385"/>
    </row>
    <row r="2427" spans="1:11">
      <c r="A2427" s="494"/>
      <c r="B2427" s="438"/>
      <c r="F2427" s="385"/>
      <c r="G2427" s="385"/>
      <c r="H2427" s="385"/>
      <c r="I2427" s="385"/>
      <c r="J2427" s="385"/>
      <c r="K2427" s="385"/>
    </row>
    <row r="2428" spans="1:11">
      <c r="A2428" s="494"/>
      <c r="B2428" s="438"/>
      <c r="F2428" s="385"/>
      <c r="G2428" s="385"/>
      <c r="H2428" s="385"/>
      <c r="I2428" s="385"/>
      <c r="J2428" s="385"/>
      <c r="K2428" s="385"/>
    </row>
    <row r="2429" spans="1:11">
      <c r="A2429" s="494"/>
      <c r="B2429" s="438"/>
      <c r="F2429" s="385"/>
      <c r="G2429" s="385"/>
      <c r="H2429" s="385"/>
      <c r="I2429" s="385"/>
      <c r="J2429" s="385"/>
      <c r="K2429" s="385"/>
    </row>
    <row r="2430" spans="1:11">
      <c r="A2430" s="494"/>
      <c r="B2430" s="438"/>
      <c r="F2430" s="385"/>
      <c r="G2430" s="385"/>
      <c r="H2430" s="385"/>
      <c r="I2430" s="385"/>
      <c r="J2430" s="385"/>
      <c r="K2430" s="385"/>
    </row>
    <row r="2431" spans="1:11">
      <c r="A2431" s="494"/>
      <c r="B2431" s="438"/>
      <c r="F2431" s="385"/>
      <c r="G2431" s="385"/>
      <c r="H2431" s="385"/>
      <c r="I2431" s="385"/>
      <c r="J2431" s="385"/>
      <c r="K2431" s="385"/>
    </row>
    <row r="2432" spans="1:11">
      <c r="A2432" s="494"/>
      <c r="B2432" s="438"/>
      <c r="F2432" s="385"/>
      <c r="G2432" s="385"/>
      <c r="H2432" s="385"/>
      <c r="I2432" s="385"/>
      <c r="J2432" s="385"/>
      <c r="K2432" s="385"/>
    </row>
    <row r="2433" spans="1:11">
      <c r="A2433" s="494"/>
      <c r="B2433" s="438"/>
      <c r="F2433" s="385"/>
      <c r="G2433" s="385"/>
      <c r="H2433" s="385"/>
      <c r="I2433" s="385"/>
      <c r="J2433" s="385"/>
      <c r="K2433" s="385"/>
    </row>
    <row r="2434" spans="1:11">
      <c r="A2434" s="494"/>
      <c r="B2434" s="438"/>
      <c r="F2434" s="385"/>
      <c r="G2434" s="385"/>
      <c r="H2434" s="385"/>
      <c r="I2434" s="385"/>
      <c r="J2434" s="385"/>
      <c r="K2434" s="385"/>
    </row>
    <row r="2435" spans="1:11">
      <c r="A2435" s="494"/>
      <c r="B2435" s="438"/>
      <c r="F2435" s="385"/>
      <c r="G2435" s="385"/>
      <c r="H2435" s="385"/>
      <c r="I2435" s="385"/>
      <c r="J2435" s="385"/>
      <c r="K2435" s="385"/>
    </row>
    <row r="2436" spans="1:11">
      <c r="A2436" s="494"/>
      <c r="B2436" s="438"/>
      <c r="F2436" s="385"/>
      <c r="G2436" s="385"/>
      <c r="H2436" s="385"/>
      <c r="I2436" s="385"/>
      <c r="J2436" s="385"/>
      <c r="K2436" s="385"/>
    </row>
    <row r="2437" spans="1:11">
      <c r="A2437" s="494"/>
      <c r="B2437" s="438"/>
      <c r="F2437" s="385"/>
      <c r="G2437" s="385"/>
      <c r="H2437" s="385"/>
      <c r="I2437" s="385"/>
      <c r="J2437" s="385"/>
      <c r="K2437" s="385"/>
    </row>
    <row r="2438" spans="1:11">
      <c r="A2438" s="494"/>
      <c r="B2438" s="438"/>
      <c r="F2438" s="385"/>
      <c r="G2438" s="385"/>
      <c r="H2438" s="385"/>
      <c r="I2438" s="385"/>
      <c r="J2438" s="385"/>
      <c r="K2438" s="385"/>
    </row>
    <row r="2439" spans="1:11">
      <c r="A2439" s="494"/>
      <c r="B2439" s="438"/>
      <c r="F2439" s="385"/>
      <c r="G2439" s="385"/>
      <c r="H2439" s="385"/>
      <c r="I2439" s="385"/>
      <c r="J2439" s="385"/>
      <c r="K2439" s="385"/>
    </row>
    <row r="2440" spans="1:11">
      <c r="A2440" s="494"/>
      <c r="B2440" s="438"/>
      <c r="F2440" s="385"/>
      <c r="G2440" s="385"/>
      <c r="H2440" s="385"/>
      <c r="I2440" s="385"/>
      <c r="J2440" s="385"/>
      <c r="K2440" s="385"/>
    </row>
    <row r="2441" spans="1:11">
      <c r="A2441" s="494"/>
      <c r="B2441" s="438"/>
      <c r="F2441" s="385"/>
      <c r="G2441" s="385"/>
      <c r="H2441" s="385"/>
      <c r="I2441" s="385"/>
      <c r="J2441" s="385"/>
      <c r="K2441" s="385"/>
    </row>
    <row r="2442" spans="1:11">
      <c r="A2442" s="494"/>
      <c r="B2442" s="438"/>
      <c r="F2442" s="385"/>
      <c r="G2442" s="385"/>
      <c r="H2442" s="385"/>
      <c r="I2442" s="385"/>
      <c r="J2442" s="385"/>
      <c r="K2442" s="385"/>
    </row>
    <row r="2443" spans="1:11">
      <c r="A2443" s="494"/>
      <c r="B2443" s="438"/>
      <c r="F2443" s="385"/>
      <c r="G2443" s="385"/>
      <c r="H2443" s="385"/>
      <c r="I2443" s="385"/>
      <c r="J2443" s="385"/>
      <c r="K2443" s="385"/>
    </row>
    <row r="2444" spans="1:11">
      <c r="A2444" s="494"/>
      <c r="B2444" s="438"/>
      <c r="F2444" s="385"/>
      <c r="G2444" s="385"/>
      <c r="H2444" s="385"/>
      <c r="I2444" s="385"/>
      <c r="J2444" s="385"/>
      <c r="K2444" s="385"/>
    </row>
    <row r="2445" spans="1:11">
      <c r="A2445" s="494"/>
      <c r="B2445" s="438"/>
      <c r="F2445" s="385"/>
      <c r="G2445" s="385"/>
      <c r="H2445" s="385"/>
      <c r="I2445" s="385"/>
      <c r="J2445" s="385"/>
      <c r="K2445" s="385"/>
    </row>
    <row r="2446" spans="1:11">
      <c r="A2446" s="494"/>
      <c r="B2446" s="438"/>
      <c r="F2446" s="385"/>
      <c r="G2446" s="385"/>
      <c r="H2446" s="385"/>
      <c r="I2446" s="385"/>
      <c r="J2446" s="385"/>
      <c r="K2446" s="385"/>
    </row>
    <row r="2447" spans="1:11">
      <c r="A2447" s="494"/>
      <c r="B2447" s="438"/>
      <c r="F2447" s="385"/>
      <c r="G2447" s="385"/>
      <c r="H2447" s="385"/>
      <c r="I2447" s="385"/>
      <c r="J2447" s="385"/>
      <c r="K2447" s="385"/>
    </row>
    <row r="2448" spans="1:11">
      <c r="A2448" s="494"/>
      <c r="B2448" s="438"/>
      <c r="F2448" s="385"/>
      <c r="G2448" s="385"/>
      <c r="H2448" s="385"/>
      <c r="I2448" s="385"/>
      <c r="J2448" s="385"/>
      <c r="K2448" s="385"/>
    </row>
    <row r="2449" spans="1:11">
      <c r="A2449" s="494"/>
      <c r="B2449" s="438"/>
      <c r="F2449" s="385"/>
      <c r="G2449" s="385"/>
      <c r="H2449" s="385"/>
      <c r="I2449" s="385"/>
      <c r="J2449" s="385"/>
      <c r="K2449" s="385"/>
    </row>
    <row r="2450" spans="1:11">
      <c r="A2450" s="494"/>
      <c r="B2450" s="438"/>
      <c r="F2450" s="385"/>
      <c r="G2450" s="385"/>
      <c r="H2450" s="385"/>
      <c r="I2450" s="385"/>
      <c r="J2450" s="385"/>
      <c r="K2450" s="385"/>
    </row>
    <row r="2451" spans="1:11">
      <c r="A2451" s="494"/>
      <c r="B2451" s="438"/>
      <c r="F2451" s="385"/>
      <c r="G2451" s="385"/>
      <c r="H2451" s="385"/>
      <c r="I2451" s="385"/>
      <c r="J2451" s="385"/>
      <c r="K2451" s="385"/>
    </row>
    <row r="2452" spans="1:11">
      <c r="A2452" s="494"/>
      <c r="B2452" s="438"/>
      <c r="F2452" s="385"/>
      <c r="G2452" s="385"/>
      <c r="H2452" s="385"/>
      <c r="I2452" s="385"/>
      <c r="J2452" s="385"/>
      <c r="K2452" s="385"/>
    </row>
    <row r="2453" spans="1:11">
      <c r="A2453" s="494"/>
      <c r="B2453" s="438"/>
      <c r="F2453" s="385"/>
      <c r="G2453" s="385"/>
      <c r="H2453" s="385"/>
      <c r="I2453" s="385"/>
      <c r="J2453" s="385"/>
      <c r="K2453" s="385"/>
    </row>
    <row r="2454" spans="1:11">
      <c r="A2454" s="494"/>
      <c r="B2454" s="438"/>
      <c r="F2454" s="385"/>
      <c r="G2454" s="385"/>
      <c r="H2454" s="385"/>
      <c r="I2454" s="385"/>
      <c r="J2454" s="385"/>
      <c r="K2454" s="385"/>
    </row>
    <row r="2455" spans="1:11">
      <c r="A2455" s="494"/>
      <c r="B2455" s="438"/>
      <c r="F2455" s="385"/>
      <c r="G2455" s="385"/>
      <c r="H2455" s="385"/>
      <c r="I2455" s="385"/>
      <c r="J2455" s="385"/>
      <c r="K2455" s="385"/>
    </row>
    <row r="2456" spans="1:11">
      <c r="A2456" s="494"/>
      <c r="B2456" s="438"/>
      <c r="F2456" s="385"/>
      <c r="G2456" s="385"/>
      <c r="H2456" s="385"/>
      <c r="I2456" s="385"/>
      <c r="J2456" s="385"/>
      <c r="K2456" s="385"/>
    </row>
    <row r="2457" spans="1:11">
      <c r="A2457" s="494"/>
      <c r="B2457" s="438"/>
      <c r="F2457" s="385"/>
      <c r="G2457" s="385"/>
      <c r="H2457" s="385"/>
      <c r="I2457" s="385"/>
      <c r="J2457" s="385"/>
      <c r="K2457" s="385"/>
    </row>
    <row r="2458" spans="1:11">
      <c r="A2458" s="494"/>
      <c r="B2458" s="438"/>
      <c r="F2458" s="385"/>
      <c r="G2458" s="385"/>
      <c r="H2458" s="385"/>
      <c r="I2458" s="385"/>
      <c r="J2458" s="385"/>
      <c r="K2458" s="385"/>
    </row>
    <row r="2459" spans="1:11">
      <c r="A2459" s="494"/>
      <c r="B2459" s="438"/>
      <c r="F2459" s="385"/>
      <c r="G2459" s="385"/>
      <c r="H2459" s="385"/>
      <c r="I2459" s="385"/>
      <c r="J2459" s="385"/>
      <c r="K2459" s="385"/>
    </row>
    <row r="2460" spans="1:11">
      <c r="A2460" s="494"/>
      <c r="B2460" s="438"/>
      <c r="F2460" s="385"/>
      <c r="G2460" s="385"/>
      <c r="H2460" s="385"/>
      <c r="I2460" s="385"/>
      <c r="J2460" s="385"/>
      <c r="K2460" s="385"/>
    </row>
    <row r="2461" spans="1:11">
      <c r="A2461" s="494"/>
      <c r="B2461" s="438"/>
      <c r="F2461" s="385"/>
      <c r="G2461" s="385"/>
      <c r="H2461" s="385"/>
      <c r="I2461" s="385"/>
      <c r="J2461" s="385"/>
      <c r="K2461" s="385"/>
    </row>
    <row r="2462" spans="1:11">
      <c r="A2462" s="494"/>
      <c r="B2462" s="438"/>
      <c r="F2462" s="385"/>
      <c r="G2462" s="385"/>
      <c r="H2462" s="385"/>
      <c r="I2462" s="385"/>
      <c r="J2462" s="385"/>
      <c r="K2462" s="385"/>
    </row>
    <row r="2463" spans="1:11">
      <c r="A2463" s="494"/>
      <c r="B2463" s="438"/>
      <c r="F2463" s="385"/>
      <c r="G2463" s="385"/>
      <c r="H2463" s="385"/>
      <c r="I2463" s="385"/>
      <c r="J2463" s="385"/>
      <c r="K2463" s="385"/>
    </row>
    <row r="2464" spans="1:11">
      <c r="A2464" s="494"/>
      <c r="B2464" s="438"/>
      <c r="F2464" s="385"/>
      <c r="G2464" s="385"/>
      <c r="H2464" s="385"/>
      <c r="I2464" s="385"/>
      <c r="J2464" s="385"/>
      <c r="K2464" s="385"/>
    </row>
    <row r="2465" spans="1:11">
      <c r="A2465" s="494"/>
      <c r="B2465" s="438"/>
      <c r="F2465" s="385"/>
      <c r="G2465" s="385"/>
      <c r="H2465" s="385"/>
      <c r="I2465" s="385"/>
      <c r="J2465" s="385"/>
      <c r="K2465" s="385"/>
    </row>
    <row r="2466" spans="1:11">
      <c r="A2466" s="494"/>
      <c r="B2466" s="438"/>
      <c r="F2466" s="385"/>
      <c r="G2466" s="385"/>
      <c r="H2466" s="385"/>
      <c r="I2466" s="385"/>
      <c r="J2466" s="385"/>
      <c r="K2466" s="385"/>
    </row>
    <row r="2467" spans="1:11">
      <c r="A2467" s="494"/>
      <c r="B2467" s="438"/>
      <c r="F2467" s="385"/>
      <c r="G2467" s="385"/>
      <c r="H2467" s="385"/>
      <c r="I2467" s="385"/>
      <c r="J2467" s="385"/>
      <c r="K2467" s="385"/>
    </row>
    <row r="2468" spans="1:11">
      <c r="A2468" s="494"/>
      <c r="B2468" s="438"/>
      <c r="F2468" s="385"/>
      <c r="G2468" s="385"/>
      <c r="H2468" s="385"/>
      <c r="I2468" s="385"/>
      <c r="J2468" s="385"/>
      <c r="K2468" s="385"/>
    </row>
    <row r="2469" spans="1:11">
      <c r="A2469" s="494"/>
      <c r="B2469" s="438"/>
      <c r="F2469" s="385"/>
      <c r="G2469" s="385"/>
      <c r="H2469" s="385"/>
      <c r="I2469" s="385"/>
      <c r="J2469" s="385"/>
      <c r="K2469" s="385"/>
    </row>
    <row r="2470" spans="1:11">
      <c r="A2470" s="494"/>
      <c r="B2470" s="438"/>
      <c r="F2470" s="385"/>
      <c r="G2470" s="385"/>
      <c r="H2470" s="385"/>
      <c r="I2470" s="385"/>
      <c r="J2470" s="385"/>
      <c r="K2470" s="385"/>
    </row>
    <row r="2471" spans="1:11">
      <c r="A2471" s="494"/>
      <c r="B2471" s="438"/>
      <c r="F2471" s="385"/>
      <c r="G2471" s="385"/>
      <c r="H2471" s="385"/>
      <c r="I2471" s="385"/>
      <c r="J2471" s="385"/>
      <c r="K2471" s="385"/>
    </row>
    <row r="2472" spans="1:11">
      <c r="A2472" s="494"/>
      <c r="B2472" s="438"/>
      <c r="F2472" s="385"/>
      <c r="G2472" s="385"/>
      <c r="H2472" s="385"/>
      <c r="I2472" s="385"/>
      <c r="J2472" s="385"/>
      <c r="K2472" s="385"/>
    </row>
    <row r="2473" spans="1:11">
      <c r="A2473" s="494"/>
      <c r="B2473" s="438"/>
      <c r="F2473" s="385"/>
      <c r="G2473" s="385"/>
      <c r="H2473" s="385"/>
      <c r="I2473" s="385"/>
      <c r="J2473" s="385"/>
      <c r="K2473" s="385"/>
    </row>
    <row r="2474" spans="1:11">
      <c r="A2474" s="494"/>
      <c r="B2474" s="438"/>
      <c r="F2474" s="385"/>
      <c r="G2474" s="385"/>
      <c r="H2474" s="385"/>
      <c r="I2474" s="385"/>
      <c r="J2474" s="385"/>
      <c r="K2474" s="385"/>
    </row>
    <row r="2475" spans="1:11">
      <c r="A2475" s="494"/>
      <c r="B2475" s="438"/>
      <c r="F2475" s="385"/>
      <c r="G2475" s="385"/>
      <c r="H2475" s="385"/>
      <c r="I2475" s="385"/>
      <c r="J2475" s="385"/>
      <c r="K2475" s="385"/>
    </row>
    <row r="2476" spans="1:11">
      <c r="A2476" s="494"/>
      <c r="B2476" s="438"/>
      <c r="F2476" s="385"/>
      <c r="G2476" s="385"/>
      <c r="H2476" s="385"/>
      <c r="I2476" s="385"/>
      <c r="J2476" s="385"/>
      <c r="K2476" s="385"/>
    </row>
    <row r="2477" spans="1:11">
      <c r="A2477" s="494"/>
      <c r="B2477" s="438"/>
      <c r="F2477" s="385"/>
      <c r="G2477" s="385"/>
      <c r="H2477" s="385"/>
      <c r="I2477" s="385"/>
      <c r="J2477" s="385"/>
      <c r="K2477" s="385"/>
    </row>
    <row r="2478" spans="1:11">
      <c r="A2478" s="494"/>
      <c r="B2478" s="438"/>
      <c r="F2478" s="385"/>
      <c r="G2478" s="385"/>
      <c r="H2478" s="385"/>
      <c r="I2478" s="385"/>
      <c r="J2478" s="385"/>
      <c r="K2478" s="385"/>
    </row>
    <row r="2479" spans="1:11">
      <c r="A2479" s="494"/>
      <c r="B2479" s="438"/>
      <c r="F2479" s="385"/>
      <c r="G2479" s="385"/>
      <c r="H2479" s="385"/>
      <c r="I2479" s="385"/>
      <c r="J2479" s="385"/>
      <c r="K2479" s="385"/>
    </row>
    <row r="2480" spans="1:11">
      <c r="A2480" s="494"/>
      <c r="B2480" s="438"/>
      <c r="F2480" s="385"/>
      <c r="G2480" s="385"/>
      <c r="H2480" s="385"/>
      <c r="I2480" s="385"/>
      <c r="J2480" s="385"/>
      <c r="K2480" s="385"/>
    </row>
    <row r="2481" spans="1:11">
      <c r="A2481" s="494"/>
      <c r="B2481" s="438"/>
      <c r="F2481" s="385"/>
      <c r="G2481" s="385"/>
      <c r="H2481" s="385"/>
      <c r="I2481" s="385"/>
      <c r="J2481" s="385"/>
      <c r="K2481" s="385"/>
    </row>
    <row r="2482" spans="1:11">
      <c r="A2482" s="494"/>
      <c r="B2482" s="438"/>
      <c r="F2482" s="385"/>
      <c r="G2482" s="385"/>
      <c r="H2482" s="385"/>
      <c r="I2482" s="385"/>
      <c r="J2482" s="385"/>
      <c r="K2482" s="385"/>
    </row>
    <row r="2483" spans="1:11">
      <c r="A2483" s="494"/>
      <c r="B2483" s="438"/>
      <c r="F2483" s="385"/>
      <c r="G2483" s="385"/>
      <c r="H2483" s="385"/>
      <c r="I2483" s="385"/>
      <c r="J2483" s="385"/>
      <c r="K2483" s="385"/>
    </row>
    <row r="2484" spans="1:11">
      <c r="A2484" s="494"/>
      <c r="B2484" s="438"/>
      <c r="F2484" s="385"/>
      <c r="G2484" s="385"/>
      <c r="H2484" s="385"/>
      <c r="I2484" s="385"/>
      <c r="J2484" s="385"/>
      <c r="K2484" s="385"/>
    </row>
    <row r="2485" spans="1:11">
      <c r="A2485" s="494"/>
      <c r="B2485" s="438"/>
      <c r="F2485" s="385"/>
      <c r="G2485" s="385"/>
      <c r="H2485" s="385"/>
      <c r="I2485" s="385"/>
      <c r="J2485" s="385"/>
      <c r="K2485" s="385"/>
    </row>
    <row r="2486" spans="1:11">
      <c r="A2486" s="494"/>
      <c r="B2486" s="438"/>
      <c r="F2486" s="385"/>
      <c r="G2486" s="385"/>
      <c r="H2486" s="385"/>
      <c r="I2486" s="385"/>
      <c r="J2486" s="385"/>
      <c r="K2486" s="385"/>
    </row>
    <row r="2487" spans="1:11">
      <c r="A2487" s="494"/>
      <c r="B2487" s="438"/>
      <c r="F2487" s="385"/>
      <c r="G2487" s="385"/>
      <c r="H2487" s="385"/>
      <c r="I2487" s="385"/>
      <c r="J2487" s="385"/>
      <c r="K2487" s="385"/>
    </row>
    <row r="2488" spans="1:11">
      <c r="A2488" s="494"/>
      <c r="B2488" s="438"/>
      <c r="F2488" s="385"/>
      <c r="G2488" s="385"/>
      <c r="H2488" s="385"/>
      <c r="I2488" s="385"/>
      <c r="J2488" s="385"/>
      <c r="K2488" s="385"/>
    </row>
    <row r="2489" spans="1:11">
      <c r="A2489" s="494"/>
      <c r="B2489" s="438"/>
      <c r="F2489" s="385"/>
      <c r="G2489" s="385"/>
      <c r="H2489" s="385"/>
      <c r="I2489" s="385"/>
      <c r="J2489" s="385"/>
      <c r="K2489" s="385"/>
    </row>
    <row r="2490" spans="1:11">
      <c r="A2490" s="494"/>
      <c r="B2490" s="438"/>
      <c r="F2490" s="385"/>
      <c r="G2490" s="385"/>
      <c r="H2490" s="385"/>
      <c r="I2490" s="385"/>
      <c r="J2490" s="385"/>
      <c r="K2490" s="385"/>
    </row>
    <row r="2491" spans="1:11">
      <c r="A2491" s="494"/>
      <c r="B2491" s="438"/>
      <c r="F2491" s="385"/>
      <c r="G2491" s="385"/>
      <c r="H2491" s="385"/>
      <c r="I2491" s="385"/>
      <c r="J2491" s="385"/>
      <c r="K2491" s="385"/>
    </row>
    <row r="2492" spans="1:11">
      <c r="A2492" s="494"/>
      <c r="B2492" s="438"/>
      <c r="F2492" s="385"/>
      <c r="G2492" s="385"/>
      <c r="H2492" s="385"/>
      <c r="I2492" s="385"/>
      <c r="J2492" s="385"/>
      <c r="K2492" s="385"/>
    </row>
    <row r="2493" spans="1:11">
      <c r="A2493" s="494"/>
      <c r="B2493" s="438"/>
      <c r="F2493" s="385"/>
      <c r="G2493" s="385"/>
      <c r="H2493" s="385"/>
      <c r="I2493" s="385"/>
      <c r="J2493" s="385"/>
      <c r="K2493" s="385"/>
    </row>
    <row r="2494" spans="1:11">
      <c r="A2494" s="494"/>
      <c r="B2494" s="438"/>
      <c r="F2494" s="385"/>
      <c r="G2494" s="385"/>
      <c r="H2494" s="385"/>
      <c r="I2494" s="385"/>
      <c r="J2494" s="385"/>
      <c r="K2494" s="385"/>
    </row>
    <row r="2495" spans="1:11">
      <c r="A2495" s="494"/>
      <c r="B2495" s="438"/>
      <c r="F2495" s="385"/>
      <c r="G2495" s="385"/>
      <c r="H2495" s="385"/>
      <c r="I2495" s="385"/>
      <c r="J2495" s="385"/>
      <c r="K2495" s="385"/>
    </row>
    <row r="2496" spans="1:11">
      <c r="A2496" s="494"/>
      <c r="B2496" s="438"/>
      <c r="F2496" s="385"/>
      <c r="G2496" s="385"/>
      <c r="H2496" s="385"/>
      <c r="I2496" s="385"/>
      <c r="J2496" s="385"/>
      <c r="K2496" s="385"/>
    </row>
    <row r="2497" spans="1:11">
      <c r="A2497" s="494"/>
      <c r="B2497" s="438"/>
      <c r="F2497" s="385"/>
      <c r="G2497" s="385"/>
      <c r="H2497" s="385"/>
      <c r="I2497" s="385"/>
      <c r="J2497" s="385"/>
      <c r="K2497" s="385"/>
    </row>
    <row r="2498" spans="1:11">
      <c r="A2498" s="494"/>
      <c r="B2498" s="438"/>
      <c r="F2498" s="385"/>
      <c r="G2498" s="385"/>
      <c r="H2498" s="385"/>
      <c r="I2498" s="385"/>
      <c r="J2498" s="385"/>
      <c r="K2498" s="385"/>
    </row>
    <row r="2499" spans="1:11">
      <c r="A2499" s="494"/>
      <c r="B2499" s="438"/>
      <c r="F2499" s="385"/>
      <c r="G2499" s="385"/>
      <c r="H2499" s="385"/>
      <c r="I2499" s="385"/>
      <c r="J2499" s="385"/>
      <c r="K2499" s="385"/>
    </row>
    <row r="2500" spans="1:11">
      <c r="A2500" s="494"/>
      <c r="B2500" s="438"/>
      <c r="F2500" s="385"/>
      <c r="G2500" s="385"/>
      <c r="H2500" s="385"/>
      <c r="I2500" s="385"/>
      <c r="J2500" s="385"/>
      <c r="K2500" s="385"/>
    </row>
    <row r="2501" spans="1:11">
      <c r="A2501" s="494"/>
      <c r="B2501" s="438"/>
      <c r="F2501" s="385"/>
      <c r="G2501" s="385"/>
      <c r="H2501" s="385"/>
      <c r="I2501" s="385"/>
      <c r="J2501" s="385"/>
      <c r="K2501" s="385"/>
    </row>
    <row r="2502" spans="1:11">
      <c r="A2502" s="494"/>
      <c r="B2502" s="438"/>
      <c r="F2502" s="385"/>
      <c r="G2502" s="385"/>
      <c r="H2502" s="385"/>
      <c r="I2502" s="385"/>
      <c r="J2502" s="385"/>
      <c r="K2502" s="385"/>
    </row>
    <row r="2503" spans="1:11">
      <c r="A2503" s="494"/>
      <c r="B2503" s="438"/>
      <c r="F2503" s="385"/>
      <c r="G2503" s="385"/>
      <c r="H2503" s="385"/>
      <c r="I2503" s="385"/>
      <c r="J2503" s="385"/>
      <c r="K2503" s="385"/>
    </row>
    <row r="2504" spans="1:11">
      <c r="A2504" s="494"/>
      <c r="B2504" s="438"/>
      <c r="F2504" s="385"/>
      <c r="G2504" s="385"/>
      <c r="H2504" s="385"/>
      <c r="I2504" s="385"/>
      <c r="J2504" s="385"/>
      <c r="K2504" s="385"/>
    </row>
    <row r="2505" spans="1:11">
      <c r="A2505" s="494"/>
      <c r="B2505" s="438"/>
      <c r="F2505" s="385"/>
      <c r="G2505" s="385"/>
      <c r="H2505" s="385"/>
      <c r="I2505" s="385"/>
      <c r="J2505" s="385"/>
      <c r="K2505" s="385"/>
    </row>
    <row r="2506" spans="1:11">
      <c r="A2506" s="494"/>
      <c r="B2506" s="438"/>
      <c r="F2506" s="385"/>
      <c r="G2506" s="385"/>
      <c r="H2506" s="385"/>
      <c r="I2506" s="385"/>
      <c r="J2506" s="385"/>
      <c r="K2506" s="385"/>
    </row>
    <row r="2507" spans="1:11">
      <c r="A2507" s="494"/>
      <c r="B2507" s="438"/>
      <c r="F2507" s="385"/>
      <c r="G2507" s="385"/>
      <c r="H2507" s="385"/>
      <c r="I2507" s="385"/>
      <c r="J2507" s="385"/>
      <c r="K2507" s="385"/>
    </row>
    <row r="2508" spans="1:11">
      <c r="A2508" s="494"/>
      <c r="B2508" s="438"/>
      <c r="F2508" s="385"/>
      <c r="G2508" s="385"/>
      <c r="H2508" s="385"/>
      <c r="I2508" s="385"/>
      <c r="J2508" s="385"/>
      <c r="K2508" s="385"/>
    </row>
    <row r="2509" spans="1:11">
      <c r="A2509" s="494"/>
      <c r="B2509" s="438"/>
      <c r="F2509" s="385"/>
      <c r="G2509" s="385"/>
      <c r="H2509" s="385"/>
      <c r="I2509" s="385"/>
      <c r="J2509" s="385"/>
      <c r="K2509" s="385"/>
    </row>
    <row r="2510" spans="1:11">
      <c r="A2510" s="494"/>
      <c r="B2510" s="438"/>
      <c r="F2510" s="385"/>
      <c r="G2510" s="385"/>
      <c r="H2510" s="385"/>
      <c r="I2510" s="385"/>
      <c r="J2510" s="385"/>
      <c r="K2510" s="385"/>
    </row>
    <row r="2511" spans="1:11">
      <c r="A2511" s="494"/>
      <c r="B2511" s="438"/>
      <c r="F2511" s="385"/>
      <c r="G2511" s="385"/>
      <c r="H2511" s="385"/>
      <c r="I2511" s="385"/>
      <c r="J2511" s="385"/>
      <c r="K2511" s="385"/>
    </row>
    <row r="2512" spans="1:11">
      <c r="A2512" s="494"/>
      <c r="B2512" s="438"/>
      <c r="F2512" s="385"/>
      <c r="G2512" s="385"/>
      <c r="H2512" s="385"/>
      <c r="I2512" s="385"/>
      <c r="J2512" s="385"/>
      <c r="K2512" s="385"/>
    </row>
    <row r="2513" spans="1:11">
      <c r="A2513" s="494"/>
      <c r="B2513" s="438"/>
      <c r="F2513" s="385"/>
      <c r="G2513" s="385"/>
      <c r="H2513" s="385"/>
      <c r="I2513" s="385"/>
      <c r="J2513" s="385"/>
      <c r="K2513" s="385"/>
    </row>
    <row r="2514" spans="1:11">
      <c r="A2514" s="494"/>
      <c r="B2514" s="438"/>
      <c r="F2514" s="385"/>
      <c r="G2514" s="385"/>
      <c r="H2514" s="385"/>
      <c r="I2514" s="385"/>
      <c r="J2514" s="385"/>
      <c r="K2514" s="385"/>
    </row>
    <row r="2515" spans="1:11">
      <c r="A2515" s="494"/>
      <c r="B2515" s="438"/>
      <c r="F2515" s="385"/>
      <c r="G2515" s="385"/>
      <c r="H2515" s="385"/>
      <c r="I2515" s="385"/>
      <c r="J2515" s="385"/>
      <c r="K2515" s="385"/>
    </row>
    <row r="2516" spans="1:11">
      <c r="A2516" s="494"/>
      <c r="B2516" s="438"/>
      <c r="F2516" s="385"/>
      <c r="G2516" s="385"/>
      <c r="H2516" s="385"/>
      <c r="I2516" s="385"/>
      <c r="J2516" s="385"/>
      <c r="K2516" s="385"/>
    </row>
    <row r="2517" spans="1:11">
      <c r="A2517" s="494"/>
      <c r="B2517" s="438"/>
      <c r="F2517" s="385"/>
      <c r="G2517" s="385"/>
      <c r="H2517" s="385"/>
      <c r="I2517" s="385"/>
      <c r="J2517" s="385"/>
      <c r="K2517" s="385"/>
    </row>
    <row r="2518" spans="1:11">
      <c r="A2518" s="494"/>
      <c r="B2518" s="438"/>
      <c r="F2518" s="385"/>
      <c r="G2518" s="385"/>
      <c r="H2518" s="385"/>
      <c r="I2518" s="385"/>
      <c r="J2518" s="385"/>
      <c r="K2518" s="385"/>
    </row>
    <row r="2519" spans="1:11">
      <c r="A2519" s="494"/>
      <c r="B2519" s="438"/>
      <c r="F2519" s="385"/>
      <c r="G2519" s="385"/>
      <c r="H2519" s="385"/>
      <c r="I2519" s="385"/>
      <c r="J2519" s="385"/>
      <c r="K2519" s="385"/>
    </row>
    <row r="2520" spans="1:11">
      <c r="A2520" s="494"/>
      <c r="B2520" s="438"/>
      <c r="F2520" s="385"/>
      <c r="G2520" s="385"/>
      <c r="H2520" s="385"/>
      <c r="I2520" s="385"/>
      <c r="J2520" s="385"/>
      <c r="K2520" s="385"/>
    </row>
    <row r="2521" spans="1:11">
      <c r="A2521" s="494"/>
      <c r="B2521" s="438"/>
      <c r="F2521" s="385"/>
      <c r="G2521" s="385"/>
      <c r="H2521" s="385"/>
      <c r="I2521" s="385"/>
      <c r="J2521" s="385"/>
      <c r="K2521" s="385"/>
    </row>
    <row r="2522" spans="1:11">
      <c r="A2522" s="494"/>
      <c r="B2522" s="438"/>
      <c r="F2522" s="385"/>
      <c r="G2522" s="385"/>
      <c r="H2522" s="385"/>
      <c r="I2522" s="385"/>
      <c r="J2522" s="385"/>
      <c r="K2522" s="385"/>
    </row>
    <row r="2523" spans="1:11">
      <c r="A2523" s="494"/>
      <c r="B2523" s="438"/>
      <c r="F2523" s="385"/>
      <c r="G2523" s="385"/>
      <c r="H2523" s="385"/>
      <c r="I2523" s="385"/>
      <c r="J2523" s="385"/>
      <c r="K2523" s="385"/>
    </row>
    <row r="2524" spans="1:11">
      <c r="A2524" s="494"/>
      <c r="B2524" s="438"/>
      <c r="F2524" s="385"/>
      <c r="G2524" s="385"/>
      <c r="H2524" s="385"/>
      <c r="I2524" s="385"/>
      <c r="J2524" s="385"/>
      <c r="K2524" s="385"/>
    </row>
    <row r="2525" spans="1:11">
      <c r="A2525" s="494"/>
      <c r="B2525" s="438"/>
      <c r="F2525" s="385"/>
      <c r="G2525" s="385"/>
      <c r="H2525" s="385"/>
      <c r="I2525" s="385"/>
      <c r="J2525" s="385"/>
      <c r="K2525" s="385"/>
    </row>
    <row r="2526" spans="1:11">
      <c r="A2526" s="494"/>
      <c r="B2526" s="438"/>
      <c r="F2526" s="385"/>
      <c r="G2526" s="385"/>
      <c r="H2526" s="385"/>
      <c r="I2526" s="385"/>
      <c r="J2526" s="385"/>
      <c r="K2526" s="385"/>
    </row>
    <row r="2527" spans="1:11">
      <c r="A2527" s="494"/>
      <c r="B2527" s="438"/>
      <c r="F2527" s="385"/>
      <c r="G2527" s="385"/>
      <c r="H2527" s="385"/>
      <c r="I2527" s="385"/>
      <c r="J2527" s="385"/>
      <c r="K2527" s="385"/>
    </row>
    <row r="2528" spans="1:11">
      <c r="A2528" s="494"/>
      <c r="B2528" s="438"/>
      <c r="F2528" s="385"/>
      <c r="G2528" s="385"/>
      <c r="H2528" s="385"/>
      <c r="I2528" s="385"/>
      <c r="J2528" s="385"/>
      <c r="K2528" s="385"/>
    </row>
    <row r="2529" spans="1:11">
      <c r="A2529" s="494"/>
      <c r="B2529" s="438"/>
      <c r="F2529" s="385"/>
      <c r="G2529" s="385"/>
      <c r="H2529" s="385"/>
      <c r="I2529" s="385"/>
      <c r="J2529" s="385"/>
      <c r="K2529" s="385"/>
    </row>
    <row r="2530" spans="1:11">
      <c r="A2530" s="494"/>
      <c r="B2530" s="438"/>
      <c r="F2530" s="385"/>
      <c r="G2530" s="385"/>
      <c r="H2530" s="385"/>
      <c r="I2530" s="385"/>
      <c r="J2530" s="385"/>
      <c r="K2530" s="385"/>
    </row>
    <row r="2531" spans="1:11">
      <c r="A2531" s="494"/>
      <c r="B2531" s="438"/>
      <c r="F2531" s="385"/>
      <c r="G2531" s="385"/>
      <c r="H2531" s="385"/>
      <c r="I2531" s="385"/>
      <c r="J2531" s="385"/>
      <c r="K2531" s="385"/>
    </row>
    <row r="2532" spans="1:11">
      <c r="A2532" s="494"/>
      <c r="B2532" s="438"/>
      <c r="F2532" s="385"/>
      <c r="G2532" s="385"/>
      <c r="H2532" s="385"/>
      <c r="I2532" s="385"/>
      <c r="J2532" s="385"/>
      <c r="K2532" s="385"/>
    </row>
    <row r="2533" spans="1:11">
      <c r="A2533" s="494"/>
      <c r="B2533" s="438"/>
      <c r="F2533" s="385"/>
      <c r="G2533" s="385"/>
      <c r="H2533" s="385"/>
      <c r="I2533" s="385"/>
      <c r="J2533" s="385"/>
      <c r="K2533" s="385"/>
    </row>
    <row r="2534" spans="1:11">
      <c r="A2534" s="494"/>
      <c r="B2534" s="438"/>
      <c r="F2534" s="385"/>
      <c r="G2534" s="385"/>
      <c r="H2534" s="385"/>
      <c r="I2534" s="385"/>
      <c r="J2534" s="385"/>
      <c r="K2534" s="385"/>
    </row>
    <row r="2535" spans="1:11">
      <c r="A2535" s="494"/>
      <c r="B2535" s="438"/>
      <c r="F2535" s="385"/>
      <c r="G2535" s="385"/>
      <c r="H2535" s="385"/>
      <c r="I2535" s="385"/>
      <c r="J2535" s="385"/>
      <c r="K2535" s="385"/>
    </row>
    <row r="2536" spans="1:11">
      <c r="A2536" s="494"/>
      <c r="B2536" s="438"/>
      <c r="F2536" s="385"/>
      <c r="G2536" s="385"/>
      <c r="H2536" s="385"/>
      <c r="I2536" s="385"/>
      <c r="J2536" s="385"/>
      <c r="K2536" s="385"/>
    </row>
    <row r="2537" spans="1:11">
      <c r="A2537" s="494"/>
      <c r="B2537" s="438"/>
      <c r="F2537" s="385"/>
      <c r="G2537" s="385"/>
      <c r="H2537" s="385"/>
      <c r="I2537" s="385"/>
      <c r="J2537" s="385"/>
      <c r="K2537" s="385"/>
    </row>
    <row r="2538" spans="1:11">
      <c r="A2538" s="494"/>
      <c r="B2538" s="438"/>
      <c r="F2538" s="385"/>
      <c r="G2538" s="385"/>
      <c r="H2538" s="385"/>
      <c r="I2538" s="385"/>
      <c r="J2538" s="385"/>
      <c r="K2538" s="385"/>
    </row>
    <row r="2539" spans="1:11">
      <c r="A2539" s="494"/>
      <c r="B2539" s="438"/>
      <c r="F2539" s="385"/>
      <c r="G2539" s="385"/>
      <c r="H2539" s="385"/>
      <c r="I2539" s="385"/>
      <c r="J2539" s="385"/>
      <c r="K2539" s="385"/>
    </row>
    <row r="2540" spans="1:11">
      <c r="A2540" s="494"/>
      <c r="B2540" s="438"/>
      <c r="F2540" s="385"/>
      <c r="G2540" s="385"/>
      <c r="H2540" s="385"/>
      <c r="I2540" s="385"/>
      <c r="J2540" s="385"/>
      <c r="K2540" s="385"/>
    </row>
    <row r="2541" spans="1:11">
      <c r="A2541" s="494"/>
      <c r="B2541" s="438"/>
      <c r="F2541" s="385"/>
      <c r="G2541" s="385"/>
      <c r="H2541" s="385"/>
      <c r="I2541" s="385"/>
      <c r="J2541" s="385"/>
      <c r="K2541" s="385"/>
    </row>
    <row r="2542" spans="1:11">
      <c r="A2542" s="494"/>
      <c r="B2542" s="438"/>
      <c r="F2542" s="385"/>
      <c r="G2542" s="385"/>
      <c r="H2542" s="385"/>
      <c r="I2542" s="385"/>
      <c r="J2542" s="385"/>
      <c r="K2542" s="385"/>
    </row>
    <row r="2543" spans="1:11">
      <c r="A2543" s="494"/>
      <c r="B2543" s="438"/>
      <c r="F2543" s="385"/>
      <c r="G2543" s="385"/>
      <c r="H2543" s="385"/>
      <c r="I2543" s="385"/>
      <c r="J2543" s="385"/>
      <c r="K2543" s="385"/>
    </row>
    <row r="2544" spans="1:11">
      <c r="A2544" s="494"/>
      <c r="B2544" s="438"/>
      <c r="F2544" s="385"/>
      <c r="G2544" s="385"/>
      <c r="H2544" s="385"/>
      <c r="I2544" s="385"/>
      <c r="J2544" s="385"/>
      <c r="K2544" s="385"/>
    </row>
    <row r="2545" spans="1:11">
      <c r="A2545" s="494"/>
      <c r="B2545" s="438"/>
      <c r="F2545" s="385"/>
      <c r="G2545" s="385"/>
      <c r="H2545" s="385"/>
      <c r="I2545" s="385"/>
      <c r="J2545" s="385"/>
      <c r="K2545" s="385"/>
    </row>
    <row r="2546" spans="1:11">
      <c r="A2546" s="494"/>
      <c r="B2546" s="438"/>
      <c r="F2546" s="385"/>
      <c r="G2546" s="385"/>
      <c r="H2546" s="385"/>
      <c r="I2546" s="385"/>
      <c r="J2546" s="385"/>
      <c r="K2546" s="385"/>
    </row>
    <row r="2547" spans="1:11">
      <c r="A2547" s="494"/>
      <c r="B2547" s="438"/>
      <c r="F2547" s="385"/>
      <c r="G2547" s="385"/>
      <c r="H2547" s="385"/>
      <c r="I2547" s="385"/>
      <c r="J2547" s="385"/>
      <c r="K2547" s="385"/>
    </row>
    <row r="2548" spans="1:11">
      <c r="A2548" s="494"/>
      <c r="B2548" s="438"/>
      <c r="F2548" s="385"/>
      <c r="G2548" s="385"/>
      <c r="H2548" s="385"/>
      <c r="I2548" s="385"/>
      <c r="J2548" s="385"/>
      <c r="K2548" s="385"/>
    </row>
    <row r="2549" spans="1:11">
      <c r="A2549" s="494"/>
      <c r="B2549" s="438"/>
      <c r="F2549" s="385"/>
      <c r="G2549" s="385"/>
      <c r="H2549" s="385"/>
      <c r="I2549" s="385"/>
      <c r="J2549" s="385"/>
      <c r="K2549" s="385"/>
    </row>
    <row r="2550" spans="1:11">
      <c r="A2550" s="494"/>
      <c r="B2550" s="438"/>
      <c r="F2550" s="385"/>
      <c r="G2550" s="385"/>
      <c r="H2550" s="385"/>
      <c r="I2550" s="385"/>
      <c r="J2550" s="385"/>
      <c r="K2550" s="385"/>
    </row>
    <row r="2551" spans="1:11">
      <c r="A2551" s="494"/>
      <c r="B2551" s="438"/>
      <c r="F2551" s="385"/>
      <c r="G2551" s="385"/>
      <c r="H2551" s="385"/>
      <c r="I2551" s="385"/>
      <c r="J2551" s="385"/>
      <c r="K2551" s="385"/>
    </row>
    <row r="2552" spans="1:11">
      <c r="A2552" s="494"/>
      <c r="B2552" s="438"/>
      <c r="F2552" s="385"/>
      <c r="G2552" s="385"/>
      <c r="H2552" s="385"/>
      <c r="I2552" s="385"/>
      <c r="J2552" s="385"/>
      <c r="K2552" s="385"/>
    </row>
    <row r="2553" spans="1:11">
      <c r="A2553" s="494"/>
      <c r="B2553" s="438"/>
      <c r="F2553" s="385"/>
      <c r="G2553" s="385"/>
      <c r="H2553" s="385"/>
      <c r="I2553" s="385"/>
      <c r="J2553" s="385"/>
      <c r="K2553" s="385"/>
    </row>
    <row r="2554" spans="1:11">
      <c r="A2554" s="494"/>
      <c r="B2554" s="438"/>
      <c r="F2554" s="385"/>
      <c r="G2554" s="385"/>
      <c r="H2554" s="385"/>
      <c r="I2554" s="385"/>
      <c r="J2554" s="385"/>
      <c r="K2554" s="385"/>
    </row>
    <row r="2555" spans="1:11">
      <c r="A2555" s="494"/>
      <c r="B2555" s="438"/>
      <c r="F2555" s="385"/>
      <c r="G2555" s="385"/>
      <c r="H2555" s="385"/>
      <c r="I2555" s="385"/>
      <c r="J2555" s="385"/>
      <c r="K2555" s="385"/>
    </row>
    <row r="2556" spans="1:11">
      <c r="A2556" s="494"/>
      <c r="B2556" s="438"/>
      <c r="F2556" s="385"/>
      <c r="G2556" s="385"/>
      <c r="H2556" s="385"/>
      <c r="I2556" s="385"/>
      <c r="J2556" s="385"/>
      <c r="K2556" s="385"/>
    </row>
    <row r="2557" spans="1:11">
      <c r="A2557" s="494"/>
      <c r="B2557" s="438"/>
      <c r="F2557" s="385"/>
      <c r="G2557" s="385"/>
      <c r="H2557" s="385"/>
      <c r="I2557" s="385"/>
      <c r="J2557" s="385"/>
      <c r="K2557" s="385"/>
    </row>
    <row r="2558" spans="1:11">
      <c r="A2558" s="494"/>
      <c r="B2558" s="438"/>
      <c r="F2558" s="385"/>
      <c r="G2558" s="385"/>
      <c r="H2558" s="385"/>
      <c r="I2558" s="385"/>
      <c r="J2558" s="385"/>
      <c r="K2558" s="385"/>
    </row>
    <row r="2559" spans="1:11">
      <c r="A2559" s="494"/>
      <c r="B2559" s="438"/>
      <c r="F2559" s="385"/>
      <c r="G2559" s="385"/>
      <c r="H2559" s="385"/>
      <c r="I2559" s="385"/>
      <c r="J2559" s="385"/>
      <c r="K2559" s="385"/>
    </row>
    <row r="2560" spans="1:11">
      <c r="A2560" s="494"/>
      <c r="B2560" s="438"/>
      <c r="F2560" s="385"/>
      <c r="G2560" s="385"/>
      <c r="H2560" s="385"/>
      <c r="I2560" s="385"/>
      <c r="J2560" s="385"/>
      <c r="K2560" s="385"/>
    </row>
    <row r="2561" spans="1:11">
      <c r="A2561" s="494"/>
      <c r="B2561" s="438"/>
      <c r="F2561" s="385"/>
      <c r="G2561" s="385"/>
      <c r="H2561" s="385"/>
      <c r="I2561" s="385"/>
      <c r="J2561" s="385"/>
      <c r="K2561" s="385"/>
    </row>
    <row r="2562" spans="1:11">
      <c r="A2562" s="494"/>
      <c r="B2562" s="438"/>
      <c r="F2562" s="385"/>
      <c r="G2562" s="385"/>
      <c r="H2562" s="385"/>
      <c r="I2562" s="385"/>
      <c r="J2562" s="385"/>
      <c r="K2562" s="385"/>
    </row>
    <row r="2563" spans="1:11">
      <c r="A2563" s="494"/>
      <c r="B2563" s="438"/>
      <c r="F2563" s="385"/>
      <c r="G2563" s="385"/>
      <c r="H2563" s="385"/>
      <c r="I2563" s="385"/>
      <c r="J2563" s="385"/>
      <c r="K2563" s="385"/>
    </row>
    <row r="2564" spans="1:11">
      <c r="A2564" s="494"/>
      <c r="B2564" s="438"/>
      <c r="F2564" s="385"/>
      <c r="G2564" s="385"/>
      <c r="H2564" s="385"/>
      <c r="I2564" s="385"/>
      <c r="J2564" s="385"/>
      <c r="K2564" s="385"/>
    </row>
    <row r="2565" spans="1:11">
      <c r="A2565" s="494"/>
      <c r="B2565" s="438"/>
      <c r="F2565" s="385"/>
      <c r="G2565" s="385"/>
      <c r="H2565" s="385"/>
      <c r="I2565" s="385"/>
      <c r="J2565" s="385"/>
      <c r="K2565" s="385"/>
    </row>
    <row r="2566" spans="1:11">
      <c r="A2566" s="494"/>
      <c r="B2566" s="438"/>
      <c r="F2566" s="385"/>
      <c r="G2566" s="385"/>
      <c r="H2566" s="385"/>
      <c r="I2566" s="385"/>
      <c r="J2566" s="385"/>
      <c r="K2566" s="385"/>
    </row>
    <row r="2567" spans="1:11">
      <c r="A2567" s="494"/>
      <c r="B2567" s="438"/>
      <c r="F2567" s="385"/>
      <c r="G2567" s="385"/>
      <c r="H2567" s="385"/>
      <c r="I2567" s="385"/>
      <c r="J2567" s="385"/>
      <c r="K2567" s="385"/>
    </row>
    <row r="2568" spans="1:11">
      <c r="A2568" s="494"/>
      <c r="B2568" s="438"/>
      <c r="F2568" s="385"/>
      <c r="G2568" s="385"/>
      <c r="H2568" s="385"/>
      <c r="I2568" s="385"/>
      <c r="J2568" s="385"/>
      <c r="K2568" s="385"/>
    </row>
    <row r="2569" spans="1:11">
      <c r="A2569" s="494"/>
      <c r="B2569" s="438"/>
      <c r="F2569" s="385"/>
      <c r="G2569" s="385"/>
      <c r="H2569" s="385"/>
      <c r="I2569" s="385"/>
      <c r="J2569" s="385"/>
      <c r="K2569" s="385"/>
    </row>
    <row r="2570" spans="1:11">
      <c r="A2570" s="494"/>
      <c r="B2570" s="438"/>
      <c r="F2570" s="385"/>
      <c r="G2570" s="385"/>
      <c r="H2570" s="385"/>
      <c r="I2570" s="385"/>
      <c r="J2570" s="385"/>
      <c r="K2570" s="385"/>
    </row>
    <row r="2571" spans="1:11">
      <c r="A2571" s="494"/>
      <c r="B2571" s="438"/>
      <c r="F2571" s="385"/>
      <c r="G2571" s="385"/>
      <c r="H2571" s="385"/>
      <c r="I2571" s="385"/>
      <c r="J2571" s="385"/>
      <c r="K2571" s="385"/>
    </row>
    <row r="2572" spans="1:11">
      <c r="A2572" s="494"/>
      <c r="B2572" s="438"/>
      <c r="F2572" s="385"/>
      <c r="G2572" s="385"/>
      <c r="H2572" s="385"/>
      <c r="I2572" s="385"/>
      <c r="J2572" s="385"/>
      <c r="K2572" s="385"/>
    </row>
    <row r="2573" spans="1:11">
      <c r="A2573" s="494"/>
      <c r="B2573" s="438"/>
      <c r="F2573" s="385"/>
      <c r="G2573" s="385"/>
      <c r="H2573" s="385"/>
      <c r="I2573" s="385"/>
      <c r="J2573" s="385"/>
      <c r="K2573" s="385"/>
    </row>
    <row r="2574" spans="1:11">
      <c r="A2574" s="494"/>
      <c r="B2574" s="438"/>
      <c r="F2574" s="385"/>
      <c r="G2574" s="385"/>
      <c r="H2574" s="385"/>
      <c r="I2574" s="385"/>
      <c r="J2574" s="385"/>
      <c r="K2574" s="385"/>
    </row>
    <row r="2575" spans="1:11">
      <c r="A2575" s="494"/>
      <c r="B2575" s="438"/>
      <c r="F2575" s="385"/>
      <c r="G2575" s="385"/>
      <c r="H2575" s="385"/>
      <c r="I2575" s="385"/>
      <c r="J2575" s="385"/>
      <c r="K2575" s="385"/>
    </row>
    <row r="2576" spans="1:11">
      <c r="A2576" s="494"/>
      <c r="B2576" s="438"/>
      <c r="F2576" s="385"/>
      <c r="G2576" s="385"/>
      <c r="H2576" s="385"/>
      <c r="I2576" s="385"/>
      <c r="J2576" s="385"/>
      <c r="K2576" s="385"/>
    </row>
    <row r="2577" spans="1:11">
      <c r="A2577" s="494"/>
      <c r="B2577" s="438"/>
      <c r="F2577" s="385"/>
      <c r="G2577" s="385"/>
      <c r="H2577" s="385"/>
      <c r="I2577" s="385"/>
      <c r="J2577" s="385"/>
      <c r="K2577" s="385"/>
    </row>
    <row r="2578" spans="1:11">
      <c r="A2578" s="494"/>
      <c r="B2578" s="438"/>
      <c r="F2578" s="385"/>
      <c r="G2578" s="385"/>
      <c r="H2578" s="385"/>
      <c r="I2578" s="385"/>
      <c r="J2578" s="385"/>
      <c r="K2578" s="385"/>
    </row>
    <row r="2579" spans="1:11">
      <c r="A2579" s="494"/>
      <c r="B2579" s="438"/>
      <c r="F2579" s="385"/>
      <c r="G2579" s="385"/>
      <c r="H2579" s="385"/>
      <c r="I2579" s="385"/>
      <c r="J2579" s="385"/>
      <c r="K2579" s="385"/>
    </row>
    <row r="2580" spans="1:11">
      <c r="A2580" s="494"/>
      <c r="B2580" s="438"/>
      <c r="F2580" s="385"/>
      <c r="G2580" s="385"/>
      <c r="H2580" s="385"/>
      <c r="I2580" s="385"/>
      <c r="J2580" s="385"/>
      <c r="K2580" s="385"/>
    </row>
    <row r="2581" spans="1:11">
      <c r="A2581" s="494"/>
      <c r="B2581" s="438"/>
      <c r="F2581" s="385"/>
      <c r="G2581" s="385"/>
      <c r="H2581" s="385"/>
      <c r="I2581" s="385"/>
      <c r="J2581" s="385"/>
      <c r="K2581" s="385"/>
    </row>
    <row r="2582" spans="1:11">
      <c r="A2582" s="494"/>
      <c r="B2582" s="438"/>
      <c r="F2582" s="385"/>
      <c r="G2582" s="385"/>
      <c r="H2582" s="385"/>
      <c r="I2582" s="385"/>
      <c r="J2582" s="385"/>
      <c r="K2582" s="385"/>
    </row>
    <row r="2583" spans="1:11">
      <c r="A2583" s="494"/>
      <c r="B2583" s="438"/>
      <c r="F2583" s="385"/>
      <c r="G2583" s="385"/>
      <c r="H2583" s="385"/>
      <c r="I2583" s="385"/>
      <c r="J2583" s="385"/>
      <c r="K2583" s="385"/>
    </row>
    <row r="2584" spans="1:11">
      <c r="A2584" s="494"/>
      <c r="B2584" s="438"/>
      <c r="F2584" s="385"/>
      <c r="G2584" s="385"/>
      <c r="H2584" s="385"/>
      <c r="I2584" s="385"/>
      <c r="J2584" s="385"/>
      <c r="K2584" s="385"/>
    </row>
    <row r="2585" spans="1:11">
      <c r="A2585" s="494"/>
      <c r="B2585" s="438"/>
      <c r="F2585" s="385"/>
      <c r="G2585" s="385"/>
      <c r="H2585" s="385"/>
      <c r="I2585" s="385"/>
      <c r="J2585" s="385"/>
      <c r="K2585" s="385"/>
    </row>
    <row r="2586" spans="1:11">
      <c r="A2586" s="494"/>
      <c r="B2586" s="438"/>
      <c r="F2586" s="385"/>
      <c r="G2586" s="385"/>
      <c r="H2586" s="385"/>
      <c r="I2586" s="385"/>
      <c r="J2586" s="385"/>
      <c r="K2586" s="385"/>
    </row>
    <row r="2587" spans="1:11">
      <c r="A2587" s="494"/>
      <c r="B2587" s="438"/>
      <c r="F2587" s="385"/>
      <c r="G2587" s="385"/>
      <c r="H2587" s="385"/>
      <c r="I2587" s="385"/>
      <c r="J2587" s="385"/>
      <c r="K2587" s="385"/>
    </row>
    <row r="2588" spans="1:11">
      <c r="A2588" s="494"/>
      <c r="B2588" s="438"/>
      <c r="F2588" s="385"/>
      <c r="G2588" s="385"/>
      <c r="H2588" s="385"/>
      <c r="I2588" s="385"/>
      <c r="J2588" s="385"/>
      <c r="K2588" s="385"/>
    </row>
    <row r="2589" spans="1:11">
      <c r="A2589" s="494"/>
      <c r="B2589" s="438"/>
      <c r="F2589" s="385"/>
      <c r="G2589" s="385"/>
      <c r="H2589" s="385"/>
      <c r="I2589" s="385"/>
      <c r="J2589" s="385"/>
      <c r="K2589" s="385"/>
    </row>
    <row r="2590" spans="1:11">
      <c r="A2590" s="494"/>
      <c r="B2590" s="438"/>
      <c r="F2590" s="385"/>
      <c r="G2590" s="385"/>
      <c r="H2590" s="385"/>
      <c r="I2590" s="385"/>
      <c r="J2590" s="385"/>
      <c r="K2590" s="385"/>
    </row>
    <row r="2591" spans="1:11">
      <c r="A2591" s="494"/>
      <c r="B2591" s="438"/>
      <c r="F2591" s="385"/>
      <c r="G2591" s="385"/>
      <c r="H2591" s="385"/>
      <c r="I2591" s="385"/>
      <c r="J2591" s="385"/>
      <c r="K2591" s="385"/>
    </row>
    <row r="2592" spans="1:11">
      <c r="A2592" s="494"/>
      <c r="B2592" s="438"/>
      <c r="F2592" s="385"/>
      <c r="G2592" s="385"/>
      <c r="H2592" s="385"/>
      <c r="I2592" s="385"/>
      <c r="J2592" s="385"/>
      <c r="K2592" s="385"/>
    </row>
    <row r="2593" spans="1:11">
      <c r="A2593" s="494"/>
      <c r="B2593" s="438"/>
      <c r="F2593" s="385"/>
      <c r="G2593" s="385"/>
      <c r="H2593" s="385"/>
      <c r="I2593" s="385"/>
      <c r="J2593" s="385"/>
      <c r="K2593" s="385"/>
    </row>
    <row r="2594" spans="1:11">
      <c r="A2594" s="494"/>
      <c r="B2594" s="438"/>
      <c r="F2594" s="385"/>
      <c r="G2594" s="385"/>
      <c r="H2594" s="385"/>
      <c r="I2594" s="385"/>
      <c r="J2594" s="385"/>
      <c r="K2594" s="385"/>
    </row>
    <row r="2595" spans="1:11">
      <c r="A2595" s="494"/>
      <c r="B2595" s="438"/>
      <c r="F2595" s="385"/>
      <c r="G2595" s="385"/>
      <c r="H2595" s="385"/>
      <c r="I2595" s="385"/>
      <c r="J2595" s="385"/>
      <c r="K2595" s="385"/>
    </row>
    <row r="2596" spans="1:11">
      <c r="A2596" s="494"/>
      <c r="B2596" s="438"/>
      <c r="F2596" s="385"/>
      <c r="G2596" s="385"/>
      <c r="H2596" s="385"/>
      <c r="I2596" s="385"/>
      <c r="J2596" s="385"/>
      <c r="K2596" s="385"/>
    </row>
    <row r="2597" spans="1:11">
      <c r="A2597" s="494"/>
      <c r="B2597" s="438"/>
      <c r="F2597" s="385"/>
      <c r="G2597" s="385"/>
      <c r="H2597" s="385"/>
      <c r="I2597" s="385"/>
      <c r="J2597" s="385"/>
      <c r="K2597" s="385"/>
    </row>
    <row r="2598" spans="1:11">
      <c r="A2598" s="494"/>
      <c r="B2598" s="438"/>
      <c r="F2598" s="385"/>
      <c r="G2598" s="385"/>
      <c r="H2598" s="385"/>
      <c r="I2598" s="385"/>
      <c r="J2598" s="385"/>
      <c r="K2598" s="385"/>
    </row>
    <row r="2599" spans="1:11">
      <c r="A2599" s="494"/>
      <c r="B2599" s="438"/>
      <c r="F2599" s="385"/>
      <c r="G2599" s="385"/>
      <c r="H2599" s="385"/>
      <c r="I2599" s="385"/>
      <c r="J2599" s="385"/>
      <c r="K2599" s="385"/>
    </row>
    <row r="2600" spans="1:11">
      <c r="A2600" s="494"/>
      <c r="B2600" s="438"/>
      <c r="F2600" s="385"/>
      <c r="G2600" s="385"/>
      <c r="H2600" s="385"/>
      <c r="I2600" s="385"/>
      <c r="J2600" s="385"/>
      <c r="K2600" s="385"/>
    </row>
    <row r="2601" spans="1:11">
      <c r="A2601" s="494"/>
      <c r="B2601" s="438"/>
      <c r="F2601" s="385"/>
      <c r="G2601" s="385"/>
      <c r="H2601" s="385"/>
      <c r="I2601" s="385"/>
      <c r="J2601" s="385"/>
      <c r="K2601" s="385"/>
    </row>
    <row r="2602" spans="1:11">
      <c r="A2602" s="494"/>
      <c r="B2602" s="438"/>
      <c r="F2602" s="385"/>
      <c r="G2602" s="385"/>
      <c r="H2602" s="385"/>
      <c r="I2602" s="385"/>
      <c r="J2602" s="385"/>
      <c r="K2602" s="385"/>
    </row>
    <row r="2603" spans="1:11">
      <c r="A2603" s="494"/>
      <c r="B2603" s="438"/>
      <c r="F2603" s="385"/>
      <c r="G2603" s="385"/>
      <c r="H2603" s="385"/>
      <c r="I2603" s="385"/>
      <c r="J2603" s="385"/>
      <c r="K2603" s="385"/>
    </row>
    <row r="2604" spans="1:11">
      <c r="A2604" s="494"/>
      <c r="B2604" s="438"/>
      <c r="F2604" s="385"/>
      <c r="G2604" s="385"/>
      <c r="H2604" s="385"/>
      <c r="I2604" s="385"/>
      <c r="J2604" s="385"/>
      <c r="K2604" s="385"/>
    </row>
    <row r="2605" spans="1:11">
      <c r="A2605" s="494"/>
      <c r="B2605" s="438"/>
      <c r="F2605" s="385"/>
      <c r="G2605" s="385"/>
      <c r="H2605" s="385"/>
      <c r="I2605" s="385"/>
      <c r="J2605" s="385"/>
      <c r="K2605" s="385"/>
    </row>
    <row r="2606" spans="1:11">
      <c r="A2606" s="494"/>
      <c r="B2606" s="438"/>
      <c r="F2606" s="385"/>
      <c r="G2606" s="385"/>
      <c r="H2606" s="385"/>
      <c r="I2606" s="385"/>
      <c r="J2606" s="385"/>
      <c r="K2606" s="385"/>
    </row>
    <row r="2607" spans="1:11">
      <c r="A2607" s="494"/>
      <c r="B2607" s="438"/>
      <c r="F2607" s="385"/>
      <c r="G2607" s="385"/>
      <c r="H2607" s="385"/>
      <c r="I2607" s="385"/>
      <c r="J2607" s="385"/>
      <c r="K2607" s="385"/>
    </row>
    <row r="2608" spans="1:11">
      <c r="A2608" s="494"/>
      <c r="B2608" s="438"/>
      <c r="F2608" s="385"/>
      <c r="G2608" s="385"/>
      <c r="H2608" s="385"/>
      <c r="I2608" s="385"/>
      <c r="J2608" s="385"/>
      <c r="K2608" s="385"/>
    </row>
    <row r="2609" spans="1:11">
      <c r="A2609" s="494"/>
      <c r="B2609" s="438"/>
      <c r="F2609" s="385"/>
      <c r="G2609" s="385"/>
      <c r="H2609" s="385"/>
      <c r="I2609" s="385"/>
      <c r="J2609" s="385"/>
      <c r="K2609" s="385"/>
    </row>
    <row r="2610" spans="1:11">
      <c r="A2610" s="494"/>
      <c r="B2610" s="438"/>
      <c r="F2610" s="385"/>
      <c r="G2610" s="385"/>
      <c r="H2610" s="385"/>
      <c r="I2610" s="385"/>
      <c r="J2610" s="385"/>
      <c r="K2610" s="385"/>
    </row>
    <row r="2611" spans="1:11">
      <c r="A2611" s="494"/>
      <c r="B2611" s="438"/>
      <c r="F2611" s="385"/>
      <c r="G2611" s="385"/>
      <c r="H2611" s="385"/>
      <c r="I2611" s="385"/>
      <c r="J2611" s="385"/>
      <c r="K2611" s="385"/>
    </row>
    <row r="2612" spans="1:11">
      <c r="A2612" s="494"/>
      <c r="B2612" s="438"/>
      <c r="F2612" s="385"/>
      <c r="G2612" s="385"/>
      <c r="H2612" s="385"/>
      <c r="I2612" s="385"/>
      <c r="J2612" s="385"/>
      <c r="K2612" s="385"/>
    </row>
    <row r="2613" spans="1:11">
      <c r="A2613" s="494"/>
      <c r="B2613" s="438"/>
      <c r="F2613" s="385"/>
      <c r="G2613" s="385"/>
      <c r="H2613" s="385"/>
      <c r="I2613" s="385"/>
      <c r="J2613" s="385"/>
      <c r="K2613" s="385"/>
    </row>
    <row r="2614" spans="1:11">
      <c r="A2614" s="494"/>
      <c r="B2614" s="438"/>
      <c r="F2614" s="385"/>
      <c r="G2614" s="385"/>
      <c r="H2614" s="385"/>
      <c r="I2614" s="385"/>
      <c r="J2614" s="385"/>
      <c r="K2614" s="385"/>
    </row>
    <row r="2615" spans="1:11">
      <c r="A2615" s="494"/>
      <c r="B2615" s="438"/>
      <c r="F2615" s="385"/>
      <c r="G2615" s="385"/>
      <c r="H2615" s="385"/>
      <c r="I2615" s="385"/>
      <c r="J2615" s="385"/>
      <c r="K2615" s="385"/>
    </row>
    <row r="2616" spans="1:11">
      <c r="A2616" s="494"/>
      <c r="B2616" s="438"/>
      <c r="F2616" s="385"/>
      <c r="G2616" s="385"/>
      <c r="H2616" s="385"/>
      <c r="I2616" s="385"/>
      <c r="J2616" s="385"/>
      <c r="K2616" s="385"/>
    </row>
    <row r="2617" spans="1:11">
      <c r="A2617" s="494"/>
      <c r="B2617" s="438"/>
      <c r="F2617" s="385"/>
      <c r="G2617" s="385"/>
      <c r="H2617" s="385"/>
      <c r="I2617" s="385"/>
      <c r="J2617" s="385"/>
      <c r="K2617" s="385"/>
    </row>
    <row r="2618" spans="1:11">
      <c r="A2618" s="494"/>
      <c r="B2618" s="438"/>
      <c r="F2618" s="385"/>
      <c r="G2618" s="385"/>
      <c r="H2618" s="385"/>
      <c r="I2618" s="385"/>
      <c r="J2618" s="385"/>
      <c r="K2618" s="385"/>
    </row>
    <row r="2619" spans="1:11">
      <c r="A2619" s="494"/>
      <c r="B2619" s="438"/>
      <c r="F2619" s="385"/>
      <c r="G2619" s="385"/>
      <c r="H2619" s="385"/>
      <c r="I2619" s="385"/>
      <c r="J2619" s="385"/>
      <c r="K2619" s="385"/>
    </row>
    <row r="2620" spans="1:11">
      <c r="A2620" s="494"/>
      <c r="B2620" s="438"/>
      <c r="F2620" s="385"/>
      <c r="G2620" s="385"/>
      <c r="H2620" s="385"/>
      <c r="I2620" s="385"/>
      <c r="J2620" s="385"/>
      <c r="K2620" s="385"/>
    </row>
    <row r="2621" spans="1:11">
      <c r="A2621" s="494"/>
      <c r="B2621" s="438"/>
      <c r="F2621" s="385"/>
      <c r="G2621" s="385"/>
      <c r="H2621" s="385"/>
      <c r="I2621" s="385"/>
      <c r="J2621" s="385"/>
      <c r="K2621" s="385"/>
    </row>
    <row r="2622" spans="1:11">
      <c r="A2622" s="494"/>
      <c r="B2622" s="438"/>
      <c r="F2622" s="385"/>
      <c r="G2622" s="385"/>
      <c r="H2622" s="385"/>
      <c r="I2622" s="385"/>
      <c r="J2622" s="385"/>
      <c r="K2622" s="385"/>
    </row>
    <row r="2623" spans="1:11">
      <c r="A2623" s="494"/>
      <c r="B2623" s="438"/>
      <c r="F2623" s="385"/>
      <c r="G2623" s="385"/>
      <c r="H2623" s="385"/>
      <c r="I2623" s="385"/>
      <c r="J2623" s="385"/>
      <c r="K2623" s="385"/>
    </row>
    <row r="2624" spans="1:11">
      <c r="A2624" s="494"/>
      <c r="B2624" s="438"/>
      <c r="F2624" s="385"/>
      <c r="G2624" s="385"/>
      <c r="H2624" s="385"/>
      <c r="I2624" s="385"/>
      <c r="J2624" s="385"/>
      <c r="K2624" s="385"/>
    </row>
    <row r="2625" spans="1:11">
      <c r="A2625" s="494"/>
      <c r="B2625" s="438"/>
      <c r="F2625" s="385"/>
      <c r="G2625" s="385"/>
      <c r="H2625" s="385"/>
      <c r="I2625" s="385"/>
      <c r="J2625" s="385"/>
      <c r="K2625" s="385"/>
    </row>
    <row r="2626" spans="1:11">
      <c r="A2626" s="494"/>
      <c r="B2626" s="438"/>
      <c r="F2626" s="385"/>
      <c r="G2626" s="385"/>
      <c r="H2626" s="385"/>
      <c r="I2626" s="385"/>
      <c r="J2626" s="385"/>
      <c r="K2626" s="385"/>
    </row>
    <row r="2627" spans="1:11">
      <c r="A2627" s="494"/>
      <c r="B2627" s="438"/>
      <c r="F2627" s="385"/>
      <c r="G2627" s="385"/>
      <c r="H2627" s="385"/>
      <c r="I2627" s="385"/>
      <c r="J2627" s="385"/>
      <c r="K2627" s="385"/>
    </row>
    <row r="2628" spans="1:11">
      <c r="A2628" s="494"/>
      <c r="B2628" s="438"/>
      <c r="F2628" s="385"/>
      <c r="G2628" s="385"/>
      <c r="H2628" s="385"/>
      <c r="I2628" s="385"/>
      <c r="J2628" s="385"/>
      <c r="K2628" s="385"/>
    </row>
    <row r="2629" spans="1:11">
      <c r="A2629" s="494"/>
      <c r="B2629" s="438"/>
      <c r="F2629" s="385"/>
      <c r="G2629" s="385"/>
      <c r="H2629" s="385"/>
      <c r="I2629" s="385"/>
      <c r="J2629" s="385"/>
      <c r="K2629" s="385"/>
    </row>
    <row r="2630" spans="1:11">
      <c r="A2630" s="494"/>
      <c r="B2630" s="438"/>
      <c r="F2630" s="385"/>
      <c r="G2630" s="385"/>
      <c r="H2630" s="385"/>
      <c r="I2630" s="385"/>
      <c r="J2630" s="385"/>
      <c r="K2630" s="385"/>
    </row>
    <row r="2631" spans="1:11">
      <c r="A2631" s="494"/>
      <c r="B2631" s="438"/>
      <c r="F2631" s="385"/>
      <c r="G2631" s="385"/>
      <c r="H2631" s="385"/>
      <c r="I2631" s="385"/>
      <c r="J2631" s="385"/>
      <c r="K2631" s="385"/>
    </row>
    <row r="2632" spans="1:11">
      <c r="A2632" s="494"/>
      <c r="B2632" s="438"/>
      <c r="F2632" s="385"/>
      <c r="G2632" s="385"/>
      <c r="H2632" s="385"/>
      <c r="I2632" s="385"/>
      <c r="J2632" s="385"/>
      <c r="K2632" s="385"/>
    </row>
    <row r="2633" spans="1:11">
      <c r="A2633" s="494"/>
      <c r="B2633" s="438"/>
      <c r="F2633" s="385"/>
      <c r="G2633" s="385"/>
      <c r="H2633" s="385"/>
      <c r="I2633" s="385"/>
      <c r="J2633" s="385"/>
      <c r="K2633" s="385"/>
    </row>
    <row r="2634" spans="1:11">
      <c r="A2634" s="494"/>
      <c r="B2634" s="438"/>
      <c r="F2634" s="385"/>
      <c r="G2634" s="385"/>
      <c r="H2634" s="385"/>
      <c r="I2634" s="385"/>
      <c r="J2634" s="385"/>
      <c r="K2634" s="385"/>
    </row>
    <row r="2635" spans="1:11">
      <c r="A2635" s="494"/>
      <c r="B2635" s="438"/>
      <c r="F2635" s="385"/>
      <c r="G2635" s="385"/>
      <c r="H2635" s="385"/>
      <c r="I2635" s="385"/>
      <c r="J2635" s="385"/>
      <c r="K2635" s="385"/>
    </row>
    <row r="2636" spans="1:11">
      <c r="A2636" s="494"/>
      <c r="B2636" s="438"/>
      <c r="F2636" s="385"/>
      <c r="G2636" s="385"/>
      <c r="H2636" s="385"/>
      <c r="I2636" s="385"/>
      <c r="J2636" s="385"/>
      <c r="K2636" s="385"/>
    </row>
    <row r="2637" spans="1:11">
      <c r="A2637" s="494"/>
      <c r="B2637" s="438"/>
      <c r="F2637" s="385"/>
      <c r="G2637" s="385"/>
      <c r="H2637" s="385"/>
      <c r="I2637" s="385"/>
      <c r="J2637" s="385"/>
      <c r="K2637" s="385"/>
    </row>
    <row r="2638" spans="1:11">
      <c r="A2638" s="494"/>
      <c r="B2638" s="438"/>
      <c r="F2638" s="385"/>
      <c r="G2638" s="385"/>
      <c r="H2638" s="385"/>
      <c r="I2638" s="385"/>
      <c r="J2638" s="385"/>
      <c r="K2638" s="385"/>
    </row>
    <row r="2639" spans="1:11">
      <c r="A2639" s="494"/>
      <c r="B2639" s="438"/>
      <c r="F2639" s="385"/>
      <c r="G2639" s="385"/>
      <c r="H2639" s="385"/>
      <c r="I2639" s="385"/>
      <c r="J2639" s="385"/>
      <c r="K2639" s="385"/>
    </row>
    <row r="2640" spans="1:11">
      <c r="A2640" s="494"/>
      <c r="B2640" s="438"/>
      <c r="F2640" s="385"/>
      <c r="G2640" s="385"/>
      <c r="H2640" s="385"/>
      <c r="I2640" s="385"/>
      <c r="J2640" s="385"/>
      <c r="K2640" s="385"/>
    </row>
    <row r="2641" spans="1:11">
      <c r="A2641" s="494"/>
      <c r="B2641" s="438"/>
      <c r="F2641" s="385"/>
      <c r="G2641" s="385"/>
      <c r="H2641" s="385"/>
      <c r="I2641" s="385"/>
      <c r="J2641" s="385"/>
      <c r="K2641" s="385"/>
    </row>
    <row r="2642" spans="1:11">
      <c r="A2642" s="494"/>
      <c r="B2642" s="438"/>
      <c r="F2642" s="385"/>
      <c r="G2642" s="385"/>
      <c r="H2642" s="385"/>
      <c r="I2642" s="385"/>
      <c r="J2642" s="385"/>
      <c r="K2642" s="385"/>
    </row>
    <row r="2643" spans="1:11">
      <c r="A2643" s="494"/>
      <c r="B2643" s="438"/>
      <c r="F2643" s="385"/>
      <c r="G2643" s="385"/>
      <c r="H2643" s="385"/>
      <c r="I2643" s="385"/>
      <c r="J2643" s="385"/>
      <c r="K2643" s="385"/>
    </row>
    <row r="2644" spans="1:11">
      <c r="A2644" s="494"/>
      <c r="B2644" s="438"/>
      <c r="F2644" s="385"/>
      <c r="G2644" s="385"/>
      <c r="H2644" s="385"/>
      <c r="I2644" s="385"/>
      <c r="J2644" s="385"/>
      <c r="K2644" s="385"/>
    </row>
    <row r="2645" spans="1:11">
      <c r="A2645" s="494"/>
      <c r="B2645" s="438"/>
      <c r="F2645" s="385"/>
      <c r="G2645" s="385"/>
      <c r="H2645" s="385"/>
      <c r="I2645" s="385"/>
      <c r="J2645" s="385"/>
      <c r="K2645" s="385"/>
    </row>
    <row r="2646" spans="1:11">
      <c r="A2646" s="494"/>
      <c r="B2646" s="438"/>
      <c r="F2646" s="385"/>
      <c r="G2646" s="385"/>
      <c r="H2646" s="385"/>
      <c r="I2646" s="385"/>
      <c r="J2646" s="385"/>
      <c r="K2646" s="385"/>
    </row>
    <row r="2647" spans="1:11">
      <c r="A2647" s="494"/>
      <c r="B2647" s="438"/>
      <c r="F2647" s="385"/>
      <c r="G2647" s="385"/>
      <c r="H2647" s="385"/>
      <c r="I2647" s="385"/>
      <c r="J2647" s="385"/>
      <c r="K2647" s="385"/>
    </row>
    <row r="2648" spans="1:11">
      <c r="A2648" s="494"/>
      <c r="B2648" s="438"/>
      <c r="F2648" s="385"/>
      <c r="G2648" s="385"/>
      <c r="H2648" s="385"/>
      <c r="I2648" s="385"/>
      <c r="J2648" s="385"/>
      <c r="K2648" s="385"/>
    </row>
    <row r="2649" spans="1:11">
      <c r="A2649" s="494"/>
      <c r="B2649" s="438"/>
      <c r="F2649" s="385"/>
      <c r="G2649" s="385"/>
      <c r="H2649" s="385"/>
      <c r="I2649" s="385"/>
      <c r="J2649" s="385"/>
      <c r="K2649" s="385"/>
    </row>
    <row r="2650" spans="1:11">
      <c r="A2650" s="494"/>
      <c r="B2650" s="438"/>
      <c r="F2650" s="385"/>
      <c r="G2650" s="385"/>
      <c r="H2650" s="385"/>
      <c r="I2650" s="385"/>
      <c r="J2650" s="385"/>
      <c r="K2650" s="385"/>
    </row>
    <row r="2651" spans="1:11">
      <c r="A2651" s="494"/>
      <c r="B2651" s="438"/>
      <c r="F2651" s="385"/>
      <c r="G2651" s="385"/>
      <c r="H2651" s="385"/>
      <c r="I2651" s="385"/>
      <c r="J2651" s="385"/>
      <c r="K2651" s="385"/>
    </row>
    <row r="2652" spans="1:11">
      <c r="A2652" s="494"/>
      <c r="B2652" s="438"/>
      <c r="F2652" s="385"/>
      <c r="G2652" s="385"/>
      <c r="H2652" s="385"/>
      <c r="I2652" s="385"/>
      <c r="J2652" s="385"/>
      <c r="K2652" s="385"/>
    </row>
    <row r="2653" spans="1:11">
      <c r="A2653" s="494"/>
      <c r="B2653" s="438"/>
      <c r="F2653" s="385"/>
      <c r="G2653" s="385"/>
      <c r="H2653" s="385"/>
      <c r="I2653" s="385"/>
      <c r="J2653" s="385"/>
      <c r="K2653" s="385"/>
    </row>
    <row r="2654" spans="1:11">
      <c r="A2654" s="494"/>
      <c r="B2654" s="438"/>
      <c r="F2654" s="385"/>
      <c r="G2654" s="385"/>
      <c r="H2654" s="385"/>
      <c r="I2654" s="385"/>
      <c r="J2654" s="385"/>
      <c r="K2654" s="385"/>
    </row>
    <row r="2655" spans="1:11">
      <c r="A2655" s="494"/>
      <c r="B2655" s="438"/>
      <c r="F2655" s="385"/>
      <c r="G2655" s="385"/>
      <c r="H2655" s="385"/>
      <c r="I2655" s="385"/>
      <c r="J2655" s="385"/>
      <c r="K2655" s="385"/>
    </row>
    <row r="2656" spans="1:11">
      <c r="A2656" s="494"/>
      <c r="B2656" s="438"/>
      <c r="F2656" s="385"/>
      <c r="G2656" s="385"/>
      <c r="H2656" s="385"/>
      <c r="I2656" s="385"/>
      <c r="J2656" s="385"/>
      <c r="K2656" s="385"/>
    </row>
    <row r="2657" spans="1:11">
      <c r="A2657" s="494"/>
      <c r="B2657" s="438"/>
      <c r="F2657" s="385"/>
      <c r="G2657" s="385"/>
      <c r="H2657" s="385"/>
      <c r="I2657" s="385"/>
      <c r="J2657" s="385"/>
      <c r="K2657" s="385"/>
    </row>
    <row r="2658" spans="1:11">
      <c r="A2658" s="494"/>
      <c r="B2658" s="438"/>
      <c r="F2658" s="385"/>
      <c r="G2658" s="385"/>
      <c r="H2658" s="385"/>
      <c r="I2658" s="385"/>
      <c r="J2658" s="385"/>
      <c r="K2658" s="385"/>
    </row>
    <row r="2659" spans="1:11">
      <c r="A2659" s="494"/>
      <c r="B2659" s="438"/>
      <c r="F2659" s="385"/>
      <c r="G2659" s="385"/>
      <c r="H2659" s="385"/>
      <c r="I2659" s="385"/>
      <c r="J2659" s="385"/>
      <c r="K2659" s="385"/>
    </row>
    <row r="2660" spans="1:11">
      <c r="A2660" s="494"/>
      <c r="B2660" s="438"/>
      <c r="F2660" s="385"/>
      <c r="G2660" s="385"/>
      <c r="H2660" s="385"/>
      <c r="I2660" s="385"/>
      <c r="J2660" s="385"/>
      <c r="K2660" s="385"/>
    </row>
    <row r="2661" spans="1:11">
      <c r="A2661" s="494"/>
      <c r="B2661" s="438"/>
      <c r="F2661" s="385"/>
      <c r="G2661" s="385"/>
      <c r="H2661" s="385"/>
      <c r="I2661" s="385"/>
      <c r="J2661" s="385"/>
      <c r="K2661" s="385"/>
    </row>
    <row r="2662" spans="1:11">
      <c r="A2662" s="494"/>
      <c r="B2662" s="438"/>
      <c r="F2662" s="385"/>
      <c r="G2662" s="385"/>
      <c r="H2662" s="385"/>
      <c r="I2662" s="385"/>
      <c r="J2662" s="385"/>
      <c r="K2662" s="385"/>
    </row>
    <row r="2663" spans="1:11">
      <c r="A2663" s="494"/>
      <c r="B2663" s="438"/>
      <c r="F2663" s="385"/>
      <c r="G2663" s="385"/>
      <c r="H2663" s="385"/>
      <c r="I2663" s="385"/>
      <c r="J2663" s="385"/>
      <c r="K2663" s="385"/>
    </row>
    <row r="2664" spans="1:11">
      <c r="A2664" s="494"/>
      <c r="B2664" s="438"/>
      <c r="F2664" s="385"/>
      <c r="G2664" s="385"/>
      <c r="H2664" s="385"/>
      <c r="I2664" s="385"/>
      <c r="J2664" s="385"/>
      <c r="K2664" s="385"/>
    </row>
    <row r="2665" spans="1:11">
      <c r="A2665" s="494"/>
      <c r="B2665" s="438"/>
      <c r="F2665" s="385"/>
      <c r="G2665" s="385"/>
      <c r="H2665" s="385"/>
      <c r="I2665" s="385"/>
      <c r="J2665" s="385"/>
      <c r="K2665" s="385"/>
    </row>
    <row r="2666" spans="1:11">
      <c r="A2666" s="494"/>
      <c r="B2666" s="438"/>
      <c r="F2666" s="385"/>
      <c r="G2666" s="385"/>
      <c r="H2666" s="385"/>
      <c r="I2666" s="385"/>
      <c r="J2666" s="385"/>
      <c r="K2666" s="385"/>
    </row>
    <row r="2667" spans="1:11">
      <c r="A2667" s="494"/>
      <c r="B2667" s="438"/>
      <c r="F2667" s="385"/>
      <c r="G2667" s="385"/>
      <c r="H2667" s="385"/>
      <c r="I2667" s="385"/>
      <c r="J2667" s="385"/>
      <c r="K2667" s="385"/>
    </row>
    <row r="2668" spans="1:11">
      <c r="A2668" s="494"/>
      <c r="B2668" s="438"/>
      <c r="F2668" s="385"/>
      <c r="G2668" s="385"/>
      <c r="H2668" s="385"/>
      <c r="I2668" s="385"/>
      <c r="J2668" s="385"/>
      <c r="K2668" s="385"/>
    </row>
    <row r="2669" spans="1:11">
      <c r="A2669" s="494"/>
      <c r="B2669" s="438"/>
      <c r="F2669" s="385"/>
      <c r="G2669" s="385"/>
      <c r="H2669" s="385"/>
      <c r="I2669" s="385"/>
      <c r="J2669" s="385"/>
      <c r="K2669" s="385"/>
    </row>
    <row r="2670" spans="1:11">
      <c r="A2670" s="494"/>
      <c r="B2670" s="438"/>
      <c r="F2670" s="385"/>
      <c r="G2670" s="385"/>
      <c r="H2670" s="385"/>
      <c r="I2670" s="385"/>
      <c r="J2670" s="385"/>
      <c r="K2670" s="385"/>
    </row>
    <row r="2671" spans="1:11">
      <c r="A2671" s="494"/>
      <c r="B2671" s="438"/>
      <c r="F2671" s="385"/>
      <c r="G2671" s="385"/>
      <c r="H2671" s="385"/>
      <c r="I2671" s="385"/>
      <c r="J2671" s="385"/>
      <c r="K2671" s="385"/>
    </row>
    <row r="2672" spans="1:11">
      <c r="A2672" s="494"/>
      <c r="B2672" s="438"/>
      <c r="F2672" s="385"/>
      <c r="G2672" s="385"/>
      <c r="H2672" s="385"/>
      <c r="I2672" s="385"/>
      <c r="J2672" s="385"/>
      <c r="K2672" s="385"/>
    </row>
    <row r="2673" spans="1:11">
      <c r="A2673" s="494"/>
      <c r="B2673" s="438"/>
      <c r="F2673" s="385"/>
      <c r="G2673" s="385"/>
      <c r="H2673" s="385"/>
      <c r="I2673" s="385"/>
      <c r="J2673" s="385"/>
      <c r="K2673" s="385"/>
    </row>
    <row r="2674" spans="1:11">
      <c r="A2674" s="494"/>
      <c r="B2674" s="438"/>
      <c r="F2674" s="385"/>
      <c r="G2674" s="385"/>
      <c r="H2674" s="385"/>
      <c r="I2674" s="385"/>
      <c r="J2674" s="385"/>
      <c r="K2674" s="385"/>
    </row>
    <row r="2675" spans="1:11">
      <c r="A2675" s="494"/>
      <c r="B2675" s="438"/>
      <c r="F2675" s="385"/>
      <c r="G2675" s="385"/>
      <c r="H2675" s="385"/>
      <c r="I2675" s="385"/>
      <c r="J2675" s="385"/>
      <c r="K2675" s="385"/>
    </row>
    <row r="2676" spans="1:11">
      <c r="A2676" s="494"/>
      <c r="B2676" s="438"/>
      <c r="F2676" s="385"/>
      <c r="G2676" s="385"/>
      <c r="H2676" s="385"/>
      <c r="I2676" s="385"/>
      <c r="J2676" s="385"/>
      <c r="K2676" s="385"/>
    </row>
    <row r="2677" spans="1:11">
      <c r="A2677" s="494"/>
      <c r="B2677" s="438"/>
      <c r="F2677" s="385"/>
      <c r="G2677" s="385"/>
      <c r="H2677" s="385"/>
      <c r="I2677" s="385"/>
      <c r="J2677" s="385"/>
      <c r="K2677" s="385"/>
    </row>
    <row r="2678" spans="1:11">
      <c r="A2678" s="494"/>
      <c r="B2678" s="438"/>
      <c r="F2678" s="385"/>
      <c r="G2678" s="385"/>
      <c r="H2678" s="385"/>
      <c r="I2678" s="385"/>
      <c r="J2678" s="385"/>
      <c r="K2678" s="385"/>
    </row>
    <row r="2679" spans="1:11">
      <c r="A2679" s="494"/>
      <c r="B2679" s="438"/>
      <c r="F2679" s="385"/>
      <c r="G2679" s="385"/>
      <c r="H2679" s="385"/>
      <c r="I2679" s="385"/>
      <c r="J2679" s="385"/>
      <c r="K2679" s="385"/>
    </row>
    <row r="2680" spans="1:11">
      <c r="A2680" s="494"/>
      <c r="B2680" s="438"/>
      <c r="F2680" s="385"/>
      <c r="G2680" s="385"/>
      <c r="H2680" s="385"/>
      <c r="I2680" s="385"/>
      <c r="J2680" s="385"/>
      <c r="K2680" s="385"/>
    </row>
    <row r="2681" spans="1:11">
      <c r="A2681" s="494"/>
      <c r="B2681" s="438"/>
      <c r="F2681" s="385"/>
      <c r="G2681" s="385"/>
      <c r="H2681" s="385"/>
      <c r="I2681" s="385"/>
      <c r="J2681" s="385"/>
      <c r="K2681" s="385"/>
    </row>
    <row r="2682" spans="1:11">
      <c r="A2682" s="494"/>
      <c r="B2682" s="438"/>
      <c r="F2682" s="385"/>
      <c r="G2682" s="385"/>
      <c r="H2682" s="385"/>
      <c r="I2682" s="385"/>
      <c r="J2682" s="385"/>
      <c r="K2682" s="385"/>
    </row>
    <row r="2683" spans="1:11">
      <c r="A2683" s="494"/>
      <c r="B2683" s="438"/>
      <c r="F2683" s="385"/>
      <c r="G2683" s="385"/>
      <c r="H2683" s="385"/>
      <c r="I2683" s="385"/>
      <c r="J2683" s="385"/>
      <c r="K2683" s="385"/>
    </row>
    <row r="2684" spans="1:11">
      <c r="A2684" s="494"/>
      <c r="B2684" s="438"/>
      <c r="F2684" s="385"/>
      <c r="G2684" s="385"/>
      <c r="H2684" s="385"/>
      <c r="I2684" s="385"/>
      <c r="J2684" s="385"/>
      <c r="K2684" s="385"/>
    </row>
    <row r="2685" spans="1:11">
      <c r="A2685" s="494"/>
      <c r="B2685" s="438"/>
      <c r="F2685" s="385"/>
      <c r="G2685" s="385"/>
      <c r="H2685" s="385"/>
      <c r="I2685" s="385"/>
      <c r="J2685" s="385"/>
      <c r="K2685" s="385"/>
    </row>
    <row r="2686" spans="1:11">
      <c r="A2686" s="494"/>
      <c r="B2686" s="438"/>
      <c r="F2686" s="385"/>
      <c r="G2686" s="385"/>
      <c r="H2686" s="385"/>
      <c r="I2686" s="385"/>
      <c r="J2686" s="385"/>
      <c r="K2686" s="385"/>
    </row>
    <row r="2687" spans="1:11">
      <c r="A2687" s="494"/>
      <c r="B2687" s="438"/>
      <c r="F2687" s="385"/>
      <c r="G2687" s="385"/>
      <c r="H2687" s="385"/>
      <c r="I2687" s="385"/>
      <c r="J2687" s="385"/>
      <c r="K2687" s="385"/>
    </row>
    <row r="2688" spans="1:11">
      <c r="A2688" s="494"/>
      <c r="B2688" s="438"/>
      <c r="F2688" s="385"/>
      <c r="G2688" s="385"/>
      <c r="H2688" s="385"/>
      <c r="I2688" s="385"/>
      <c r="J2688" s="385"/>
      <c r="K2688" s="385"/>
    </row>
    <row r="2689" spans="1:11">
      <c r="A2689" s="494"/>
      <c r="B2689" s="438"/>
      <c r="F2689" s="385"/>
      <c r="G2689" s="385"/>
      <c r="H2689" s="385"/>
      <c r="I2689" s="385"/>
      <c r="J2689" s="385"/>
      <c r="K2689" s="385"/>
    </row>
    <row r="2690" spans="1:11">
      <c r="A2690" s="494"/>
      <c r="B2690" s="438"/>
      <c r="F2690" s="385"/>
      <c r="G2690" s="385"/>
      <c r="H2690" s="385"/>
      <c r="I2690" s="385"/>
      <c r="J2690" s="385"/>
      <c r="K2690" s="385"/>
    </row>
    <row r="2691" spans="1:11">
      <c r="A2691" s="494"/>
      <c r="B2691" s="438"/>
      <c r="F2691" s="385"/>
      <c r="G2691" s="385"/>
      <c r="H2691" s="385"/>
      <c r="I2691" s="385"/>
      <c r="J2691" s="385"/>
      <c r="K2691" s="385"/>
    </row>
    <row r="2692" spans="1:11">
      <c r="A2692" s="494"/>
      <c r="B2692" s="438"/>
      <c r="F2692" s="385"/>
      <c r="G2692" s="385"/>
      <c r="H2692" s="385"/>
      <c r="I2692" s="385"/>
      <c r="J2692" s="385"/>
      <c r="K2692" s="385"/>
    </row>
    <row r="2693" spans="1:11">
      <c r="A2693" s="494"/>
      <c r="B2693" s="438"/>
      <c r="F2693" s="385"/>
      <c r="G2693" s="385"/>
      <c r="H2693" s="385"/>
      <c r="I2693" s="385"/>
      <c r="J2693" s="385"/>
      <c r="K2693" s="385"/>
    </row>
    <row r="2694" spans="1:11">
      <c r="A2694" s="494"/>
      <c r="B2694" s="438"/>
      <c r="F2694" s="385"/>
      <c r="G2694" s="385"/>
      <c r="H2694" s="385"/>
      <c r="I2694" s="385"/>
      <c r="J2694" s="385"/>
      <c r="K2694" s="385"/>
    </row>
    <row r="2695" spans="1:11">
      <c r="A2695" s="494"/>
      <c r="B2695" s="438"/>
      <c r="F2695" s="385"/>
      <c r="G2695" s="385"/>
      <c r="H2695" s="385"/>
      <c r="I2695" s="385"/>
      <c r="J2695" s="385"/>
      <c r="K2695" s="385"/>
    </row>
    <row r="2696" spans="1:11">
      <c r="A2696" s="494"/>
      <c r="B2696" s="438"/>
      <c r="F2696" s="385"/>
      <c r="G2696" s="385"/>
      <c r="H2696" s="385"/>
      <c r="I2696" s="385"/>
      <c r="J2696" s="385"/>
      <c r="K2696" s="385"/>
    </row>
    <row r="2697" spans="1:11">
      <c r="A2697" s="494"/>
      <c r="B2697" s="438"/>
      <c r="F2697" s="385"/>
      <c r="G2697" s="385"/>
      <c r="H2697" s="385"/>
      <c r="I2697" s="385"/>
      <c r="J2697" s="385"/>
      <c r="K2697" s="385"/>
    </row>
    <row r="2698" spans="1:11">
      <c r="A2698" s="494"/>
      <c r="B2698" s="438"/>
      <c r="F2698" s="385"/>
      <c r="G2698" s="385"/>
      <c r="H2698" s="385"/>
      <c r="I2698" s="385"/>
      <c r="J2698" s="385"/>
      <c r="K2698" s="385"/>
    </row>
    <row r="2699" spans="1:11">
      <c r="A2699" s="494"/>
      <c r="B2699" s="438"/>
      <c r="F2699" s="385"/>
      <c r="G2699" s="385"/>
      <c r="H2699" s="385"/>
      <c r="I2699" s="385"/>
      <c r="J2699" s="385"/>
      <c r="K2699" s="385"/>
    </row>
    <row r="2700" spans="1:11">
      <c r="A2700" s="494"/>
      <c r="B2700" s="438"/>
      <c r="F2700" s="385"/>
      <c r="G2700" s="385"/>
      <c r="H2700" s="385"/>
      <c r="I2700" s="385"/>
      <c r="J2700" s="385"/>
      <c r="K2700" s="385"/>
    </row>
    <row r="2701" spans="1:11">
      <c r="A2701" s="494"/>
      <c r="B2701" s="438"/>
      <c r="F2701" s="385"/>
      <c r="G2701" s="385"/>
      <c r="H2701" s="385"/>
      <c r="I2701" s="385"/>
      <c r="J2701" s="385"/>
      <c r="K2701" s="385"/>
    </row>
    <row r="2702" spans="1:11">
      <c r="A2702" s="494"/>
      <c r="B2702" s="438"/>
      <c r="F2702" s="385"/>
      <c r="G2702" s="385"/>
      <c r="H2702" s="385"/>
      <c r="I2702" s="385"/>
      <c r="J2702" s="385"/>
      <c r="K2702" s="385"/>
    </row>
    <row r="2703" spans="1:11">
      <c r="A2703" s="494"/>
      <c r="B2703" s="438"/>
      <c r="F2703" s="385"/>
      <c r="G2703" s="385"/>
      <c r="H2703" s="385"/>
      <c r="I2703" s="385"/>
      <c r="J2703" s="385"/>
      <c r="K2703" s="385"/>
    </row>
    <row r="2704" spans="1:11">
      <c r="A2704" s="494"/>
      <c r="B2704" s="438"/>
      <c r="F2704" s="385"/>
      <c r="G2704" s="385"/>
      <c r="H2704" s="385"/>
      <c r="I2704" s="385"/>
      <c r="J2704" s="385"/>
      <c r="K2704" s="385"/>
    </row>
    <row r="2705" spans="1:11">
      <c r="A2705" s="494"/>
      <c r="B2705" s="438"/>
      <c r="F2705" s="385"/>
      <c r="G2705" s="385"/>
      <c r="H2705" s="385"/>
      <c r="I2705" s="385"/>
      <c r="J2705" s="385"/>
      <c r="K2705" s="385"/>
    </row>
    <row r="2706" spans="1:11">
      <c r="A2706" s="494"/>
      <c r="B2706" s="438"/>
      <c r="F2706" s="385"/>
      <c r="G2706" s="385"/>
      <c r="H2706" s="385"/>
      <c r="I2706" s="385"/>
      <c r="J2706" s="385"/>
      <c r="K2706" s="385"/>
    </row>
    <row r="2707" spans="1:11">
      <c r="A2707" s="494"/>
      <c r="B2707" s="438"/>
      <c r="F2707" s="385"/>
      <c r="G2707" s="385"/>
      <c r="H2707" s="385"/>
      <c r="I2707" s="385"/>
      <c r="J2707" s="385"/>
      <c r="K2707" s="385"/>
    </row>
    <row r="2708" spans="1:11">
      <c r="A2708" s="494"/>
      <c r="B2708" s="438"/>
      <c r="F2708" s="385"/>
      <c r="G2708" s="385"/>
      <c r="H2708" s="385"/>
      <c r="I2708" s="385"/>
      <c r="J2708" s="385"/>
      <c r="K2708" s="385"/>
    </row>
    <row r="2709" spans="1:11">
      <c r="A2709" s="494"/>
      <c r="B2709" s="438"/>
      <c r="F2709" s="385"/>
      <c r="G2709" s="385"/>
      <c r="H2709" s="385"/>
      <c r="I2709" s="385"/>
      <c r="J2709" s="385"/>
      <c r="K2709" s="385"/>
    </row>
    <row r="2710" spans="1:11">
      <c r="A2710" s="494"/>
      <c r="B2710" s="438"/>
      <c r="F2710" s="385"/>
      <c r="G2710" s="385"/>
      <c r="H2710" s="385"/>
      <c r="I2710" s="385"/>
      <c r="J2710" s="385"/>
      <c r="K2710" s="385"/>
    </row>
    <row r="2711" spans="1:11">
      <c r="A2711" s="494"/>
      <c r="B2711" s="438"/>
      <c r="F2711" s="385"/>
      <c r="G2711" s="385"/>
      <c r="H2711" s="385"/>
      <c r="I2711" s="385"/>
      <c r="J2711" s="385"/>
      <c r="K2711" s="385"/>
    </row>
    <row r="2712" spans="1:11">
      <c r="A2712" s="494"/>
      <c r="B2712" s="438"/>
      <c r="F2712" s="385"/>
      <c r="G2712" s="385"/>
      <c r="H2712" s="385"/>
      <c r="I2712" s="385"/>
      <c r="J2712" s="385"/>
      <c r="K2712" s="385"/>
    </row>
    <row r="2713" spans="1:11">
      <c r="A2713" s="494"/>
      <c r="B2713" s="438"/>
      <c r="F2713" s="385"/>
      <c r="G2713" s="385"/>
      <c r="H2713" s="385"/>
      <c r="I2713" s="385"/>
      <c r="J2713" s="385"/>
      <c r="K2713" s="385"/>
    </row>
    <row r="2714" spans="1:11">
      <c r="A2714" s="494"/>
      <c r="B2714" s="438"/>
      <c r="F2714" s="385"/>
      <c r="G2714" s="385"/>
      <c r="H2714" s="385"/>
      <c r="I2714" s="385"/>
      <c r="J2714" s="385"/>
      <c r="K2714" s="385"/>
    </row>
    <row r="2715" spans="1:11">
      <c r="A2715" s="494"/>
      <c r="B2715" s="438"/>
      <c r="F2715" s="385"/>
      <c r="G2715" s="385"/>
      <c r="H2715" s="385"/>
      <c r="I2715" s="385"/>
      <c r="J2715" s="385"/>
      <c r="K2715" s="385"/>
    </row>
    <row r="2716" spans="1:11">
      <c r="A2716" s="494"/>
      <c r="B2716" s="438"/>
      <c r="F2716" s="385"/>
      <c r="G2716" s="385"/>
      <c r="H2716" s="385"/>
      <c r="I2716" s="385"/>
      <c r="J2716" s="385"/>
      <c r="K2716" s="385"/>
    </row>
    <row r="2717" spans="1:11">
      <c r="A2717" s="494"/>
      <c r="B2717" s="438"/>
      <c r="F2717" s="385"/>
      <c r="G2717" s="385"/>
      <c r="H2717" s="385"/>
      <c r="I2717" s="385"/>
      <c r="J2717" s="385"/>
      <c r="K2717" s="385"/>
    </row>
    <row r="2718" spans="1:11">
      <c r="A2718" s="494"/>
      <c r="B2718" s="438"/>
      <c r="F2718" s="385"/>
      <c r="G2718" s="385"/>
      <c r="H2718" s="385"/>
      <c r="I2718" s="385"/>
      <c r="J2718" s="385"/>
      <c r="K2718" s="385"/>
    </row>
    <row r="2719" spans="1:11">
      <c r="A2719" s="494"/>
      <c r="B2719" s="438"/>
      <c r="F2719" s="385"/>
      <c r="G2719" s="385"/>
      <c r="H2719" s="385"/>
      <c r="I2719" s="385"/>
      <c r="J2719" s="385"/>
      <c r="K2719" s="385"/>
    </row>
    <row r="2720" spans="1:11">
      <c r="A2720" s="494"/>
      <c r="B2720" s="438"/>
      <c r="F2720" s="385"/>
      <c r="G2720" s="385"/>
      <c r="H2720" s="385"/>
      <c r="I2720" s="385"/>
      <c r="J2720" s="385"/>
      <c r="K2720" s="385"/>
    </row>
    <row r="2721" spans="1:11">
      <c r="A2721" s="494"/>
      <c r="B2721" s="438"/>
      <c r="F2721" s="385"/>
      <c r="G2721" s="385"/>
      <c r="H2721" s="385"/>
      <c r="I2721" s="385"/>
      <c r="J2721" s="385"/>
      <c r="K2721" s="385"/>
    </row>
    <row r="2722" spans="1:11">
      <c r="A2722" s="494"/>
      <c r="B2722" s="438"/>
      <c r="F2722" s="385"/>
      <c r="G2722" s="385"/>
      <c r="H2722" s="385"/>
      <c r="I2722" s="385"/>
      <c r="J2722" s="385"/>
      <c r="K2722" s="385"/>
    </row>
    <row r="2723" spans="1:11">
      <c r="A2723" s="494"/>
      <c r="B2723" s="438"/>
      <c r="F2723" s="385"/>
      <c r="G2723" s="385"/>
      <c r="H2723" s="385"/>
      <c r="I2723" s="385"/>
      <c r="J2723" s="385"/>
      <c r="K2723" s="385"/>
    </row>
    <row r="2724" spans="1:11">
      <c r="A2724" s="494"/>
      <c r="B2724" s="438"/>
      <c r="F2724" s="385"/>
      <c r="G2724" s="385"/>
      <c r="H2724" s="385"/>
      <c r="I2724" s="385"/>
      <c r="J2724" s="385"/>
      <c r="K2724" s="385"/>
    </row>
    <row r="2725" spans="1:11">
      <c r="A2725" s="494"/>
      <c r="B2725" s="438"/>
      <c r="F2725" s="385"/>
      <c r="G2725" s="385"/>
      <c r="H2725" s="385"/>
      <c r="I2725" s="385"/>
      <c r="J2725" s="385"/>
      <c r="K2725" s="385"/>
    </row>
    <row r="2726" spans="1:11">
      <c r="A2726" s="494"/>
      <c r="B2726" s="438"/>
      <c r="F2726" s="385"/>
      <c r="G2726" s="385"/>
      <c r="H2726" s="385"/>
      <c r="I2726" s="385"/>
      <c r="J2726" s="385"/>
      <c r="K2726" s="385"/>
    </row>
    <row r="2727" spans="1:11">
      <c r="A2727" s="494"/>
      <c r="B2727" s="438"/>
      <c r="F2727" s="385"/>
      <c r="G2727" s="385"/>
      <c r="H2727" s="385"/>
      <c r="I2727" s="385"/>
      <c r="J2727" s="385"/>
      <c r="K2727" s="385"/>
    </row>
    <row r="2728" spans="1:11">
      <c r="A2728" s="494"/>
      <c r="B2728" s="438"/>
      <c r="F2728" s="385"/>
      <c r="G2728" s="385"/>
      <c r="H2728" s="385"/>
      <c r="I2728" s="385"/>
      <c r="J2728" s="385"/>
      <c r="K2728" s="385"/>
    </row>
    <row r="2729" spans="1:11">
      <c r="A2729" s="494"/>
      <c r="B2729" s="438"/>
      <c r="F2729" s="385"/>
      <c r="G2729" s="385"/>
      <c r="H2729" s="385"/>
      <c r="I2729" s="385"/>
      <c r="J2729" s="385"/>
      <c r="K2729" s="385"/>
    </row>
    <row r="2730" spans="1:11">
      <c r="A2730" s="494"/>
      <c r="B2730" s="438"/>
      <c r="F2730" s="385"/>
      <c r="G2730" s="385"/>
      <c r="H2730" s="385"/>
      <c r="I2730" s="385"/>
      <c r="J2730" s="385"/>
      <c r="K2730" s="385"/>
    </row>
    <row r="2731" spans="1:11">
      <c r="A2731" s="494"/>
      <c r="B2731" s="438"/>
      <c r="F2731" s="385"/>
      <c r="G2731" s="385"/>
      <c r="H2731" s="385"/>
      <c r="I2731" s="385"/>
      <c r="J2731" s="385"/>
      <c r="K2731" s="385"/>
    </row>
    <row r="2732" spans="1:11">
      <c r="A2732" s="494"/>
      <c r="B2732" s="438"/>
      <c r="F2732" s="385"/>
      <c r="G2732" s="385"/>
      <c r="H2732" s="385"/>
      <c r="I2732" s="385"/>
      <c r="J2732" s="385"/>
      <c r="K2732" s="385"/>
    </row>
    <row r="2733" spans="1:11">
      <c r="A2733" s="494"/>
      <c r="B2733" s="438"/>
      <c r="F2733" s="385"/>
      <c r="G2733" s="385"/>
      <c r="H2733" s="385"/>
      <c r="I2733" s="385"/>
      <c r="J2733" s="385"/>
      <c r="K2733" s="385"/>
    </row>
    <row r="2734" spans="1:11">
      <c r="A2734" s="494"/>
      <c r="B2734" s="438"/>
      <c r="F2734" s="385"/>
      <c r="G2734" s="385"/>
      <c r="H2734" s="385"/>
      <c r="I2734" s="385"/>
      <c r="J2734" s="385"/>
      <c r="K2734" s="385"/>
    </row>
    <row r="2735" spans="1:11">
      <c r="A2735" s="494"/>
      <c r="B2735" s="438"/>
      <c r="F2735" s="385"/>
      <c r="G2735" s="385"/>
      <c r="H2735" s="385"/>
      <c r="I2735" s="385"/>
      <c r="J2735" s="385"/>
      <c r="K2735" s="385"/>
    </row>
    <row r="2736" spans="1:11">
      <c r="A2736" s="494"/>
      <c r="B2736" s="438"/>
      <c r="F2736" s="385"/>
      <c r="G2736" s="385"/>
      <c r="H2736" s="385"/>
      <c r="I2736" s="385"/>
      <c r="J2736" s="385"/>
      <c r="K2736" s="385"/>
    </row>
    <row r="2737" spans="1:11">
      <c r="A2737" s="494"/>
      <c r="B2737" s="438"/>
      <c r="F2737" s="385"/>
      <c r="G2737" s="385"/>
      <c r="H2737" s="385"/>
      <c r="I2737" s="385"/>
      <c r="J2737" s="385"/>
      <c r="K2737" s="385"/>
    </row>
    <row r="2738" spans="1:11">
      <c r="A2738" s="494"/>
      <c r="B2738" s="438"/>
      <c r="F2738" s="385"/>
      <c r="G2738" s="385"/>
      <c r="H2738" s="385"/>
      <c r="I2738" s="385"/>
      <c r="J2738" s="385"/>
      <c r="K2738" s="385"/>
    </row>
    <row r="2739" spans="1:11">
      <c r="A2739" s="494"/>
      <c r="B2739" s="438"/>
      <c r="F2739" s="385"/>
      <c r="G2739" s="385"/>
      <c r="H2739" s="385"/>
      <c r="I2739" s="385"/>
      <c r="J2739" s="385"/>
      <c r="K2739" s="385"/>
    </row>
    <row r="2740" spans="1:11">
      <c r="A2740" s="494"/>
      <c r="B2740" s="438"/>
      <c r="F2740" s="385"/>
      <c r="G2740" s="385"/>
      <c r="H2740" s="385"/>
      <c r="I2740" s="385"/>
      <c r="J2740" s="385"/>
      <c r="K2740" s="385"/>
    </row>
    <row r="2741" spans="1:11">
      <c r="A2741" s="494"/>
      <c r="B2741" s="438"/>
      <c r="F2741" s="385"/>
      <c r="G2741" s="385"/>
      <c r="H2741" s="385"/>
      <c r="I2741" s="385"/>
      <c r="J2741" s="385"/>
      <c r="K2741" s="385"/>
    </row>
    <row r="2742" spans="1:11">
      <c r="A2742" s="494"/>
      <c r="B2742" s="438"/>
      <c r="F2742" s="385"/>
      <c r="G2742" s="385"/>
      <c r="H2742" s="385"/>
      <c r="I2742" s="385"/>
      <c r="J2742" s="385"/>
      <c r="K2742" s="385"/>
    </row>
    <row r="2743" spans="1:11">
      <c r="A2743" s="494"/>
      <c r="B2743" s="438"/>
      <c r="F2743" s="385"/>
      <c r="G2743" s="385"/>
      <c r="H2743" s="385"/>
      <c r="I2743" s="385"/>
      <c r="J2743" s="385"/>
      <c r="K2743" s="385"/>
    </row>
    <row r="2744" spans="1:11">
      <c r="A2744" s="494"/>
      <c r="B2744" s="438"/>
      <c r="F2744" s="385"/>
      <c r="G2744" s="385"/>
      <c r="H2744" s="385"/>
      <c r="I2744" s="385"/>
      <c r="J2744" s="385"/>
      <c r="K2744" s="385"/>
    </row>
    <row r="2745" spans="1:11">
      <c r="A2745" s="494"/>
      <c r="B2745" s="438"/>
      <c r="F2745" s="385"/>
      <c r="G2745" s="385"/>
      <c r="H2745" s="385"/>
      <c r="I2745" s="385"/>
      <c r="J2745" s="385"/>
      <c r="K2745" s="385"/>
    </row>
    <row r="2746" spans="1:11">
      <c r="A2746" s="494"/>
      <c r="B2746" s="438"/>
      <c r="F2746" s="385"/>
      <c r="G2746" s="385"/>
      <c r="H2746" s="385"/>
      <c r="I2746" s="385"/>
      <c r="J2746" s="385"/>
      <c r="K2746" s="385"/>
    </row>
    <row r="2747" spans="1:11">
      <c r="A2747" s="494"/>
      <c r="B2747" s="438"/>
      <c r="F2747" s="385"/>
      <c r="G2747" s="385"/>
      <c r="H2747" s="385"/>
      <c r="I2747" s="385"/>
      <c r="J2747" s="385"/>
      <c r="K2747" s="385"/>
    </row>
    <row r="2748" spans="1:11">
      <c r="A2748" s="494"/>
      <c r="B2748" s="438"/>
      <c r="F2748" s="385"/>
      <c r="G2748" s="385"/>
      <c r="H2748" s="385"/>
      <c r="I2748" s="385"/>
      <c r="J2748" s="385"/>
      <c r="K2748" s="385"/>
    </row>
    <row r="2749" spans="1:11">
      <c r="A2749" s="494"/>
      <c r="B2749" s="438"/>
      <c r="F2749" s="385"/>
      <c r="G2749" s="385"/>
      <c r="H2749" s="385"/>
      <c r="I2749" s="385"/>
      <c r="J2749" s="385"/>
      <c r="K2749" s="385"/>
    </row>
    <row r="2750" spans="1:11">
      <c r="A2750" s="494"/>
      <c r="B2750" s="438"/>
      <c r="F2750" s="385"/>
      <c r="G2750" s="385"/>
      <c r="H2750" s="385"/>
      <c r="I2750" s="385"/>
      <c r="J2750" s="385"/>
      <c r="K2750" s="385"/>
    </row>
    <row r="2751" spans="1:11">
      <c r="A2751" s="494"/>
      <c r="B2751" s="438"/>
      <c r="F2751" s="385"/>
      <c r="G2751" s="385"/>
      <c r="H2751" s="385"/>
      <c r="I2751" s="385"/>
      <c r="J2751" s="385"/>
      <c r="K2751" s="385"/>
    </row>
    <row r="2752" spans="1:11">
      <c r="A2752" s="494"/>
      <c r="B2752" s="438"/>
      <c r="F2752" s="385"/>
      <c r="G2752" s="385"/>
      <c r="H2752" s="385"/>
      <c r="I2752" s="385"/>
      <c r="J2752" s="385"/>
      <c r="K2752" s="385"/>
    </row>
    <row r="2753" spans="1:11">
      <c r="A2753" s="494"/>
      <c r="B2753" s="438"/>
      <c r="F2753" s="385"/>
      <c r="G2753" s="385"/>
      <c r="H2753" s="385"/>
      <c r="I2753" s="385"/>
      <c r="J2753" s="385"/>
      <c r="K2753" s="385"/>
    </row>
    <row r="2754" spans="1:11">
      <c r="A2754" s="494"/>
      <c r="B2754" s="438"/>
      <c r="F2754" s="385"/>
      <c r="G2754" s="385"/>
      <c r="H2754" s="385"/>
      <c r="I2754" s="385"/>
      <c r="J2754" s="385"/>
      <c r="K2754" s="385"/>
    </row>
    <row r="2755" spans="1:11">
      <c r="A2755" s="494"/>
      <c r="B2755" s="438"/>
      <c r="F2755" s="385"/>
      <c r="G2755" s="385"/>
      <c r="H2755" s="385"/>
      <c r="I2755" s="385"/>
      <c r="J2755" s="385"/>
      <c r="K2755" s="385"/>
    </row>
    <row r="2756" spans="1:11">
      <c r="A2756" s="494"/>
      <c r="B2756" s="438"/>
      <c r="F2756" s="385"/>
      <c r="G2756" s="385"/>
      <c r="H2756" s="385"/>
      <c r="I2756" s="385"/>
      <c r="J2756" s="385"/>
      <c r="K2756" s="385"/>
    </row>
    <row r="2757" spans="1:11">
      <c r="A2757" s="494"/>
      <c r="B2757" s="438"/>
      <c r="F2757" s="385"/>
      <c r="G2757" s="385"/>
      <c r="H2757" s="385"/>
      <c r="I2757" s="385"/>
      <c r="J2757" s="385"/>
      <c r="K2757" s="385"/>
    </row>
    <row r="2758" spans="1:11">
      <c r="A2758" s="494"/>
      <c r="B2758" s="438"/>
      <c r="F2758" s="385"/>
      <c r="G2758" s="385"/>
      <c r="H2758" s="385"/>
      <c r="I2758" s="385"/>
      <c r="J2758" s="385"/>
      <c r="K2758" s="385"/>
    </row>
    <row r="2759" spans="1:11">
      <c r="A2759" s="494"/>
      <c r="B2759" s="438"/>
      <c r="F2759" s="385"/>
      <c r="G2759" s="385"/>
      <c r="H2759" s="385"/>
      <c r="I2759" s="385"/>
      <c r="J2759" s="385"/>
      <c r="K2759" s="385"/>
    </row>
    <row r="2760" spans="1:11">
      <c r="A2760" s="494"/>
      <c r="B2760" s="438"/>
      <c r="F2760" s="385"/>
      <c r="G2760" s="385"/>
      <c r="H2760" s="385"/>
      <c r="I2760" s="385"/>
      <c r="J2760" s="385"/>
      <c r="K2760" s="385"/>
    </row>
    <row r="2761" spans="1:11">
      <c r="A2761" s="494"/>
      <c r="B2761" s="438"/>
      <c r="F2761" s="385"/>
      <c r="G2761" s="385"/>
      <c r="H2761" s="385"/>
      <c r="I2761" s="385"/>
      <c r="J2761" s="385"/>
      <c r="K2761" s="385"/>
    </row>
    <row r="2762" spans="1:11">
      <c r="A2762" s="494"/>
      <c r="B2762" s="438"/>
      <c r="F2762" s="385"/>
      <c r="G2762" s="385"/>
      <c r="H2762" s="385"/>
      <c r="I2762" s="385"/>
      <c r="J2762" s="385"/>
      <c r="K2762" s="385"/>
    </row>
    <row r="2763" spans="1:11">
      <c r="A2763" s="494"/>
      <c r="B2763" s="438"/>
      <c r="F2763" s="385"/>
      <c r="G2763" s="385"/>
      <c r="H2763" s="385"/>
      <c r="I2763" s="385"/>
      <c r="J2763" s="385"/>
      <c r="K2763" s="385"/>
    </row>
    <row r="2764" spans="1:11">
      <c r="A2764" s="494"/>
      <c r="B2764" s="438"/>
      <c r="F2764" s="385"/>
      <c r="G2764" s="385"/>
      <c r="H2764" s="385"/>
      <c r="I2764" s="385"/>
      <c r="J2764" s="385"/>
      <c r="K2764" s="385"/>
    </row>
    <row r="2765" spans="1:11">
      <c r="A2765" s="494"/>
      <c r="B2765" s="438"/>
      <c r="F2765" s="385"/>
      <c r="G2765" s="385"/>
      <c r="H2765" s="385"/>
      <c r="I2765" s="385"/>
      <c r="J2765" s="385"/>
      <c r="K2765" s="385"/>
    </row>
    <row r="2766" spans="1:11">
      <c r="A2766" s="494"/>
      <c r="B2766" s="438"/>
      <c r="F2766" s="385"/>
      <c r="G2766" s="385"/>
      <c r="H2766" s="385"/>
      <c r="I2766" s="385"/>
      <c r="J2766" s="385"/>
      <c r="K2766" s="385"/>
    </row>
    <row r="2767" spans="1:11">
      <c r="A2767" s="494"/>
      <c r="B2767" s="438"/>
      <c r="F2767" s="385"/>
      <c r="G2767" s="385"/>
      <c r="H2767" s="385"/>
      <c r="I2767" s="385"/>
      <c r="J2767" s="385"/>
      <c r="K2767" s="385"/>
    </row>
    <row r="2768" spans="1:11">
      <c r="A2768" s="494"/>
      <c r="B2768" s="438"/>
      <c r="F2768" s="385"/>
      <c r="G2768" s="385"/>
      <c r="H2768" s="385"/>
      <c r="I2768" s="385"/>
      <c r="J2768" s="385"/>
      <c r="K2768" s="385"/>
    </row>
    <row r="2769" spans="1:11">
      <c r="A2769" s="494"/>
      <c r="B2769" s="438"/>
      <c r="F2769" s="385"/>
      <c r="G2769" s="385"/>
      <c r="H2769" s="385"/>
      <c r="I2769" s="385"/>
      <c r="J2769" s="385"/>
      <c r="K2769" s="385"/>
    </row>
    <row r="2770" spans="1:11">
      <c r="A2770" s="494"/>
      <c r="B2770" s="438"/>
      <c r="F2770" s="385"/>
      <c r="G2770" s="385"/>
      <c r="H2770" s="385"/>
      <c r="I2770" s="385"/>
      <c r="J2770" s="385"/>
      <c r="K2770" s="385"/>
    </row>
    <row r="2771" spans="1:11">
      <c r="A2771" s="494"/>
      <c r="B2771" s="438"/>
      <c r="F2771" s="385"/>
      <c r="G2771" s="385"/>
      <c r="H2771" s="385"/>
      <c r="I2771" s="385"/>
      <c r="J2771" s="385"/>
      <c r="K2771" s="385"/>
    </row>
    <row r="2772" spans="1:11">
      <c r="A2772" s="494"/>
      <c r="B2772" s="438"/>
      <c r="F2772" s="385"/>
      <c r="G2772" s="385"/>
      <c r="H2772" s="385"/>
      <c r="I2772" s="385"/>
      <c r="J2772" s="385"/>
      <c r="K2772" s="385"/>
    </row>
    <row r="2773" spans="1:11">
      <c r="A2773" s="494"/>
      <c r="B2773" s="438"/>
      <c r="F2773" s="385"/>
      <c r="G2773" s="385"/>
      <c r="H2773" s="385"/>
      <c r="I2773" s="385"/>
      <c r="J2773" s="385"/>
      <c r="K2773" s="385"/>
    </row>
    <row r="2774" spans="1:11">
      <c r="A2774" s="494"/>
      <c r="B2774" s="438"/>
      <c r="F2774" s="385"/>
      <c r="G2774" s="385"/>
      <c r="H2774" s="385"/>
      <c r="I2774" s="385"/>
      <c r="J2774" s="385"/>
      <c r="K2774" s="385"/>
    </row>
    <row r="2775" spans="1:11">
      <c r="A2775" s="494"/>
      <c r="B2775" s="438"/>
      <c r="F2775" s="385"/>
      <c r="G2775" s="385"/>
      <c r="H2775" s="385"/>
      <c r="I2775" s="385"/>
      <c r="J2775" s="385"/>
      <c r="K2775" s="385"/>
    </row>
    <row r="2776" spans="1:11">
      <c r="A2776" s="494"/>
      <c r="B2776" s="438"/>
      <c r="F2776" s="385"/>
      <c r="G2776" s="385"/>
      <c r="H2776" s="385"/>
      <c r="I2776" s="385"/>
      <c r="J2776" s="385"/>
      <c r="K2776" s="385"/>
    </row>
    <row r="2777" spans="1:11">
      <c r="A2777" s="494"/>
      <c r="B2777" s="438"/>
      <c r="F2777" s="385"/>
      <c r="G2777" s="385"/>
      <c r="H2777" s="385"/>
      <c r="I2777" s="385"/>
      <c r="J2777" s="385"/>
      <c r="K2777" s="385"/>
    </row>
    <row r="2778" spans="1:11">
      <c r="A2778" s="494"/>
      <c r="B2778" s="438"/>
      <c r="F2778" s="385"/>
      <c r="G2778" s="385"/>
      <c r="H2778" s="385"/>
      <c r="I2778" s="385"/>
      <c r="J2778" s="385"/>
      <c r="K2778" s="385"/>
    </row>
    <row r="2779" spans="1:11">
      <c r="A2779" s="494"/>
      <c r="B2779" s="438"/>
      <c r="F2779" s="385"/>
      <c r="G2779" s="385"/>
      <c r="H2779" s="385"/>
      <c r="I2779" s="385"/>
      <c r="J2779" s="385"/>
      <c r="K2779" s="385"/>
    </row>
    <row r="2780" spans="1:11">
      <c r="A2780" s="494"/>
      <c r="B2780" s="438"/>
      <c r="F2780" s="385"/>
      <c r="G2780" s="385"/>
      <c r="H2780" s="385"/>
      <c r="I2780" s="385"/>
      <c r="J2780" s="385"/>
      <c r="K2780" s="385"/>
    </row>
    <row r="2781" spans="1:11">
      <c r="A2781" s="494"/>
      <c r="B2781" s="438"/>
      <c r="F2781" s="385"/>
      <c r="G2781" s="385"/>
      <c r="H2781" s="385"/>
      <c r="I2781" s="385"/>
      <c r="J2781" s="385"/>
      <c r="K2781" s="385"/>
    </row>
    <row r="2782" spans="1:11">
      <c r="A2782" s="494"/>
      <c r="B2782" s="438"/>
      <c r="F2782" s="385"/>
      <c r="G2782" s="385"/>
      <c r="H2782" s="385"/>
      <c r="I2782" s="385"/>
      <c r="J2782" s="385"/>
      <c r="K2782" s="385"/>
    </row>
    <row r="2783" spans="1:11">
      <c r="A2783" s="494"/>
      <c r="B2783" s="438"/>
      <c r="F2783" s="385"/>
      <c r="G2783" s="385"/>
      <c r="H2783" s="385"/>
      <c r="I2783" s="385"/>
      <c r="J2783" s="385"/>
      <c r="K2783" s="385"/>
    </row>
    <row r="2784" spans="1:11">
      <c r="A2784" s="494"/>
      <c r="B2784" s="438"/>
      <c r="F2784" s="385"/>
      <c r="G2784" s="385"/>
      <c r="H2784" s="385"/>
      <c r="I2784" s="385"/>
      <c r="J2784" s="385"/>
      <c r="K2784" s="385"/>
    </row>
    <row r="2785" spans="1:11">
      <c r="A2785" s="494"/>
      <c r="B2785" s="438"/>
      <c r="F2785" s="385"/>
      <c r="G2785" s="385"/>
      <c r="H2785" s="385"/>
      <c r="I2785" s="385"/>
      <c r="J2785" s="385"/>
      <c r="K2785" s="385"/>
    </row>
    <row r="2786" spans="1:11">
      <c r="A2786" s="494"/>
      <c r="B2786" s="438"/>
      <c r="F2786" s="385"/>
      <c r="G2786" s="385"/>
      <c r="H2786" s="385"/>
      <c r="I2786" s="385"/>
      <c r="J2786" s="385"/>
      <c r="K2786" s="385"/>
    </row>
    <row r="2787" spans="1:11">
      <c r="A2787" s="494"/>
      <c r="B2787" s="438"/>
      <c r="F2787" s="385"/>
      <c r="G2787" s="385"/>
      <c r="H2787" s="385"/>
      <c r="I2787" s="385"/>
      <c r="J2787" s="385"/>
      <c r="K2787" s="385"/>
    </row>
    <row r="2788" spans="1:11">
      <c r="A2788" s="494"/>
      <c r="B2788" s="438"/>
      <c r="F2788" s="385"/>
      <c r="G2788" s="385"/>
      <c r="H2788" s="385"/>
      <c r="I2788" s="385"/>
      <c r="J2788" s="385"/>
      <c r="K2788" s="385"/>
    </row>
    <row r="2789" spans="1:11">
      <c r="A2789" s="494"/>
      <c r="B2789" s="438"/>
      <c r="F2789" s="385"/>
      <c r="G2789" s="385"/>
      <c r="H2789" s="385"/>
      <c r="I2789" s="385"/>
      <c r="J2789" s="385"/>
      <c r="K2789" s="385"/>
    </row>
    <row r="2790" spans="1:11">
      <c r="A2790" s="494"/>
      <c r="B2790" s="438"/>
      <c r="F2790" s="385"/>
      <c r="G2790" s="385"/>
      <c r="H2790" s="385"/>
      <c r="I2790" s="385"/>
      <c r="J2790" s="385"/>
      <c r="K2790" s="385"/>
    </row>
    <row r="2791" spans="1:11">
      <c r="A2791" s="494"/>
      <c r="B2791" s="438"/>
      <c r="F2791" s="385"/>
      <c r="G2791" s="385"/>
      <c r="H2791" s="385"/>
      <c r="I2791" s="385"/>
      <c r="J2791" s="385"/>
      <c r="K2791" s="385"/>
    </row>
    <row r="2792" spans="1:11">
      <c r="A2792" s="494"/>
      <c r="B2792" s="438"/>
      <c r="F2792" s="385"/>
      <c r="G2792" s="385"/>
      <c r="H2792" s="385"/>
      <c r="I2792" s="385"/>
      <c r="J2792" s="385"/>
      <c r="K2792" s="385"/>
    </row>
    <row r="2793" spans="1:11">
      <c r="A2793" s="494"/>
      <c r="B2793" s="438"/>
      <c r="F2793" s="385"/>
      <c r="G2793" s="385"/>
      <c r="H2793" s="385"/>
      <c r="I2793" s="385"/>
      <c r="J2793" s="385"/>
      <c r="K2793" s="385"/>
    </row>
    <row r="2794" spans="1:11">
      <c r="A2794" s="494"/>
      <c r="B2794" s="438"/>
      <c r="F2794" s="385"/>
      <c r="G2794" s="385"/>
      <c r="H2794" s="385"/>
      <c r="I2794" s="385"/>
      <c r="J2794" s="385"/>
      <c r="K2794" s="385"/>
    </row>
    <row r="2795" spans="1:11">
      <c r="A2795" s="494"/>
      <c r="B2795" s="438"/>
      <c r="F2795" s="385"/>
      <c r="G2795" s="385"/>
      <c r="H2795" s="385"/>
      <c r="I2795" s="385"/>
      <c r="J2795" s="385"/>
      <c r="K2795" s="385"/>
    </row>
    <row r="2796" spans="1:11">
      <c r="A2796" s="494"/>
      <c r="B2796" s="438"/>
      <c r="F2796" s="385"/>
      <c r="G2796" s="385"/>
      <c r="H2796" s="385"/>
      <c r="I2796" s="385"/>
      <c r="J2796" s="385"/>
      <c r="K2796" s="385"/>
    </row>
    <row r="2797" spans="1:11">
      <c r="A2797" s="494"/>
      <c r="B2797" s="438"/>
      <c r="F2797" s="385"/>
      <c r="G2797" s="385"/>
      <c r="H2797" s="385"/>
      <c r="I2797" s="385"/>
      <c r="J2797" s="385"/>
      <c r="K2797" s="385"/>
    </row>
    <row r="2798" spans="1:11">
      <c r="A2798" s="494"/>
      <c r="B2798" s="438"/>
      <c r="F2798" s="385"/>
      <c r="G2798" s="385"/>
      <c r="H2798" s="385"/>
      <c r="I2798" s="385"/>
      <c r="J2798" s="385"/>
      <c r="K2798" s="385"/>
    </row>
    <row r="2799" spans="1:11">
      <c r="A2799" s="494"/>
      <c r="B2799" s="438"/>
      <c r="F2799" s="385"/>
      <c r="G2799" s="385"/>
      <c r="H2799" s="385"/>
      <c r="I2799" s="385"/>
      <c r="J2799" s="385"/>
      <c r="K2799" s="385"/>
    </row>
    <row r="2800" spans="1:11">
      <c r="A2800" s="494"/>
      <c r="B2800" s="438"/>
      <c r="F2800" s="385"/>
      <c r="G2800" s="385"/>
      <c r="H2800" s="385"/>
      <c r="I2800" s="385"/>
      <c r="J2800" s="385"/>
      <c r="K2800" s="385"/>
    </row>
    <row r="2801" spans="1:11">
      <c r="A2801" s="494"/>
      <c r="B2801" s="438"/>
      <c r="F2801" s="385"/>
      <c r="G2801" s="385"/>
      <c r="H2801" s="385"/>
      <c r="I2801" s="385"/>
      <c r="J2801" s="385"/>
      <c r="K2801" s="385"/>
    </row>
    <row r="2802" spans="1:11">
      <c r="A2802" s="494"/>
      <c r="B2802" s="438"/>
      <c r="F2802" s="385"/>
      <c r="G2802" s="385"/>
      <c r="H2802" s="385"/>
      <c r="I2802" s="385"/>
      <c r="J2802" s="385"/>
      <c r="K2802" s="385"/>
    </row>
    <row r="2803" spans="1:11">
      <c r="A2803" s="494"/>
      <c r="B2803" s="438"/>
      <c r="F2803" s="385"/>
      <c r="G2803" s="385"/>
      <c r="H2803" s="385"/>
      <c r="I2803" s="385"/>
      <c r="J2803" s="385"/>
      <c r="K2803" s="385"/>
    </row>
    <row r="2804" spans="1:11">
      <c r="A2804" s="494"/>
      <c r="B2804" s="438"/>
      <c r="F2804" s="385"/>
      <c r="G2804" s="385"/>
      <c r="H2804" s="385"/>
      <c r="I2804" s="385"/>
      <c r="J2804" s="385"/>
      <c r="K2804" s="385"/>
    </row>
    <row r="2805" spans="1:11">
      <c r="A2805" s="494"/>
      <c r="B2805" s="438"/>
      <c r="F2805" s="385"/>
      <c r="G2805" s="385"/>
      <c r="H2805" s="385"/>
      <c r="I2805" s="385"/>
      <c r="J2805" s="385"/>
      <c r="K2805" s="385"/>
    </row>
    <row r="2806" spans="1:11">
      <c r="A2806" s="494"/>
      <c r="B2806" s="438"/>
      <c r="F2806" s="385"/>
      <c r="G2806" s="385"/>
      <c r="H2806" s="385"/>
      <c r="I2806" s="385"/>
      <c r="J2806" s="385"/>
      <c r="K2806" s="385"/>
    </row>
    <row r="2807" spans="1:11">
      <c r="A2807" s="494"/>
      <c r="B2807" s="438"/>
      <c r="F2807" s="385"/>
      <c r="G2807" s="385"/>
      <c r="H2807" s="385"/>
      <c r="I2807" s="385"/>
      <c r="J2807" s="385"/>
      <c r="K2807" s="385"/>
    </row>
    <row r="2808" spans="1:11">
      <c r="A2808" s="494"/>
      <c r="B2808" s="438"/>
      <c r="F2808" s="385"/>
      <c r="G2808" s="385"/>
      <c r="H2808" s="385"/>
      <c r="I2808" s="385"/>
      <c r="J2808" s="385"/>
      <c r="K2808" s="385"/>
    </row>
    <row r="2809" spans="1:11">
      <c r="A2809" s="494"/>
      <c r="B2809" s="438"/>
      <c r="F2809" s="385"/>
      <c r="G2809" s="385"/>
      <c r="H2809" s="385"/>
      <c r="I2809" s="385"/>
      <c r="J2809" s="385"/>
      <c r="K2809" s="385"/>
    </row>
    <row r="2810" spans="1:11">
      <c r="A2810" s="494"/>
      <c r="B2810" s="438"/>
      <c r="F2810" s="385"/>
      <c r="G2810" s="385"/>
      <c r="H2810" s="385"/>
      <c r="I2810" s="385"/>
      <c r="J2810" s="385"/>
      <c r="K2810" s="385"/>
    </row>
    <row r="2811" spans="1:11">
      <c r="A2811" s="494"/>
      <c r="B2811" s="438"/>
      <c r="F2811" s="385"/>
      <c r="G2811" s="385"/>
      <c r="H2811" s="385"/>
      <c r="I2811" s="385"/>
      <c r="J2811" s="385"/>
      <c r="K2811" s="385"/>
    </row>
    <row r="2812" spans="1:11">
      <c r="A2812" s="494"/>
      <c r="B2812" s="438"/>
      <c r="F2812" s="385"/>
      <c r="G2812" s="385"/>
      <c r="H2812" s="385"/>
      <c r="I2812" s="385"/>
      <c r="J2812" s="385"/>
      <c r="K2812" s="385"/>
    </row>
    <row r="2813" spans="1:11">
      <c r="A2813" s="494"/>
      <c r="B2813" s="438"/>
      <c r="F2813" s="385"/>
      <c r="G2813" s="385"/>
      <c r="H2813" s="385"/>
      <c r="I2813" s="385"/>
      <c r="J2813" s="385"/>
      <c r="K2813" s="385"/>
    </row>
    <row r="2814" spans="1:11">
      <c r="A2814" s="494"/>
      <c r="B2814" s="438"/>
      <c r="F2814" s="385"/>
      <c r="G2814" s="385"/>
      <c r="H2814" s="385"/>
      <c r="I2814" s="385"/>
      <c r="J2814" s="385"/>
      <c r="K2814" s="385"/>
    </row>
    <row r="2815" spans="1:11">
      <c r="A2815" s="494"/>
      <c r="B2815" s="438"/>
      <c r="F2815" s="385"/>
      <c r="G2815" s="385"/>
      <c r="H2815" s="385"/>
      <c r="I2815" s="385"/>
      <c r="J2815" s="385"/>
      <c r="K2815" s="385"/>
    </row>
    <row r="2816" spans="1:11">
      <c r="A2816" s="494"/>
      <c r="B2816" s="438"/>
      <c r="F2816" s="385"/>
      <c r="G2816" s="385"/>
      <c r="H2816" s="385"/>
      <c r="I2816" s="385"/>
      <c r="J2816" s="385"/>
      <c r="K2816" s="385"/>
    </row>
    <row r="2817" spans="1:11">
      <c r="A2817" s="494"/>
      <c r="B2817" s="438"/>
      <c r="F2817" s="385"/>
      <c r="G2817" s="385"/>
      <c r="H2817" s="385"/>
      <c r="I2817" s="385"/>
      <c r="J2817" s="385"/>
      <c r="K2817" s="385"/>
    </row>
    <row r="2818" spans="1:11">
      <c r="A2818" s="494"/>
      <c r="B2818" s="438"/>
      <c r="F2818" s="385"/>
      <c r="G2818" s="385"/>
      <c r="H2818" s="385"/>
      <c r="I2818" s="385"/>
      <c r="J2818" s="385"/>
      <c r="K2818" s="385"/>
    </row>
    <row r="2819" spans="1:11">
      <c r="A2819" s="494"/>
      <c r="B2819" s="438"/>
      <c r="F2819" s="385"/>
      <c r="G2819" s="385"/>
      <c r="H2819" s="385"/>
      <c r="I2819" s="385"/>
      <c r="J2819" s="385"/>
      <c r="K2819" s="385"/>
    </row>
    <row r="2820" spans="1:11">
      <c r="A2820" s="494"/>
      <c r="B2820" s="438"/>
      <c r="F2820" s="385"/>
      <c r="G2820" s="385"/>
      <c r="H2820" s="385"/>
      <c r="I2820" s="385"/>
      <c r="J2820" s="385"/>
      <c r="K2820" s="385"/>
    </row>
    <row r="2821" spans="1:11">
      <c r="A2821" s="494"/>
      <c r="B2821" s="438"/>
      <c r="F2821" s="385"/>
      <c r="G2821" s="385"/>
      <c r="H2821" s="385"/>
      <c r="I2821" s="385"/>
      <c r="J2821" s="385"/>
      <c r="K2821" s="385"/>
    </row>
    <row r="2822" spans="1:11">
      <c r="A2822" s="494"/>
      <c r="B2822" s="438"/>
      <c r="F2822" s="385"/>
      <c r="G2822" s="385"/>
      <c r="H2822" s="385"/>
      <c r="I2822" s="385"/>
      <c r="J2822" s="385"/>
      <c r="K2822" s="385"/>
    </row>
    <row r="2823" spans="1:11">
      <c r="A2823" s="494"/>
      <c r="B2823" s="438"/>
      <c r="F2823" s="385"/>
      <c r="G2823" s="385"/>
      <c r="H2823" s="385"/>
      <c r="I2823" s="385"/>
      <c r="J2823" s="385"/>
      <c r="K2823" s="385"/>
    </row>
    <row r="2824" spans="1:11">
      <c r="A2824" s="494"/>
      <c r="B2824" s="438"/>
      <c r="F2824" s="385"/>
      <c r="G2824" s="385"/>
      <c r="H2824" s="385"/>
      <c r="I2824" s="385"/>
      <c r="J2824" s="385"/>
      <c r="K2824" s="385"/>
    </row>
    <row r="2825" spans="1:11">
      <c r="A2825" s="494"/>
      <c r="B2825" s="438"/>
      <c r="F2825" s="385"/>
      <c r="G2825" s="385"/>
      <c r="H2825" s="385"/>
      <c r="I2825" s="385"/>
      <c r="J2825" s="385"/>
      <c r="K2825" s="385"/>
    </row>
    <row r="2826" spans="1:11">
      <c r="A2826" s="494"/>
      <c r="B2826" s="438"/>
      <c r="F2826" s="385"/>
      <c r="G2826" s="385"/>
      <c r="H2826" s="385"/>
      <c r="I2826" s="385"/>
      <c r="J2826" s="385"/>
      <c r="K2826" s="385"/>
    </row>
    <row r="2827" spans="1:11">
      <c r="A2827" s="494"/>
      <c r="B2827" s="438"/>
      <c r="F2827" s="385"/>
      <c r="G2827" s="385"/>
      <c r="H2827" s="385"/>
      <c r="I2827" s="385"/>
      <c r="J2827" s="385"/>
      <c r="K2827" s="385"/>
    </row>
    <row r="2828" spans="1:11">
      <c r="A2828" s="494"/>
      <c r="B2828" s="438"/>
      <c r="F2828" s="385"/>
      <c r="G2828" s="385"/>
      <c r="H2828" s="385"/>
      <c r="I2828" s="385"/>
      <c r="J2828" s="385"/>
      <c r="K2828" s="385"/>
    </row>
    <row r="2829" spans="1:11">
      <c r="A2829" s="494"/>
      <c r="B2829" s="438"/>
      <c r="F2829" s="385"/>
      <c r="G2829" s="385"/>
      <c r="H2829" s="385"/>
      <c r="I2829" s="385"/>
      <c r="J2829" s="385"/>
      <c r="K2829" s="385"/>
    </row>
    <row r="2830" spans="1:11">
      <c r="A2830" s="494"/>
      <c r="B2830" s="438"/>
      <c r="F2830" s="385"/>
      <c r="G2830" s="385"/>
      <c r="H2830" s="385"/>
      <c r="I2830" s="385"/>
      <c r="J2830" s="385"/>
      <c r="K2830" s="385"/>
    </row>
    <row r="2831" spans="1:11">
      <c r="A2831" s="494"/>
      <c r="B2831" s="438"/>
      <c r="F2831" s="385"/>
      <c r="G2831" s="385"/>
      <c r="H2831" s="385"/>
      <c r="I2831" s="385"/>
      <c r="J2831" s="385"/>
      <c r="K2831" s="385"/>
    </row>
    <row r="2832" spans="1:11">
      <c r="A2832" s="494"/>
      <c r="B2832" s="438"/>
      <c r="F2832" s="385"/>
      <c r="G2832" s="385"/>
      <c r="H2832" s="385"/>
      <c r="I2832" s="385"/>
      <c r="J2832" s="385"/>
      <c r="K2832" s="385"/>
    </row>
    <row r="2833" spans="1:11">
      <c r="A2833" s="494"/>
      <c r="B2833" s="438"/>
      <c r="F2833" s="385"/>
      <c r="G2833" s="385"/>
      <c r="H2833" s="385"/>
      <c r="I2833" s="385"/>
      <c r="J2833" s="385"/>
      <c r="K2833" s="385"/>
    </row>
    <row r="2834" spans="1:11">
      <c r="A2834" s="494"/>
      <c r="B2834" s="438"/>
      <c r="F2834" s="385"/>
      <c r="G2834" s="385"/>
      <c r="H2834" s="385"/>
      <c r="I2834" s="385"/>
      <c r="J2834" s="385"/>
      <c r="K2834" s="385"/>
    </row>
    <row r="2835" spans="1:11">
      <c r="A2835" s="494"/>
      <c r="B2835" s="438"/>
      <c r="F2835" s="385"/>
      <c r="G2835" s="385"/>
      <c r="H2835" s="385"/>
      <c r="I2835" s="385"/>
      <c r="J2835" s="385"/>
      <c r="K2835" s="385"/>
    </row>
    <row r="2836" spans="1:11">
      <c r="A2836" s="494"/>
      <c r="B2836" s="438"/>
      <c r="F2836" s="385"/>
      <c r="G2836" s="385"/>
      <c r="H2836" s="385"/>
      <c r="I2836" s="385"/>
      <c r="J2836" s="385"/>
      <c r="K2836" s="385"/>
    </row>
    <row r="2837" spans="1:11">
      <c r="A2837" s="494"/>
      <c r="B2837" s="438"/>
      <c r="F2837" s="385"/>
      <c r="G2837" s="385"/>
      <c r="H2837" s="385"/>
      <c r="I2837" s="385"/>
      <c r="J2837" s="385"/>
      <c r="K2837" s="385"/>
    </row>
    <row r="2838" spans="1:11">
      <c r="A2838" s="494"/>
      <c r="B2838" s="438"/>
      <c r="F2838" s="385"/>
      <c r="G2838" s="385"/>
      <c r="H2838" s="385"/>
      <c r="I2838" s="385"/>
      <c r="J2838" s="385"/>
      <c r="K2838" s="385"/>
    </row>
    <row r="2839" spans="1:11">
      <c r="A2839" s="494"/>
      <c r="B2839" s="438"/>
      <c r="F2839" s="385"/>
      <c r="G2839" s="385"/>
      <c r="H2839" s="385"/>
      <c r="I2839" s="385"/>
      <c r="J2839" s="385"/>
      <c r="K2839" s="385"/>
    </row>
    <row r="2840" spans="1:11">
      <c r="A2840" s="494"/>
      <c r="B2840" s="438"/>
      <c r="F2840" s="385"/>
      <c r="G2840" s="385"/>
      <c r="H2840" s="385"/>
      <c r="I2840" s="385"/>
      <c r="J2840" s="385"/>
      <c r="K2840" s="385"/>
    </row>
    <row r="2841" spans="1:11">
      <c r="A2841" s="494"/>
      <c r="B2841" s="438"/>
      <c r="F2841" s="385"/>
      <c r="G2841" s="385"/>
      <c r="H2841" s="385"/>
      <c r="I2841" s="385"/>
      <c r="J2841" s="385"/>
      <c r="K2841" s="385"/>
    </row>
    <row r="2842" spans="1:11">
      <c r="A2842" s="494"/>
      <c r="B2842" s="438"/>
      <c r="F2842" s="385"/>
      <c r="G2842" s="385"/>
      <c r="H2842" s="385"/>
      <c r="I2842" s="385"/>
      <c r="J2842" s="385"/>
      <c r="K2842" s="385"/>
    </row>
    <row r="2843" spans="1:11">
      <c r="A2843" s="494"/>
      <c r="B2843" s="438"/>
      <c r="F2843" s="385"/>
      <c r="G2843" s="385"/>
      <c r="H2843" s="385"/>
      <c r="I2843" s="385"/>
      <c r="J2843" s="385"/>
      <c r="K2843" s="385"/>
    </row>
    <row r="2844" spans="1:11">
      <c r="A2844" s="494"/>
      <c r="B2844" s="438"/>
      <c r="F2844" s="385"/>
      <c r="G2844" s="385"/>
      <c r="H2844" s="385"/>
      <c r="I2844" s="385"/>
      <c r="J2844" s="385"/>
      <c r="K2844" s="385"/>
    </row>
    <row r="2845" spans="1:11">
      <c r="A2845" s="494"/>
      <c r="B2845" s="438"/>
      <c r="F2845" s="385"/>
      <c r="G2845" s="385"/>
      <c r="H2845" s="385"/>
      <c r="I2845" s="385"/>
      <c r="J2845" s="385"/>
      <c r="K2845" s="385"/>
    </row>
    <row r="2846" spans="1:11">
      <c r="A2846" s="494"/>
      <c r="B2846" s="438"/>
      <c r="F2846" s="385"/>
      <c r="G2846" s="385"/>
      <c r="H2846" s="385"/>
      <c r="I2846" s="385"/>
      <c r="J2846" s="385"/>
      <c r="K2846" s="385"/>
    </row>
    <row r="2847" spans="1:11">
      <c r="A2847" s="494"/>
      <c r="B2847" s="438"/>
      <c r="F2847" s="385"/>
      <c r="G2847" s="385"/>
      <c r="H2847" s="385"/>
      <c r="I2847" s="385"/>
      <c r="J2847" s="385"/>
      <c r="K2847" s="385"/>
    </row>
    <row r="2848" spans="1:11">
      <c r="A2848" s="494"/>
      <c r="B2848" s="438"/>
      <c r="F2848" s="385"/>
      <c r="G2848" s="385"/>
      <c r="H2848" s="385"/>
      <c r="I2848" s="385"/>
      <c r="J2848" s="385"/>
      <c r="K2848" s="385"/>
    </row>
    <row r="2849" spans="1:11">
      <c r="A2849" s="494"/>
      <c r="B2849" s="438"/>
      <c r="F2849" s="385"/>
      <c r="G2849" s="385"/>
      <c r="H2849" s="385"/>
      <c r="I2849" s="385"/>
      <c r="J2849" s="385"/>
      <c r="K2849" s="385"/>
    </row>
    <row r="2850" spans="1:11">
      <c r="A2850" s="494"/>
      <c r="B2850" s="438"/>
      <c r="F2850" s="385"/>
      <c r="G2850" s="385"/>
      <c r="H2850" s="385"/>
      <c r="I2850" s="385"/>
      <c r="J2850" s="385"/>
      <c r="K2850" s="385"/>
    </row>
    <row r="2851" spans="1:11">
      <c r="A2851" s="494"/>
      <c r="B2851" s="438"/>
      <c r="F2851" s="385"/>
      <c r="G2851" s="385"/>
      <c r="H2851" s="385"/>
      <c r="I2851" s="385"/>
      <c r="J2851" s="385"/>
      <c r="K2851" s="385"/>
    </row>
    <row r="2852" spans="1:11">
      <c r="A2852" s="494"/>
      <c r="B2852" s="438"/>
      <c r="F2852" s="385"/>
      <c r="G2852" s="385"/>
      <c r="H2852" s="385"/>
      <c r="I2852" s="385"/>
      <c r="J2852" s="385"/>
      <c r="K2852" s="385"/>
    </row>
    <row r="2853" spans="1:11">
      <c r="A2853" s="494"/>
      <c r="B2853" s="438"/>
      <c r="F2853" s="385"/>
      <c r="G2853" s="385"/>
      <c r="H2853" s="385"/>
      <c r="I2853" s="385"/>
      <c r="J2853" s="385"/>
      <c r="K2853" s="385"/>
    </row>
    <row r="2854" spans="1:11">
      <c r="A2854" s="494"/>
      <c r="B2854" s="438"/>
      <c r="F2854" s="385"/>
      <c r="G2854" s="385"/>
      <c r="H2854" s="385"/>
      <c r="I2854" s="385"/>
      <c r="J2854" s="385"/>
      <c r="K2854" s="385"/>
    </row>
    <row r="2855" spans="1:11">
      <c r="A2855" s="494"/>
      <c r="B2855" s="438"/>
      <c r="F2855" s="385"/>
      <c r="G2855" s="385"/>
      <c r="H2855" s="385"/>
      <c r="I2855" s="385"/>
      <c r="J2855" s="385"/>
      <c r="K2855" s="385"/>
    </row>
    <row r="2856" spans="1:11">
      <c r="A2856" s="494"/>
      <c r="B2856" s="438"/>
      <c r="F2856" s="385"/>
      <c r="G2856" s="385"/>
      <c r="H2856" s="385"/>
      <c r="I2856" s="385"/>
      <c r="J2856" s="385"/>
      <c r="K2856" s="385"/>
    </row>
    <row r="2857" spans="1:11">
      <c r="A2857" s="494"/>
      <c r="B2857" s="438"/>
      <c r="F2857" s="385"/>
      <c r="G2857" s="385"/>
      <c r="H2857" s="385"/>
      <c r="I2857" s="385"/>
      <c r="J2857" s="385"/>
      <c r="K2857" s="385"/>
    </row>
    <row r="2858" spans="1:11">
      <c r="A2858" s="494"/>
      <c r="B2858" s="438"/>
      <c r="F2858" s="385"/>
      <c r="G2858" s="385"/>
      <c r="H2858" s="385"/>
      <c r="I2858" s="385"/>
      <c r="J2858" s="385"/>
      <c r="K2858" s="385"/>
    </row>
    <row r="2859" spans="1:11">
      <c r="A2859" s="494"/>
      <c r="B2859" s="438"/>
      <c r="F2859" s="385"/>
      <c r="G2859" s="385"/>
      <c r="H2859" s="385"/>
      <c r="I2859" s="385"/>
      <c r="J2859" s="385"/>
      <c r="K2859" s="385"/>
    </row>
    <row r="2860" spans="1:11">
      <c r="A2860" s="494"/>
      <c r="B2860" s="438"/>
      <c r="F2860" s="385"/>
      <c r="G2860" s="385"/>
      <c r="H2860" s="385"/>
      <c r="I2860" s="385"/>
      <c r="J2860" s="385"/>
      <c r="K2860" s="385"/>
    </row>
    <row r="2861" spans="1:11">
      <c r="A2861" s="494"/>
      <c r="B2861" s="438"/>
      <c r="F2861" s="385"/>
      <c r="G2861" s="385"/>
      <c r="H2861" s="385"/>
      <c r="I2861" s="385"/>
      <c r="J2861" s="385"/>
      <c r="K2861" s="385"/>
    </row>
    <row r="2862" spans="1:11">
      <c r="A2862" s="494"/>
      <c r="B2862" s="438"/>
      <c r="F2862" s="385"/>
      <c r="G2862" s="385"/>
      <c r="H2862" s="385"/>
      <c r="I2862" s="385"/>
      <c r="J2862" s="385"/>
      <c r="K2862" s="385"/>
    </row>
    <row r="2863" spans="1:11">
      <c r="A2863" s="494"/>
      <c r="B2863" s="438"/>
      <c r="F2863" s="385"/>
      <c r="G2863" s="385"/>
      <c r="H2863" s="385"/>
      <c r="I2863" s="385"/>
      <c r="J2863" s="385"/>
      <c r="K2863" s="385"/>
    </row>
    <row r="2864" spans="1:11">
      <c r="A2864" s="494"/>
      <c r="B2864" s="438"/>
      <c r="F2864" s="385"/>
      <c r="G2864" s="385"/>
      <c r="H2864" s="385"/>
      <c r="I2864" s="385"/>
      <c r="J2864" s="385"/>
      <c r="K2864" s="385"/>
    </row>
    <row r="2865" spans="1:11">
      <c r="A2865" s="494"/>
      <c r="B2865" s="438"/>
      <c r="F2865" s="385"/>
      <c r="G2865" s="385"/>
      <c r="H2865" s="385"/>
      <c r="I2865" s="385"/>
      <c r="J2865" s="385"/>
      <c r="K2865" s="385"/>
    </row>
    <row r="2866" spans="1:11">
      <c r="A2866" s="494"/>
      <c r="B2866" s="438"/>
      <c r="F2866" s="385"/>
      <c r="G2866" s="385"/>
      <c r="H2866" s="385"/>
      <c r="I2866" s="385"/>
      <c r="J2866" s="385"/>
      <c r="K2866" s="385"/>
    </row>
    <row r="2867" spans="1:11">
      <c r="A2867" s="494"/>
      <c r="B2867" s="438"/>
      <c r="F2867" s="385"/>
      <c r="G2867" s="385"/>
      <c r="H2867" s="385"/>
      <c r="I2867" s="385"/>
      <c r="J2867" s="385"/>
      <c r="K2867" s="385"/>
    </row>
    <row r="2868" spans="1:11">
      <c r="A2868" s="494"/>
      <c r="B2868" s="438"/>
      <c r="F2868" s="385"/>
      <c r="G2868" s="385"/>
      <c r="H2868" s="385"/>
      <c r="I2868" s="385"/>
      <c r="J2868" s="385"/>
      <c r="K2868" s="385"/>
    </row>
    <row r="2869" spans="1:11">
      <c r="A2869" s="494"/>
      <c r="B2869" s="438"/>
      <c r="F2869" s="385"/>
      <c r="G2869" s="385"/>
      <c r="H2869" s="385"/>
      <c r="I2869" s="385"/>
      <c r="J2869" s="385"/>
      <c r="K2869" s="385"/>
    </row>
    <row r="2870" spans="1:11">
      <c r="A2870" s="494"/>
      <c r="B2870" s="438"/>
      <c r="F2870" s="385"/>
      <c r="G2870" s="385"/>
      <c r="H2870" s="385"/>
      <c r="I2870" s="385"/>
      <c r="J2870" s="385"/>
      <c r="K2870" s="385"/>
    </row>
    <row r="2871" spans="1:11">
      <c r="A2871" s="494"/>
      <c r="B2871" s="438"/>
      <c r="F2871" s="385"/>
      <c r="G2871" s="385"/>
      <c r="H2871" s="385"/>
      <c r="I2871" s="385"/>
      <c r="J2871" s="385"/>
      <c r="K2871" s="385"/>
    </row>
    <row r="2872" spans="1:11">
      <c r="A2872" s="494"/>
      <c r="B2872" s="438"/>
      <c r="F2872" s="385"/>
      <c r="G2872" s="385"/>
      <c r="H2872" s="385"/>
      <c r="I2872" s="385"/>
      <c r="J2872" s="385"/>
      <c r="K2872" s="385"/>
    </row>
    <row r="2873" spans="1:11">
      <c r="A2873" s="494"/>
      <c r="B2873" s="438"/>
      <c r="F2873" s="385"/>
      <c r="G2873" s="385"/>
      <c r="H2873" s="385"/>
      <c r="I2873" s="385"/>
      <c r="J2873" s="385"/>
      <c r="K2873" s="385"/>
    </row>
    <row r="2874" spans="1:11">
      <c r="A2874" s="494"/>
      <c r="B2874" s="438"/>
      <c r="F2874" s="385"/>
      <c r="G2874" s="385"/>
      <c r="H2874" s="385"/>
      <c r="I2874" s="385"/>
      <c r="J2874" s="385"/>
      <c r="K2874" s="385"/>
    </row>
    <row r="2875" spans="1:11">
      <c r="A2875" s="494"/>
      <c r="B2875" s="438"/>
      <c r="F2875" s="385"/>
      <c r="G2875" s="385"/>
      <c r="H2875" s="385"/>
      <c r="I2875" s="385"/>
      <c r="J2875" s="385"/>
      <c r="K2875" s="385"/>
    </row>
    <row r="2876" spans="1:11">
      <c r="A2876" s="494"/>
      <c r="B2876" s="438"/>
      <c r="F2876" s="385"/>
      <c r="G2876" s="385"/>
      <c r="H2876" s="385"/>
      <c r="I2876" s="385"/>
      <c r="J2876" s="385"/>
      <c r="K2876" s="385"/>
    </row>
    <row r="2877" spans="1:11">
      <c r="A2877" s="494"/>
      <c r="B2877" s="438"/>
      <c r="F2877" s="385"/>
      <c r="G2877" s="385"/>
      <c r="H2877" s="385"/>
      <c r="I2877" s="385"/>
      <c r="J2877" s="385"/>
      <c r="K2877" s="385"/>
    </row>
    <row r="2878" spans="1:11">
      <c r="A2878" s="494"/>
      <c r="B2878" s="438"/>
      <c r="F2878" s="385"/>
      <c r="G2878" s="385"/>
      <c r="H2878" s="385"/>
      <c r="I2878" s="385"/>
      <c r="J2878" s="385"/>
      <c r="K2878" s="385"/>
    </row>
    <row r="2879" spans="1:11">
      <c r="A2879" s="494"/>
      <c r="B2879" s="438"/>
      <c r="F2879" s="385"/>
      <c r="G2879" s="385"/>
      <c r="H2879" s="385"/>
      <c r="I2879" s="385"/>
      <c r="J2879" s="385"/>
      <c r="K2879" s="385"/>
    </row>
    <row r="2880" spans="1:11">
      <c r="A2880" s="494"/>
      <c r="B2880" s="438"/>
      <c r="F2880" s="385"/>
      <c r="G2880" s="385"/>
      <c r="H2880" s="385"/>
      <c r="I2880" s="385"/>
      <c r="J2880" s="385"/>
      <c r="K2880" s="385"/>
    </row>
    <row r="2881" spans="1:11">
      <c r="A2881" s="494"/>
      <c r="B2881" s="438"/>
      <c r="F2881" s="385"/>
      <c r="G2881" s="385"/>
      <c r="H2881" s="385"/>
      <c r="I2881" s="385"/>
      <c r="J2881" s="385"/>
      <c r="K2881" s="385"/>
    </row>
    <row r="2882" spans="1:11">
      <c r="A2882" s="494"/>
      <c r="B2882" s="438"/>
      <c r="F2882" s="385"/>
      <c r="G2882" s="385"/>
      <c r="H2882" s="385"/>
      <c r="I2882" s="385"/>
      <c r="J2882" s="385"/>
      <c r="K2882" s="385"/>
    </row>
    <row r="2883" spans="1:11">
      <c r="A2883" s="494"/>
      <c r="B2883" s="438"/>
      <c r="F2883" s="385"/>
      <c r="G2883" s="385"/>
      <c r="H2883" s="385"/>
      <c r="I2883" s="385"/>
      <c r="J2883" s="385"/>
      <c r="K2883" s="385"/>
    </row>
    <row r="2884" spans="1:11">
      <c r="A2884" s="494"/>
      <c r="B2884" s="438"/>
      <c r="F2884" s="385"/>
      <c r="G2884" s="385"/>
      <c r="H2884" s="385"/>
      <c r="I2884" s="385"/>
      <c r="J2884" s="385"/>
      <c r="K2884" s="385"/>
    </row>
    <row r="2885" spans="1:11">
      <c r="A2885" s="494"/>
      <c r="B2885" s="438"/>
      <c r="F2885" s="385"/>
      <c r="G2885" s="385"/>
      <c r="H2885" s="385"/>
      <c r="I2885" s="385"/>
      <c r="J2885" s="385"/>
      <c r="K2885" s="385"/>
    </row>
    <row r="2886" spans="1:11">
      <c r="A2886" s="494"/>
      <c r="B2886" s="438"/>
      <c r="F2886" s="385"/>
      <c r="G2886" s="385"/>
      <c r="H2886" s="385"/>
      <c r="I2886" s="385"/>
      <c r="J2886" s="385"/>
      <c r="K2886" s="385"/>
    </row>
    <row r="2887" spans="1:11">
      <c r="A2887" s="494"/>
      <c r="B2887" s="438"/>
      <c r="F2887" s="385"/>
      <c r="G2887" s="385"/>
      <c r="H2887" s="385"/>
      <c r="I2887" s="385"/>
      <c r="J2887" s="385"/>
      <c r="K2887" s="385"/>
    </row>
    <row r="2888" spans="1:11">
      <c r="A2888" s="494"/>
      <c r="B2888" s="438"/>
      <c r="F2888" s="385"/>
      <c r="G2888" s="385"/>
      <c r="H2888" s="385"/>
      <c r="I2888" s="385"/>
      <c r="J2888" s="385"/>
      <c r="K2888" s="385"/>
    </row>
    <row r="2889" spans="1:11">
      <c r="A2889" s="494"/>
      <c r="B2889" s="438"/>
      <c r="F2889" s="385"/>
      <c r="G2889" s="385"/>
      <c r="H2889" s="385"/>
      <c r="I2889" s="385"/>
      <c r="J2889" s="385"/>
      <c r="K2889" s="385"/>
    </row>
    <row r="2890" spans="1:11">
      <c r="A2890" s="494"/>
      <c r="B2890" s="438"/>
      <c r="F2890" s="385"/>
      <c r="G2890" s="385"/>
      <c r="H2890" s="385"/>
      <c r="I2890" s="385"/>
      <c r="J2890" s="385"/>
      <c r="K2890" s="385"/>
    </row>
    <row r="2891" spans="1:11">
      <c r="A2891" s="494"/>
      <c r="B2891" s="438"/>
      <c r="F2891" s="385"/>
      <c r="G2891" s="385"/>
      <c r="H2891" s="385"/>
      <c r="I2891" s="385"/>
      <c r="J2891" s="385"/>
      <c r="K2891" s="385"/>
    </row>
    <row r="2892" spans="1:11">
      <c r="A2892" s="494"/>
      <c r="B2892" s="438"/>
      <c r="F2892" s="385"/>
      <c r="G2892" s="385"/>
      <c r="H2892" s="385"/>
      <c r="I2892" s="385"/>
      <c r="J2892" s="385"/>
      <c r="K2892" s="385"/>
    </row>
    <row r="2893" spans="1:11">
      <c r="A2893" s="494"/>
      <c r="B2893" s="438"/>
      <c r="F2893" s="385"/>
      <c r="G2893" s="385"/>
      <c r="H2893" s="385"/>
      <c r="I2893" s="385"/>
      <c r="J2893" s="385"/>
      <c r="K2893" s="385"/>
    </row>
    <row r="2894" spans="1:11">
      <c r="A2894" s="494"/>
      <c r="B2894" s="438"/>
      <c r="F2894" s="385"/>
      <c r="G2894" s="385"/>
      <c r="H2894" s="385"/>
      <c r="I2894" s="385"/>
      <c r="J2894" s="385"/>
      <c r="K2894" s="385"/>
    </row>
    <row r="2895" spans="1:11">
      <c r="A2895" s="494"/>
      <c r="B2895" s="438"/>
      <c r="F2895" s="385"/>
      <c r="G2895" s="385"/>
      <c r="H2895" s="385"/>
      <c r="I2895" s="385"/>
      <c r="J2895" s="385"/>
      <c r="K2895" s="385"/>
    </row>
    <row r="2896" spans="1:11">
      <c r="A2896" s="494"/>
      <c r="B2896" s="438"/>
      <c r="F2896" s="385"/>
      <c r="G2896" s="385"/>
      <c r="H2896" s="385"/>
      <c r="I2896" s="385"/>
      <c r="J2896" s="385"/>
      <c r="K2896" s="385"/>
    </row>
    <row r="2897" spans="1:11">
      <c r="A2897" s="494"/>
      <c r="B2897" s="438"/>
      <c r="F2897" s="385"/>
      <c r="G2897" s="385"/>
      <c r="H2897" s="385"/>
      <c r="I2897" s="385"/>
      <c r="J2897" s="385"/>
      <c r="K2897" s="385"/>
    </row>
    <row r="2898" spans="1:11">
      <c r="A2898" s="494"/>
      <c r="B2898" s="438"/>
      <c r="F2898" s="385"/>
      <c r="G2898" s="385"/>
      <c r="H2898" s="385"/>
      <c r="I2898" s="385"/>
      <c r="J2898" s="385"/>
      <c r="K2898" s="385"/>
    </row>
    <row r="2899" spans="1:11">
      <c r="A2899" s="494"/>
      <c r="B2899" s="438"/>
      <c r="F2899" s="385"/>
      <c r="G2899" s="385"/>
      <c r="H2899" s="385"/>
      <c r="I2899" s="385"/>
      <c r="J2899" s="385"/>
      <c r="K2899" s="385"/>
    </row>
    <row r="2900" spans="1:11">
      <c r="A2900" s="494"/>
      <c r="B2900" s="438"/>
      <c r="F2900" s="385"/>
      <c r="G2900" s="385"/>
      <c r="H2900" s="385"/>
      <c r="I2900" s="385"/>
      <c r="J2900" s="385"/>
      <c r="K2900" s="385"/>
    </row>
    <row r="2901" spans="1:11">
      <c r="A2901" s="494"/>
      <c r="B2901" s="438"/>
      <c r="F2901" s="385"/>
      <c r="G2901" s="385"/>
      <c r="H2901" s="385"/>
      <c r="I2901" s="385"/>
      <c r="J2901" s="385"/>
      <c r="K2901" s="385"/>
    </row>
    <row r="2902" spans="1:11">
      <c r="A2902" s="494"/>
      <c r="B2902" s="438"/>
      <c r="F2902" s="385"/>
      <c r="G2902" s="385"/>
      <c r="H2902" s="385"/>
      <c r="I2902" s="385"/>
      <c r="J2902" s="385"/>
      <c r="K2902" s="385"/>
    </row>
    <row r="2903" spans="1:11">
      <c r="A2903" s="494"/>
      <c r="B2903" s="438"/>
      <c r="F2903" s="385"/>
      <c r="G2903" s="385"/>
      <c r="H2903" s="385"/>
      <c r="I2903" s="385"/>
      <c r="J2903" s="385"/>
      <c r="K2903" s="385"/>
    </row>
    <row r="2904" spans="1:11">
      <c r="A2904" s="494"/>
      <c r="B2904" s="438"/>
      <c r="F2904" s="385"/>
      <c r="G2904" s="385"/>
      <c r="H2904" s="385"/>
      <c r="I2904" s="385"/>
      <c r="J2904" s="385"/>
      <c r="K2904" s="385"/>
    </row>
    <row r="2905" spans="1:11">
      <c r="A2905" s="494"/>
      <c r="B2905" s="438"/>
      <c r="F2905" s="385"/>
      <c r="G2905" s="385"/>
      <c r="H2905" s="385"/>
      <c r="I2905" s="385"/>
      <c r="J2905" s="385"/>
      <c r="K2905" s="385"/>
    </row>
    <row r="2906" spans="1:11">
      <c r="A2906" s="494"/>
      <c r="B2906" s="438"/>
      <c r="F2906" s="385"/>
      <c r="G2906" s="385"/>
      <c r="H2906" s="385"/>
      <c r="I2906" s="385"/>
      <c r="J2906" s="385"/>
      <c r="K2906" s="385"/>
    </row>
    <row r="2907" spans="1:11">
      <c r="A2907" s="494"/>
      <c r="B2907" s="438"/>
      <c r="F2907" s="385"/>
      <c r="G2907" s="385"/>
      <c r="H2907" s="385"/>
      <c r="I2907" s="385"/>
      <c r="J2907" s="385"/>
      <c r="K2907" s="385"/>
    </row>
    <row r="2908" spans="1:11">
      <c r="A2908" s="494"/>
      <c r="B2908" s="438"/>
      <c r="F2908" s="385"/>
      <c r="G2908" s="385"/>
      <c r="H2908" s="385"/>
      <c r="I2908" s="385"/>
      <c r="J2908" s="385"/>
      <c r="K2908" s="385"/>
    </row>
    <row r="2909" spans="1:11">
      <c r="A2909" s="494"/>
      <c r="B2909" s="438"/>
      <c r="F2909" s="385"/>
      <c r="G2909" s="385"/>
      <c r="H2909" s="385"/>
      <c r="I2909" s="385"/>
      <c r="J2909" s="385"/>
      <c r="K2909" s="385"/>
    </row>
    <row r="2910" spans="1:11">
      <c r="A2910" s="494"/>
      <c r="B2910" s="438"/>
      <c r="F2910" s="385"/>
      <c r="G2910" s="385"/>
      <c r="H2910" s="385"/>
      <c r="I2910" s="385"/>
      <c r="J2910" s="385"/>
      <c r="K2910" s="385"/>
    </row>
    <row r="2911" spans="1:11">
      <c r="A2911" s="494"/>
      <c r="B2911" s="438"/>
      <c r="F2911" s="385"/>
      <c r="G2911" s="385"/>
      <c r="H2911" s="385"/>
      <c r="I2911" s="385"/>
      <c r="J2911" s="385"/>
      <c r="K2911" s="385"/>
    </row>
    <row r="2912" spans="1:11">
      <c r="A2912" s="494"/>
      <c r="B2912" s="438"/>
      <c r="F2912" s="385"/>
      <c r="G2912" s="385"/>
      <c r="H2912" s="385"/>
      <c r="I2912" s="385"/>
      <c r="J2912" s="385"/>
      <c r="K2912" s="385"/>
    </row>
    <row r="2913" spans="1:11">
      <c r="A2913" s="494"/>
      <c r="B2913" s="438"/>
      <c r="F2913" s="385"/>
      <c r="G2913" s="385"/>
      <c r="H2913" s="385"/>
      <c r="I2913" s="385"/>
      <c r="J2913" s="385"/>
      <c r="K2913" s="385"/>
    </row>
    <row r="2914" spans="1:11">
      <c r="A2914" s="494"/>
      <c r="B2914" s="438"/>
      <c r="F2914" s="385"/>
      <c r="G2914" s="385"/>
      <c r="H2914" s="385"/>
      <c r="I2914" s="385"/>
      <c r="J2914" s="385"/>
      <c r="K2914" s="385"/>
    </row>
    <row r="2915" spans="1:11">
      <c r="A2915" s="494"/>
      <c r="B2915" s="438"/>
      <c r="F2915" s="385"/>
      <c r="G2915" s="385"/>
      <c r="H2915" s="385"/>
      <c r="I2915" s="385"/>
      <c r="J2915" s="385"/>
      <c r="K2915" s="385"/>
    </row>
    <row r="2916" spans="1:11">
      <c r="A2916" s="494"/>
      <c r="B2916" s="438"/>
      <c r="F2916" s="385"/>
      <c r="G2916" s="385"/>
      <c r="H2916" s="385"/>
      <c r="I2916" s="385"/>
      <c r="J2916" s="385"/>
      <c r="K2916" s="385"/>
    </row>
    <row r="2917" spans="1:11">
      <c r="A2917" s="494"/>
      <c r="B2917" s="438"/>
      <c r="F2917" s="385"/>
      <c r="G2917" s="385"/>
      <c r="H2917" s="385"/>
      <c r="I2917" s="385"/>
      <c r="J2917" s="385"/>
      <c r="K2917" s="385"/>
    </row>
    <row r="2918" spans="1:11">
      <c r="A2918" s="494"/>
      <c r="B2918" s="438"/>
      <c r="F2918" s="385"/>
      <c r="G2918" s="385"/>
      <c r="H2918" s="385"/>
      <c r="I2918" s="385"/>
      <c r="J2918" s="385"/>
      <c r="K2918" s="385"/>
    </row>
    <row r="2919" spans="1:11">
      <c r="A2919" s="494"/>
      <c r="B2919" s="438"/>
      <c r="F2919" s="385"/>
      <c r="G2919" s="385"/>
      <c r="H2919" s="385"/>
      <c r="I2919" s="385"/>
      <c r="J2919" s="385"/>
      <c r="K2919" s="385"/>
    </row>
    <row r="2920" spans="1:11">
      <c r="A2920" s="494"/>
      <c r="B2920" s="438"/>
      <c r="F2920" s="385"/>
      <c r="G2920" s="385"/>
      <c r="H2920" s="385"/>
      <c r="I2920" s="385"/>
      <c r="J2920" s="385"/>
      <c r="K2920" s="385"/>
    </row>
    <row r="2921" spans="1:11">
      <c r="A2921" s="494"/>
      <c r="B2921" s="438"/>
      <c r="F2921" s="385"/>
      <c r="G2921" s="385"/>
      <c r="H2921" s="385"/>
      <c r="I2921" s="385"/>
      <c r="J2921" s="385"/>
      <c r="K2921" s="385"/>
    </row>
    <row r="2922" spans="1:11">
      <c r="A2922" s="494"/>
      <c r="B2922" s="438"/>
      <c r="F2922" s="385"/>
      <c r="G2922" s="385"/>
      <c r="H2922" s="385"/>
      <c r="I2922" s="385"/>
      <c r="J2922" s="385"/>
      <c r="K2922" s="385"/>
    </row>
    <row r="2923" spans="1:11">
      <c r="A2923" s="494"/>
      <c r="B2923" s="438"/>
      <c r="F2923" s="385"/>
      <c r="G2923" s="385"/>
      <c r="H2923" s="385"/>
      <c r="I2923" s="385"/>
      <c r="J2923" s="385"/>
      <c r="K2923" s="385"/>
    </row>
    <row r="2924" spans="1:11">
      <c r="A2924" s="494"/>
      <c r="B2924" s="438"/>
      <c r="F2924" s="385"/>
      <c r="G2924" s="385"/>
      <c r="H2924" s="385"/>
      <c r="I2924" s="385"/>
      <c r="J2924" s="385"/>
      <c r="K2924" s="385"/>
    </row>
    <row r="2925" spans="1:11">
      <c r="A2925" s="494"/>
      <c r="B2925" s="438"/>
      <c r="F2925" s="385"/>
      <c r="G2925" s="385"/>
      <c r="H2925" s="385"/>
      <c r="I2925" s="385"/>
      <c r="J2925" s="385"/>
      <c r="K2925" s="385"/>
    </row>
    <row r="2926" spans="1:11">
      <c r="A2926" s="494"/>
      <c r="B2926" s="438"/>
      <c r="F2926" s="385"/>
      <c r="G2926" s="385"/>
      <c r="H2926" s="385"/>
      <c r="I2926" s="385"/>
      <c r="J2926" s="385"/>
      <c r="K2926" s="385"/>
    </row>
    <row r="2927" spans="1:11">
      <c r="A2927" s="494"/>
      <c r="B2927" s="438"/>
      <c r="F2927" s="385"/>
      <c r="G2927" s="385"/>
      <c r="H2927" s="385"/>
      <c r="I2927" s="385"/>
      <c r="J2927" s="385"/>
      <c r="K2927" s="385"/>
    </row>
    <row r="2928" spans="1:11">
      <c r="A2928" s="494"/>
      <c r="B2928" s="438"/>
      <c r="F2928" s="385"/>
      <c r="G2928" s="385"/>
      <c r="H2928" s="385"/>
      <c r="I2928" s="385"/>
      <c r="J2928" s="385"/>
      <c r="K2928" s="385"/>
    </row>
    <row r="2929" spans="1:11">
      <c r="A2929" s="494"/>
      <c r="B2929" s="438"/>
      <c r="F2929" s="385"/>
      <c r="G2929" s="385"/>
      <c r="H2929" s="385"/>
      <c r="I2929" s="385"/>
      <c r="J2929" s="385"/>
      <c r="K2929" s="385"/>
    </row>
    <row r="2930" spans="1:11">
      <c r="A2930" s="494"/>
      <c r="B2930" s="438"/>
      <c r="F2930" s="385"/>
      <c r="G2930" s="385"/>
      <c r="H2930" s="385"/>
      <c r="I2930" s="385"/>
      <c r="J2930" s="385"/>
      <c r="K2930" s="385"/>
    </row>
    <row r="2931" spans="1:11">
      <c r="A2931" s="494"/>
      <c r="B2931" s="438"/>
      <c r="F2931" s="385"/>
      <c r="G2931" s="385"/>
      <c r="H2931" s="385"/>
      <c r="I2931" s="385"/>
      <c r="J2931" s="385"/>
      <c r="K2931" s="385"/>
    </row>
    <row r="2932" spans="1:11">
      <c r="A2932" s="494"/>
      <c r="B2932" s="438"/>
      <c r="F2932" s="385"/>
      <c r="G2932" s="385"/>
      <c r="H2932" s="385"/>
      <c r="I2932" s="385"/>
      <c r="J2932" s="385"/>
      <c r="K2932" s="385"/>
    </row>
    <row r="2933" spans="1:11">
      <c r="A2933" s="494"/>
      <c r="B2933" s="438"/>
      <c r="F2933" s="385"/>
      <c r="G2933" s="385"/>
      <c r="H2933" s="385"/>
      <c r="I2933" s="385"/>
      <c r="J2933" s="385"/>
      <c r="K2933" s="385"/>
    </row>
    <row r="2934" spans="1:11">
      <c r="A2934" s="494"/>
      <c r="B2934" s="438"/>
      <c r="F2934" s="385"/>
      <c r="G2934" s="385"/>
      <c r="H2934" s="385"/>
      <c r="I2934" s="385"/>
      <c r="J2934" s="385"/>
      <c r="K2934" s="385"/>
    </row>
    <row r="2935" spans="1:11">
      <c r="A2935" s="494"/>
      <c r="B2935" s="438"/>
      <c r="F2935" s="385"/>
      <c r="G2935" s="385"/>
      <c r="H2935" s="385"/>
      <c r="I2935" s="385"/>
      <c r="J2935" s="385"/>
      <c r="K2935" s="385"/>
    </row>
    <row r="2936" spans="1:11">
      <c r="A2936" s="494"/>
      <c r="B2936" s="438"/>
      <c r="F2936" s="385"/>
      <c r="G2936" s="385"/>
      <c r="H2936" s="385"/>
      <c r="I2936" s="385"/>
      <c r="J2936" s="385"/>
      <c r="K2936" s="385"/>
    </row>
    <row r="2937" spans="1:11">
      <c r="A2937" s="494"/>
      <c r="B2937" s="438"/>
      <c r="F2937" s="385"/>
      <c r="G2937" s="385"/>
      <c r="H2937" s="385"/>
      <c r="I2937" s="385"/>
      <c r="J2937" s="385"/>
      <c r="K2937" s="385"/>
    </row>
    <row r="2938" spans="1:11">
      <c r="A2938" s="494"/>
      <c r="B2938" s="438"/>
      <c r="F2938" s="385"/>
      <c r="G2938" s="385"/>
      <c r="H2938" s="385"/>
      <c r="I2938" s="385"/>
      <c r="J2938" s="385"/>
      <c r="K2938" s="385"/>
    </row>
    <row r="2939" spans="1:11">
      <c r="A2939" s="494"/>
      <c r="B2939" s="438"/>
      <c r="F2939" s="385"/>
      <c r="G2939" s="385"/>
      <c r="H2939" s="385"/>
      <c r="I2939" s="385"/>
      <c r="J2939" s="385"/>
      <c r="K2939" s="385"/>
    </row>
    <row r="2940" spans="1:11">
      <c r="A2940" s="494"/>
      <c r="B2940" s="438"/>
      <c r="F2940" s="385"/>
      <c r="G2940" s="385"/>
      <c r="H2940" s="385"/>
      <c r="I2940" s="385"/>
      <c r="J2940" s="385"/>
      <c r="K2940" s="385"/>
    </row>
    <row r="2941" spans="1:11">
      <c r="A2941" s="494"/>
      <c r="B2941" s="438"/>
      <c r="F2941" s="385"/>
      <c r="G2941" s="385"/>
      <c r="H2941" s="385"/>
      <c r="I2941" s="385"/>
      <c r="J2941" s="385"/>
      <c r="K2941" s="385"/>
    </row>
    <row r="2942" spans="1:11">
      <c r="A2942" s="494"/>
      <c r="B2942" s="438"/>
      <c r="F2942" s="385"/>
      <c r="G2942" s="385"/>
      <c r="H2942" s="385"/>
      <c r="I2942" s="385"/>
      <c r="J2942" s="385"/>
      <c r="K2942" s="385"/>
    </row>
    <row r="2943" spans="1:11">
      <c r="A2943" s="494"/>
      <c r="B2943" s="438"/>
      <c r="F2943" s="385"/>
      <c r="G2943" s="385"/>
      <c r="H2943" s="385"/>
      <c r="I2943" s="385"/>
      <c r="J2943" s="385"/>
      <c r="K2943" s="385"/>
    </row>
    <row r="2944" spans="1:11">
      <c r="A2944" s="494"/>
      <c r="B2944" s="438"/>
      <c r="F2944" s="385"/>
      <c r="G2944" s="385"/>
      <c r="H2944" s="385"/>
      <c r="I2944" s="385"/>
      <c r="J2944" s="385"/>
      <c r="K2944" s="385"/>
    </row>
    <row r="2945" spans="1:11">
      <c r="A2945" s="494"/>
      <c r="B2945" s="438"/>
      <c r="F2945" s="385"/>
      <c r="G2945" s="385"/>
      <c r="H2945" s="385"/>
      <c r="I2945" s="385"/>
      <c r="J2945" s="385"/>
      <c r="K2945" s="385"/>
    </row>
    <row r="2946" spans="1:11">
      <c r="A2946" s="494"/>
      <c r="B2946" s="438"/>
      <c r="F2946" s="385"/>
      <c r="G2946" s="385"/>
      <c r="H2946" s="385"/>
      <c r="I2946" s="385"/>
      <c r="J2946" s="385"/>
      <c r="K2946" s="385"/>
    </row>
    <row r="2947" spans="1:11">
      <c r="A2947" s="494"/>
      <c r="B2947" s="438"/>
      <c r="F2947" s="385"/>
      <c r="G2947" s="385"/>
      <c r="H2947" s="385"/>
      <c r="I2947" s="385"/>
      <c r="J2947" s="385"/>
      <c r="K2947" s="385"/>
    </row>
    <row r="2948" spans="1:11">
      <c r="A2948" s="494"/>
      <c r="B2948" s="438"/>
      <c r="F2948" s="385"/>
      <c r="G2948" s="385"/>
      <c r="H2948" s="385"/>
      <c r="I2948" s="385"/>
      <c r="J2948" s="385"/>
      <c r="K2948" s="385"/>
    </row>
    <row r="2949" spans="1:11">
      <c r="A2949" s="494"/>
      <c r="B2949" s="438"/>
      <c r="F2949" s="385"/>
      <c r="G2949" s="385"/>
      <c r="H2949" s="385"/>
      <c r="I2949" s="385"/>
      <c r="J2949" s="385"/>
      <c r="K2949" s="385"/>
    </row>
    <row r="2950" spans="1:11">
      <c r="A2950" s="494"/>
      <c r="B2950" s="438"/>
      <c r="F2950" s="385"/>
      <c r="G2950" s="385"/>
      <c r="H2950" s="385"/>
      <c r="I2950" s="385"/>
      <c r="J2950" s="385"/>
      <c r="K2950" s="385"/>
    </row>
    <row r="2951" spans="1:11">
      <c r="A2951" s="494"/>
      <c r="B2951" s="438"/>
      <c r="F2951" s="385"/>
      <c r="G2951" s="385"/>
      <c r="H2951" s="385"/>
      <c r="I2951" s="385"/>
      <c r="J2951" s="385"/>
      <c r="K2951" s="385"/>
    </row>
    <row r="2952" spans="1:11">
      <c r="A2952" s="494"/>
      <c r="B2952" s="438"/>
      <c r="F2952" s="385"/>
      <c r="G2952" s="385"/>
      <c r="H2952" s="385"/>
      <c r="I2952" s="385"/>
      <c r="J2952" s="385"/>
      <c r="K2952" s="385"/>
    </row>
    <row r="2953" spans="1:11">
      <c r="A2953" s="494"/>
      <c r="B2953" s="438"/>
      <c r="F2953" s="385"/>
      <c r="G2953" s="385"/>
      <c r="H2953" s="385"/>
      <c r="I2953" s="385"/>
      <c r="J2953" s="385"/>
      <c r="K2953" s="385"/>
    </row>
    <row r="2954" spans="1:11">
      <c r="A2954" s="494"/>
      <c r="B2954" s="438"/>
      <c r="F2954" s="385"/>
      <c r="G2954" s="385"/>
      <c r="H2954" s="385"/>
      <c r="I2954" s="385"/>
      <c r="J2954" s="385"/>
      <c r="K2954" s="385"/>
    </row>
    <row r="2955" spans="1:11">
      <c r="A2955" s="494"/>
      <c r="B2955" s="438"/>
      <c r="F2955" s="385"/>
      <c r="G2955" s="385"/>
      <c r="H2955" s="385"/>
      <c r="I2955" s="385"/>
      <c r="J2955" s="385"/>
      <c r="K2955" s="385"/>
    </row>
    <row r="2956" spans="1:11">
      <c r="A2956" s="494"/>
      <c r="B2956" s="438"/>
      <c r="F2956" s="385"/>
      <c r="G2956" s="385"/>
      <c r="H2956" s="385"/>
      <c r="I2956" s="385"/>
      <c r="J2956" s="385"/>
      <c r="K2956" s="385"/>
    </row>
    <row r="2957" spans="1:11">
      <c r="A2957" s="494"/>
      <c r="B2957" s="438"/>
      <c r="F2957" s="385"/>
      <c r="G2957" s="385"/>
      <c r="H2957" s="385"/>
      <c r="I2957" s="385"/>
      <c r="J2957" s="385"/>
      <c r="K2957" s="385"/>
    </row>
    <row r="2958" spans="1:11">
      <c r="A2958" s="494"/>
      <c r="B2958" s="438"/>
      <c r="F2958" s="385"/>
      <c r="G2958" s="385"/>
      <c r="H2958" s="385"/>
      <c r="I2958" s="385"/>
      <c r="J2958" s="385"/>
      <c r="K2958" s="385"/>
    </row>
    <row r="2959" spans="1:11">
      <c r="A2959" s="494"/>
      <c r="B2959" s="438"/>
      <c r="F2959" s="385"/>
      <c r="G2959" s="385"/>
      <c r="H2959" s="385"/>
      <c r="I2959" s="385"/>
      <c r="J2959" s="385"/>
      <c r="K2959" s="385"/>
    </row>
    <row r="2960" spans="1:11">
      <c r="A2960" s="494"/>
      <c r="B2960" s="438"/>
      <c r="F2960" s="385"/>
      <c r="G2960" s="385"/>
      <c r="H2960" s="385"/>
      <c r="I2960" s="385"/>
      <c r="J2960" s="385"/>
      <c r="K2960" s="385"/>
    </row>
    <row r="2961" spans="1:11">
      <c r="A2961" s="494"/>
      <c r="B2961" s="438"/>
      <c r="F2961" s="385"/>
      <c r="G2961" s="385"/>
      <c r="H2961" s="385"/>
      <c r="I2961" s="385"/>
      <c r="J2961" s="385"/>
      <c r="K2961" s="385"/>
    </row>
    <row r="2962" spans="1:11">
      <c r="A2962" s="494"/>
      <c r="B2962" s="438"/>
      <c r="F2962" s="385"/>
      <c r="G2962" s="385"/>
      <c r="H2962" s="385"/>
      <c r="I2962" s="385"/>
      <c r="J2962" s="385"/>
      <c r="K2962" s="385"/>
    </row>
    <row r="2963" spans="1:11">
      <c r="A2963" s="494"/>
      <c r="B2963" s="438"/>
      <c r="F2963" s="385"/>
      <c r="G2963" s="385"/>
      <c r="H2963" s="385"/>
      <c r="I2963" s="385"/>
      <c r="J2963" s="385"/>
      <c r="K2963" s="385"/>
    </row>
    <row r="2964" spans="1:11">
      <c r="A2964" s="494"/>
      <c r="B2964" s="438"/>
      <c r="F2964" s="385"/>
      <c r="G2964" s="385"/>
      <c r="H2964" s="385"/>
      <c r="I2964" s="385"/>
      <c r="J2964" s="385"/>
      <c r="K2964" s="385"/>
    </row>
    <row r="2965" spans="1:11">
      <c r="A2965" s="494"/>
      <c r="B2965" s="438"/>
      <c r="F2965" s="385"/>
      <c r="G2965" s="385"/>
      <c r="H2965" s="385"/>
      <c r="I2965" s="385"/>
      <c r="J2965" s="385"/>
      <c r="K2965" s="385"/>
    </row>
    <row r="2966" spans="1:11">
      <c r="A2966" s="494"/>
      <c r="B2966" s="438"/>
      <c r="F2966" s="385"/>
      <c r="G2966" s="385"/>
      <c r="H2966" s="385"/>
      <c r="I2966" s="385"/>
      <c r="J2966" s="385"/>
      <c r="K2966" s="385"/>
    </row>
    <row r="2967" spans="1:11">
      <c r="A2967" s="494"/>
      <c r="B2967" s="438"/>
      <c r="F2967" s="385"/>
      <c r="G2967" s="385"/>
      <c r="H2967" s="385"/>
      <c r="I2967" s="385"/>
      <c r="J2967" s="385"/>
      <c r="K2967" s="385"/>
    </row>
    <row r="2968" spans="1:11">
      <c r="A2968" s="494"/>
      <c r="B2968" s="438"/>
      <c r="F2968" s="385"/>
      <c r="G2968" s="385"/>
      <c r="H2968" s="385"/>
      <c r="I2968" s="385"/>
      <c r="J2968" s="385"/>
      <c r="K2968" s="385"/>
    </row>
    <row r="2969" spans="1:11">
      <c r="A2969" s="494"/>
      <c r="B2969" s="438"/>
      <c r="F2969" s="385"/>
      <c r="G2969" s="385"/>
      <c r="H2969" s="385"/>
      <c r="I2969" s="385"/>
      <c r="J2969" s="385"/>
      <c r="K2969" s="385"/>
    </row>
    <row r="2970" spans="1:11">
      <c r="A2970" s="494"/>
      <c r="B2970" s="438"/>
      <c r="F2970" s="385"/>
      <c r="G2970" s="385"/>
      <c r="H2970" s="385"/>
      <c r="I2970" s="385"/>
      <c r="J2970" s="385"/>
      <c r="K2970" s="385"/>
    </row>
    <row r="2971" spans="1:11">
      <c r="A2971" s="494"/>
      <c r="B2971" s="438"/>
      <c r="F2971" s="385"/>
      <c r="G2971" s="385"/>
      <c r="H2971" s="385"/>
      <c r="I2971" s="385"/>
      <c r="J2971" s="385"/>
      <c r="K2971" s="385"/>
    </row>
    <row r="2972" spans="1:11">
      <c r="A2972" s="494"/>
      <c r="B2972" s="438"/>
      <c r="F2972" s="385"/>
      <c r="G2972" s="385"/>
      <c r="H2972" s="385"/>
      <c r="I2972" s="385"/>
      <c r="J2972" s="385"/>
      <c r="K2972" s="385"/>
    </row>
    <row r="2973" spans="1:11">
      <c r="A2973" s="494"/>
      <c r="B2973" s="438"/>
      <c r="F2973" s="385"/>
      <c r="G2973" s="385"/>
      <c r="H2973" s="385"/>
      <c r="I2973" s="385"/>
      <c r="J2973" s="385"/>
      <c r="K2973" s="385"/>
    </row>
    <row r="2974" spans="1:11">
      <c r="A2974" s="494"/>
      <c r="B2974" s="438"/>
      <c r="F2974" s="385"/>
      <c r="G2974" s="385"/>
      <c r="H2974" s="385"/>
      <c r="I2974" s="385"/>
      <c r="J2974" s="385"/>
      <c r="K2974" s="385"/>
    </row>
    <row r="2975" spans="1:11">
      <c r="A2975" s="494"/>
      <c r="B2975" s="438"/>
      <c r="F2975" s="385"/>
      <c r="G2975" s="385"/>
      <c r="H2975" s="385"/>
      <c r="I2975" s="385"/>
      <c r="J2975" s="385"/>
      <c r="K2975" s="385"/>
    </row>
    <row r="2976" spans="1:11">
      <c r="A2976" s="494"/>
      <c r="B2976" s="438"/>
      <c r="F2976" s="385"/>
      <c r="G2976" s="385"/>
      <c r="H2976" s="385"/>
      <c r="I2976" s="385"/>
      <c r="J2976" s="385"/>
      <c r="K2976" s="385"/>
    </row>
    <row r="2977" spans="1:11">
      <c r="A2977" s="494"/>
      <c r="B2977" s="438"/>
      <c r="F2977" s="385"/>
      <c r="G2977" s="385"/>
      <c r="H2977" s="385"/>
      <c r="I2977" s="385"/>
      <c r="J2977" s="385"/>
      <c r="K2977" s="385"/>
    </row>
    <row r="2978" spans="1:11">
      <c r="A2978" s="494"/>
      <c r="B2978" s="438"/>
      <c r="F2978" s="385"/>
      <c r="G2978" s="385"/>
      <c r="H2978" s="385"/>
      <c r="I2978" s="385"/>
      <c r="J2978" s="385"/>
      <c r="K2978" s="385"/>
    </row>
    <row r="2979" spans="1:11">
      <c r="A2979" s="494"/>
      <c r="B2979" s="438"/>
      <c r="F2979" s="385"/>
      <c r="G2979" s="385"/>
      <c r="H2979" s="385"/>
      <c r="I2979" s="385"/>
      <c r="J2979" s="385"/>
      <c r="K2979" s="385"/>
    </row>
    <row r="2980" spans="1:11">
      <c r="A2980" s="494"/>
      <c r="B2980" s="438"/>
      <c r="F2980" s="385"/>
      <c r="G2980" s="385"/>
      <c r="H2980" s="385"/>
      <c r="I2980" s="385"/>
      <c r="J2980" s="385"/>
      <c r="K2980" s="385"/>
    </row>
    <row r="2981" spans="1:11">
      <c r="A2981" s="494"/>
      <c r="B2981" s="438"/>
      <c r="F2981" s="385"/>
      <c r="G2981" s="385"/>
      <c r="H2981" s="385"/>
      <c r="I2981" s="385"/>
      <c r="J2981" s="385"/>
      <c r="K2981" s="385"/>
    </row>
    <row r="2982" spans="1:11">
      <c r="A2982" s="494"/>
      <c r="B2982" s="438"/>
      <c r="F2982" s="385"/>
      <c r="G2982" s="385"/>
      <c r="H2982" s="385"/>
      <c r="I2982" s="385"/>
      <c r="J2982" s="385"/>
      <c r="K2982" s="385"/>
    </row>
    <row r="2983" spans="1:11">
      <c r="A2983" s="494"/>
      <c r="B2983" s="438"/>
      <c r="F2983" s="385"/>
      <c r="G2983" s="385"/>
      <c r="H2983" s="385"/>
      <c r="I2983" s="385"/>
      <c r="J2983" s="385"/>
      <c r="K2983" s="385"/>
    </row>
    <row r="2984" spans="1:11">
      <c r="A2984" s="494"/>
      <c r="B2984" s="438"/>
      <c r="F2984" s="385"/>
      <c r="G2984" s="385"/>
      <c r="H2984" s="385"/>
      <c r="I2984" s="385"/>
      <c r="J2984" s="385"/>
      <c r="K2984" s="385"/>
    </row>
    <row r="2985" spans="1:11">
      <c r="A2985" s="494"/>
      <c r="B2985" s="438"/>
      <c r="F2985" s="385"/>
      <c r="G2985" s="385"/>
      <c r="H2985" s="385"/>
      <c r="I2985" s="385"/>
      <c r="J2985" s="385"/>
      <c r="K2985" s="385"/>
    </row>
    <row r="2986" spans="1:11">
      <c r="A2986" s="494"/>
      <c r="B2986" s="438"/>
      <c r="F2986" s="385"/>
      <c r="G2986" s="385"/>
      <c r="H2986" s="385"/>
      <c r="I2986" s="385"/>
      <c r="J2986" s="385"/>
      <c r="K2986" s="385"/>
    </row>
    <row r="2987" spans="1:11">
      <c r="A2987" s="494"/>
      <c r="B2987" s="438"/>
      <c r="F2987" s="385"/>
      <c r="G2987" s="385"/>
      <c r="H2987" s="385"/>
      <c r="I2987" s="385"/>
      <c r="J2987" s="385"/>
      <c r="K2987" s="385"/>
    </row>
    <row r="2988" spans="1:11">
      <c r="A2988" s="494"/>
      <c r="B2988" s="438"/>
      <c r="F2988" s="385"/>
      <c r="G2988" s="385"/>
      <c r="H2988" s="385"/>
      <c r="I2988" s="385"/>
      <c r="J2988" s="385"/>
      <c r="K2988" s="385"/>
    </row>
    <row r="2989" spans="1:11">
      <c r="A2989" s="494"/>
      <c r="B2989" s="438"/>
      <c r="F2989" s="385"/>
      <c r="G2989" s="385"/>
      <c r="H2989" s="385"/>
      <c r="I2989" s="385"/>
      <c r="J2989" s="385"/>
      <c r="K2989" s="385"/>
    </row>
    <row r="2990" spans="1:11">
      <c r="A2990" s="494"/>
      <c r="B2990" s="438"/>
      <c r="F2990" s="385"/>
      <c r="G2990" s="385"/>
      <c r="H2990" s="385"/>
      <c r="I2990" s="385"/>
      <c r="J2990" s="385"/>
      <c r="K2990" s="385"/>
    </row>
    <row r="2991" spans="1:11">
      <c r="A2991" s="494"/>
      <c r="B2991" s="438"/>
      <c r="F2991" s="385"/>
      <c r="G2991" s="385"/>
      <c r="H2991" s="385"/>
      <c r="I2991" s="385"/>
      <c r="J2991" s="385"/>
      <c r="K2991" s="385"/>
    </row>
    <row r="2992" spans="1:11">
      <c r="A2992" s="494"/>
      <c r="B2992" s="438"/>
      <c r="F2992" s="385"/>
      <c r="G2992" s="385"/>
      <c r="H2992" s="385"/>
      <c r="I2992" s="385"/>
      <c r="J2992" s="385"/>
      <c r="K2992" s="385"/>
    </row>
    <row r="2993" spans="1:11">
      <c r="A2993" s="494"/>
      <c r="B2993" s="438"/>
      <c r="F2993" s="385"/>
      <c r="G2993" s="385"/>
      <c r="H2993" s="385"/>
      <c r="I2993" s="385"/>
      <c r="J2993" s="385"/>
      <c r="K2993" s="385"/>
    </row>
    <row r="2994" spans="1:11">
      <c r="A2994" s="494"/>
      <c r="B2994" s="438"/>
      <c r="F2994" s="385"/>
      <c r="G2994" s="385"/>
      <c r="H2994" s="385"/>
      <c r="I2994" s="385"/>
      <c r="J2994" s="385"/>
      <c r="K2994" s="385"/>
    </row>
    <row r="2995" spans="1:11">
      <c r="A2995" s="494"/>
      <c r="B2995" s="438"/>
      <c r="F2995" s="385"/>
      <c r="G2995" s="385"/>
      <c r="H2995" s="385"/>
      <c r="I2995" s="385"/>
      <c r="J2995" s="385"/>
      <c r="K2995" s="385"/>
    </row>
    <row r="2996" spans="1:11">
      <c r="A2996" s="494"/>
      <c r="B2996" s="438"/>
      <c r="F2996" s="385"/>
      <c r="G2996" s="385"/>
      <c r="H2996" s="385"/>
      <c r="I2996" s="385"/>
      <c r="J2996" s="385"/>
      <c r="K2996" s="385"/>
    </row>
    <row r="2997" spans="1:11">
      <c r="A2997" s="494"/>
      <c r="B2997" s="438"/>
      <c r="F2997" s="385"/>
      <c r="G2997" s="385"/>
      <c r="H2997" s="385"/>
      <c r="I2997" s="385"/>
      <c r="J2997" s="385"/>
      <c r="K2997" s="385"/>
    </row>
    <row r="2998" spans="1:11">
      <c r="A2998" s="494"/>
      <c r="B2998" s="438"/>
      <c r="F2998" s="385"/>
      <c r="G2998" s="385"/>
      <c r="H2998" s="385"/>
      <c r="I2998" s="385"/>
      <c r="J2998" s="385"/>
      <c r="K2998" s="385"/>
    </row>
    <row r="2999" spans="1:11">
      <c r="A2999" s="494"/>
      <c r="B2999" s="438"/>
      <c r="F2999" s="385"/>
      <c r="G2999" s="385"/>
      <c r="H2999" s="385"/>
      <c r="I2999" s="385"/>
      <c r="J2999" s="385"/>
      <c r="K2999" s="385"/>
    </row>
    <row r="3000" spans="1:11">
      <c r="A3000" s="494"/>
      <c r="B3000" s="438"/>
      <c r="F3000" s="385"/>
      <c r="G3000" s="385"/>
      <c r="H3000" s="385"/>
      <c r="I3000" s="385"/>
      <c r="J3000" s="385"/>
      <c r="K3000" s="385"/>
    </row>
    <row r="3001" spans="1:11">
      <c r="A3001" s="494"/>
      <c r="B3001" s="438"/>
      <c r="F3001" s="385"/>
      <c r="G3001" s="385"/>
      <c r="H3001" s="385"/>
      <c r="I3001" s="385"/>
      <c r="J3001" s="385"/>
      <c r="K3001" s="385"/>
    </row>
    <row r="3002" spans="1:11">
      <c r="A3002" s="494"/>
      <c r="B3002" s="438"/>
      <c r="F3002" s="385"/>
      <c r="G3002" s="385"/>
      <c r="H3002" s="385"/>
      <c r="I3002" s="385"/>
      <c r="J3002" s="385"/>
      <c r="K3002" s="385"/>
    </row>
    <row r="3003" spans="1:11">
      <c r="A3003" s="494"/>
      <c r="B3003" s="438"/>
      <c r="F3003" s="385"/>
      <c r="G3003" s="385"/>
      <c r="H3003" s="385"/>
      <c r="I3003" s="385"/>
      <c r="J3003" s="385"/>
      <c r="K3003" s="385"/>
    </row>
    <row r="3004" spans="1:11">
      <c r="A3004" s="494"/>
      <c r="B3004" s="438"/>
      <c r="F3004" s="385"/>
      <c r="G3004" s="385"/>
      <c r="H3004" s="385"/>
      <c r="I3004" s="385"/>
      <c r="J3004" s="385"/>
      <c r="K3004" s="385"/>
    </row>
    <row r="3005" spans="1:11">
      <c r="A3005" s="494"/>
      <c r="B3005" s="438"/>
      <c r="F3005" s="385"/>
      <c r="G3005" s="385"/>
      <c r="H3005" s="385"/>
      <c r="I3005" s="385"/>
      <c r="J3005" s="385"/>
      <c r="K3005" s="385"/>
    </row>
    <row r="3006" spans="1:11">
      <c r="A3006" s="494"/>
      <c r="B3006" s="438"/>
      <c r="F3006" s="385"/>
      <c r="G3006" s="385"/>
      <c r="H3006" s="385"/>
      <c r="I3006" s="385"/>
      <c r="J3006" s="385"/>
      <c r="K3006" s="385"/>
    </row>
    <row r="3007" spans="1:11">
      <c r="A3007" s="494"/>
      <c r="B3007" s="438"/>
      <c r="F3007" s="385"/>
      <c r="G3007" s="385"/>
      <c r="H3007" s="385"/>
      <c r="I3007" s="385"/>
      <c r="J3007" s="385"/>
      <c r="K3007" s="385"/>
    </row>
    <row r="3008" spans="1:11">
      <c r="A3008" s="494"/>
      <c r="B3008" s="438"/>
      <c r="F3008" s="385"/>
      <c r="G3008" s="385"/>
      <c r="H3008" s="385"/>
      <c r="I3008" s="385"/>
      <c r="J3008" s="385"/>
      <c r="K3008" s="385"/>
    </row>
    <row r="3009" spans="1:11">
      <c r="A3009" s="494"/>
      <c r="B3009" s="438"/>
      <c r="F3009" s="385"/>
      <c r="G3009" s="385"/>
      <c r="H3009" s="385"/>
      <c r="I3009" s="385"/>
      <c r="J3009" s="385"/>
      <c r="K3009" s="385"/>
    </row>
    <row r="3010" spans="1:11">
      <c r="A3010" s="494"/>
      <c r="B3010" s="438"/>
      <c r="F3010" s="385"/>
      <c r="G3010" s="385"/>
      <c r="H3010" s="385"/>
      <c r="I3010" s="385"/>
      <c r="J3010" s="385"/>
      <c r="K3010" s="385"/>
    </row>
    <row r="3011" spans="1:11">
      <c r="A3011" s="494"/>
      <c r="B3011" s="438"/>
      <c r="F3011" s="385"/>
      <c r="G3011" s="385"/>
      <c r="H3011" s="385"/>
      <c r="I3011" s="385"/>
      <c r="J3011" s="385"/>
      <c r="K3011" s="385"/>
    </row>
    <row r="3012" spans="1:11">
      <c r="A3012" s="494"/>
      <c r="B3012" s="438"/>
      <c r="F3012" s="385"/>
      <c r="G3012" s="385"/>
      <c r="H3012" s="385"/>
      <c r="I3012" s="385"/>
      <c r="J3012" s="385"/>
      <c r="K3012" s="385"/>
    </row>
    <row r="3013" spans="1:11">
      <c r="A3013" s="494"/>
      <c r="B3013" s="438"/>
      <c r="F3013" s="385"/>
      <c r="G3013" s="385"/>
      <c r="H3013" s="385"/>
      <c r="I3013" s="385"/>
      <c r="J3013" s="385"/>
      <c r="K3013" s="385"/>
    </row>
    <row r="3014" spans="1:11">
      <c r="A3014" s="494"/>
      <c r="B3014" s="438"/>
      <c r="F3014" s="385"/>
      <c r="G3014" s="385"/>
      <c r="H3014" s="385"/>
      <c r="I3014" s="385"/>
      <c r="J3014" s="385"/>
      <c r="K3014" s="385"/>
    </row>
    <row r="3015" spans="1:11">
      <c r="A3015" s="494"/>
      <c r="B3015" s="438"/>
      <c r="F3015" s="385"/>
      <c r="G3015" s="385"/>
      <c r="H3015" s="385"/>
      <c r="I3015" s="385"/>
      <c r="J3015" s="385"/>
      <c r="K3015" s="385"/>
    </row>
    <row r="3016" spans="1:11">
      <c r="A3016" s="494"/>
      <c r="B3016" s="438"/>
      <c r="F3016" s="385"/>
      <c r="G3016" s="385"/>
      <c r="H3016" s="385"/>
      <c r="I3016" s="385"/>
      <c r="J3016" s="385"/>
      <c r="K3016" s="385"/>
    </row>
    <row r="3017" spans="1:11">
      <c r="A3017" s="494"/>
      <c r="B3017" s="438"/>
      <c r="F3017" s="385"/>
      <c r="G3017" s="385"/>
      <c r="H3017" s="385"/>
      <c r="I3017" s="385"/>
      <c r="J3017" s="385"/>
      <c r="K3017" s="385"/>
    </row>
    <row r="3018" spans="1:11">
      <c r="A3018" s="494"/>
      <c r="B3018" s="438"/>
      <c r="F3018" s="385"/>
      <c r="G3018" s="385"/>
      <c r="H3018" s="385"/>
      <c r="I3018" s="385"/>
      <c r="J3018" s="385"/>
      <c r="K3018" s="385"/>
    </row>
    <row r="3019" spans="1:11">
      <c r="A3019" s="494"/>
      <c r="B3019" s="438"/>
      <c r="F3019" s="385"/>
      <c r="G3019" s="385"/>
      <c r="H3019" s="385"/>
      <c r="I3019" s="385"/>
      <c r="J3019" s="385"/>
      <c r="K3019" s="385"/>
    </row>
    <row r="3020" spans="1:11">
      <c r="A3020" s="494"/>
      <c r="B3020" s="438"/>
      <c r="F3020" s="385"/>
      <c r="G3020" s="385"/>
      <c r="H3020" s="385"/>
      <c r="I3020" s="385"/>
      <c r="J3020" s="385"/>
      <c r="K3020" s="385"/>
    </row>
    <row r="3021" spans="1:11">
      <c r="A3021" s="494"/>
      <c r="B3021" s="438"/>
      <c r="F3021" s="385"/>
      <c r="G3021" s="385"/>
      <c r="H3021" s="385"/>
      <c r="I3021" s="385"/>
      <c r="J3021" s="385"/>
      <c r="K3021" s="385"/>
    </row>
    <row r="3022" spans="1:11">
      <c r="A3022" s="494"/>
      <c r="B3022" s="438"/>
      <c r="F3022" s="385"/>
      <c r="G3022" s="385"/>
      <c r="H3022" s="385"/>
      <c r="I3022" s="385"/>
      <c r="J3022" s="385"/>
      <c r="K3022" s="385"/>
    </row>
    <row r="3023" spans="1:11">
      <c r="A3023" s="494"/>
      <c r="B3023" s="438"/>
      <c r="F3023" s="385"/>
      <c r="G3023" s="385"/>
      <c r="H3023" s="385"/>
      <c r="I3023" s="385"/>
      <c r="J3023" s="385"/>
      <c r="K3023" s="385"/>
    </row>
    <row r="3024" spans="1:11">
      <c r="A3024" s="494"/>
      <c r="B3024" s="438"/>
      <c r="F3024" s="385"/>
      <c r="G3024" s="385"/>
      <c r="H3024" s="385"/>
      <c r="I3024" s="385"/>
      <c r="J3024" s="385"/>
      <c r="K3024" s="385"/>
    </row>
    <row r="3025" spans="1:11">
      <c r="A3025" s="494"/>
      <c r="B3025" s="438"/>
      <c r="F3025" s="385"/>
      <c r="G3025" s="385"/>
      <c r="H3025" s="385"/>
      <c r="I3025" s="385"/>
      <c r="J3025" s="385"/>
      <c r="K3025" s="385"/>
    </row>
    <row r="3026" spans="1:11">
      <c r="A3026" s="494"/>
      <c r="B3026" s="438"/>
      <c r="F3026" s="385"/>
      <c r="G3026" s="385"/>
      <c r="H3026" s="385"/>
      <c r="I3026" s="385"/>
      <c r="J3026" s="385"/>
      <c r="K3026" s="385"/>
    </row>
    <row r="3027" spans="1:11">
      <c r="A3027" s="494"/>
      <c r="B3027" s="438"/>
      <c r="F3027" s="385"/>
      <c r="G3027" s="385"/>
      <c r="H3027" s="385"/>
      <c r="I3027" s="385"/>
      <c r="J3027" s="385"/>
      <c r="K3027" s="385"/>
    </row>
    <row r="3028" spans="1:11">
      <c r="A3028" s="494"/>
      <c r="B3028" s="438"/>
      <c r="F3028" s="385"/>
      <c r="G3028" s="385"/>
      <c r="H3028" s="385"/>
      <c r="I3028" s="385"/>
      <c r="J3028" s="385"/>
      <c r="K3028" s="385"/>
    </row>
    <row r="3029" spans="1:11">
      <c r="A3029" s="494"/>
      <c r="B3029" s="438"/>
      <c r="F3029" s="385"/>
      <c r="G3029" s="385"/>
      <c r="H3029" s="385"/>
      <c r="I3029" s="385"/>
      <c r="J3029" s="385"/>
      <c r="K3029" s="385"/>
    </row>
    <row r="3030" spans="1:11">
      <c r="A3030" s="494"/>
      <c r="B3030" s="438"/>
      <c r="F3030" s="385"/>
      <c r="G3030" s="385"/>
      <c r="H3030" s="385"/>
      <c r="I3030" s="385"/>
      <c r="J3030" s="385"/>
      <c r="K3030" s="385"/>
    </row>
    <row r="3031" spans="1:11">
      <c r="A3031" s="494"/>
      <c r="B3031" s="438"/>
      <c r="F3031" s="385"/>
      <c r="G3031" s="385"/>
      <c r="H3031" s="385"/>
      <c r="I3031" s="385"/>
      <c r="J3031" s="385"/>
      <c r="K3031" s="385"/>
    </row>
    <row r="3032" spans="1:11">
      <c r="A3032" s="494"/>
      <c r="B3032" s="438"/>
      <c r="F3032" s="385"/>
      <c r="G3032" s="385"/>
      <c r="H3032" s="385"/>
      <c r="I3032" s="385"/>
      <c r="J3032" s="385"/>
      <c r="K3032" s="385"/>
    </row>
    <row r="3033" spans="1:11">
      <c r="A3033" s="494"/>
      <c r="B3033" s="438"/>
      <c r="F3033" s="385"/>
      <c r="G3033" s="385"/>
      <c r="H3033" s="385"/>
      <c r="I3033" s="385"/>
      <c r="J3033" s="385"/>
      <c r="K3033" s="385"/>
    </row>
    <row r="3034" spans="1:11">
      <c r="A3034" s="494"/>
      <c r="B3034" s="438"/>
      <c r="F3034" s="385"/>
      <c r="G3034" s="385"/>
      <c r="H3034" s="385"/>
      <c r="I3034" s="385"/>
      <c r="J3034" s="385"/>
      <c r="K3034" s="385"/>
    </row>
    <row r="3035" spans="1:11">
      <c r="A3035" s="494"/>
      <c r="B3035" s="438"/>
      <c r="F3035" s="385"/>
      <c r="G3035" s="385"/>
      <c r="H3035" s="385"/>
      <c r="I3035" s="385"/>
      <c r="J3035" s="385"/>
      <c r="K3035" s="385"/>
    </row>
    <row r="3036" spans="1:11">
      <c r="A3036" s="494"/>
      <c r="B3036" s="438"/>
      <c r="F3036" s="385"/>
      <c r="G3036" s="385"/>
      <c r="H3036" s="385"/>
      <c r="I3036" s="385"/>
      <c r="J3036" s="385"/>
      <c r="K3036" s="385"/>
    </row>
    <row r="3037" spans="1:11">
      <c r="A3037" s="494"/>
      <c r="B3037" s="438"/>
      <c r="F3037" s="385"/>
      <c r="G3037" s="385"/>
      <c r="H3037" s="385"/>
      <c r="I3037" s="385"/>
      <c r="J3037" s="385"/>
      <c r="K3037" s="385"/>
    </row>
    <row r="3038" spans="1:11">
      <c r="A3038" s="494"/>
      <c r="B3038" s="438"/>
      <c r="F3038" s="385"/>
      <c r="G3038" s="385"/>
      <c r="H3038" s="385"/>
      <c r="I3038" s="385"/>
      <c r="J3038" s="385"/>
      <c r="K3038" s="385"/>
    </row>
    <row r="3039" spans="1:11">
      <c r="A3039" s="494"/>
      <c r="B3039" s="438"/>
      <c r="F3039" s="385"/>
      <c r="G3039" s="385"/>
      <c r="H3039" s="385"/>
      <c r="I3039" s="385"/>
      <c r="J3039" s="385"/>
      <c r="K3039" s="385"/>
    </row>
    <row r="3040" spans="1:11">
      <c r="A3040" s="494"/>
      <c r="B3040" s="438"/>
      <c r="F3040" s="385"/>
      <c r="G3040" s="385"/>
      <c r="H3040" s="385"/>
      <c r="I3040" s="385"/>
      <c r="J3040" s="385"/>
      <c r="K3040" s="385"/>
    </row>
    <row r="3041" spans="1:11">
      <c r="A3041" s="494"/>
      <c r="B3041" s="438"/>
      <c r="F3041" s="385"/>
      <c r="G3041" s="385"/>
      <c r="H3041" s="385"/>
      <c r="I3041" s="385"/>
      <c r="J3041" s="385"/>
      <c r="K3041" s="385"/>
    </row>
    <row r="3042" spans="1:11">
      <c r="A3042" s="494"/>
      <c r="B3042" s="438"/>
      <c r="F3042" s="385"/>
      <c r="G3042" s="385"/>
      <c r="H3042" s="385"/>
      <c r="I3042" s="385"/>
      <c r="J3042" s="385"/>
      <c r="K3042" s="385"/>
    </row>
    <row r="3043" spans="1:11">
      <c r="A3043" s="494"/>
      <c r="B3043" s="438"/>
      <c r="F3043" s="385"/>
      <c r="G3043" s="385"/>
      <c r="H3043" s="385"/>
      <c r="I3043" s="385"/>
      <c r="J3043" s="385"/>
      <c r="K3043" s="385"/>
    </row>
    <row r="3044" spans="1:11">
      <c r="A3044" s="494"/>
      <c r="B3044" s="438"/>
      <c r="F3044" s="385"/>
      <c r="G3044" s="385"/>
      <c r="H3044" s="385"/>
      <c r="I3044" s="385"/>
      <c r="J3044" s="385"/>
      <c r="K3044" s="385"/>
    </row>
    <row r="3045" spans="1:11">
      <c r="A3045" s="494"/>
      <c r="B3045" s="438"/>
      <c r="F3045" s="385"/>
      <c r="G3045" s="385"/>
      <c r="H3045" s="385"/>
      <c r="I3045" s="385"/>
      <c r="J3045" s="385"/>
      <c r="K3045" s="385"/>
    </row>
    <row r="3046" spans="1:11">
      <c r="A3046" s="494"/>
      <c r="B3046" s="438"/>
      <c r="F3046" s="385"/>
      <c r="G3046" s="385"/>
      <c r="H3046" s="385"/>
      <c r="I3046" s="385"/>
      <c r="J3046" s="385"/>
      <c r="K3046" s="385"/>
    </row>
    <row r="3047" spans="1:11">
      <c r="A3047" s="494"/>
      <c r="B3047" s="438"/>
      <c r="F3047" s="385"/>
      <c r="G3047" s="385"/>
      <c r="H3047" s="385"/>
      <c r="I3047" s="385"/>
      <c r="J3047" s="385"/>
      <c r="K3047" s="385"/>
    </row>
    <row r="3048" spans="1:11">
      <c r="A3048" s="494"/>
      <c r="B3048" s="438"/>
      <c r="F3048" s="385"/>
      <c r="G3048" s="385"/>
      <c r="H3048" s="385"/>
      <c r="I3048" s="385"/>
      <c r="J3048" s="385"/>
      <c r="K3048" s="385"/>
    </row>
    <row r="3049" spans="1:11">
      <c r="A3049" s="494"/>
      <c r="B3049" s="438"/>
      <c r="F3049" s="385"/>
      <c r="G3049" s="385"/>
      <c r="H3049" s="385"/>
      <c r="I3049" s="385"/>
      <c r="J3049" s="385"/>
      <c r="K3049" s="385"/>
    </row>
    <row r="3050" spans="1:11">
      <c r="A3050" s="494"/>
      <c r="B3050" s="438"/>
      <c r="F3050" s="385"/>
      <c r="G3050" s="385"/>
      <c r="H3050" s="385"/>
      <c r="I3050" s="385"/>
      <c r="J3050" s="385"/>
      <c r="K3050" s="385"/>
    </row>
    <row r="3051" spans="1:11">
      <c r="A3051" s="494"/>
      <c r="B3051" s="438"/>
      <c r="F3051" s="385"/>
      <c r="G3051" s="385"/>
      <c r="H3051" s="385"/>
      <c r="I3051" s="385"/>
      <c r="J3051" s="385"/>
      <c r="K3051" s="385"/>
    </row>
    <row r="3052" spans="1:11">
      <c r="A3052" s="494"/>
      <c r="B3052" s="438"/>
      <c r="F3052" s="385"/>
      <c r="G3052" s="385"/>
      <c r="H3052" s="385"/>
      <c r="I3052" s="385"/>
      <c r="J3052" s="385"/>
      <c r="K3052" s="385"/>
    </row>
    <row r="3053" spans="1:11">
      <c r="A3053" s="494"/>
      <c r="B3053" s="438"/>
      <c r="F3053" s="385"/>
      <c r="G3053" s="385"/>
      <c r="H3053" s="385"/>
      <c r="I3053" s="385"/>
      <c r="J3053" s="385"/>
      <c r="K3053" s="385"/>
    </row>
    <row r="3054" spans="1:11">
      <c r="A3054" s="494"/>
      <c r="B3054" s="438"/>
      <c r="F3054" s="385"/>
      <c r="G3054" s="385"/>
      <c r="H3054" s="385"/>
      <c r="I3054" s="385"/>
      <c r="J3054" s="385"/>
      <c r="K3054" s="385"/>
    </row>
    <row r="3055" spans="1:11">
      <c r="A3055" s="494"/>
      <c r="B3055" s="438"/>
      <c r="F3055" s="385"/>
      <c r="G3055" s="385"/>
      <c r="H3055" s="385"/>
      <c r="I3055" s="385"/>
      <c r="J3055" s="385"/>
      <c r="K3055" s="385"/>
    </row>
    <row r="3056" spans="1:11">
      <c r="A3056" s="494"/>
      <c r="B3056" s="438"/>
      <c r="F3056" s="385"/>
      <c r="G3056" s="385"/>
      <c r="H3056" s="385"/>
      <c r="I3056" s="385"/>
      <c r="J3056" s="385"/>
      <c r="K3056" s="385"/>
    </row>
    <row r="3057" spans="1:11">
      <c r="A3057" s="494"/>
      <c r="B3057" s="438"/>
      <c r="F3057" s="385"/>
      <c r="G3057" s="385"/>
      <c r="H3057" s="385"/>
      <c r="I3057" s="385"/>
      <c r="J3057" s="385"/>
      <c r="K3057" s="385"/>
    </row>
    <row r="3058" spans="1:11">
      <c r="A3058" s="494"/>
      <c r="B3058" s="438"/>
      <c r="F3058" s="385"/>
      <c r="G3058" s="385"/>
      <c r="H3058" s="385"/>
      <c r="I3058" s="385"/>
      <c r="J3058" s="385"/>
      <c r="K3058" s="385"/>
    </row>
    <row r="3059" spans="1:11">
      <c r="A3059" s="494"/>
      <c r="B3059" s="438"/>
      <c r="F3059" s="385"/>
      <c r="G3059" s="385"/>
      <c r="H3059" s="385"/>
      <c r="I3059" s="385"/>
      <c r="J3059" s="385"/>
      <c r="K3059" s="385"/>
    </row>
    <row r="3060" spans="1:11">
      <c r="A3060" s="494"/>
      <c r="B3060" s="438"/>
      <c r="F3060" s="385"/>
      <c r="G3060" s="385"/>
      <c r="H3060" s="385"/>
      <c r="I3060" s="385"/>
      <c r="J3060" s="385"/>
      <c r="K3060" s="385"/>
    </row>
    <row r="3061" spans="1:11">
      <c r="A3061" s="494"/>
      <c r="B3061" s="438"/>
      <c r="F3061" s="385"/>
      <c r="G3061" s="385"/>
      <c r="H3061" s="385"/>
      <c r="I3061" s="385"/>
      <c r="J3061" s="385"/>
      <c r="K3061" s="385"/>
    </row>
    <row r="3062" spans="1:11">
      <c r="A3062" s="494"/>
      <c r="B3062" s="438"/>
      <c r="F3062" s="385"/>
      <c r="G3062" s="385"/>
      <c r="H3062" s="385"/>
      <c r="I3062" s="385"/>
      <c r="J3062" s="385"/>
      <c r="K3062" s="385"/>
    </row>
    <row r="3063" spans="1:11">
      <c r="A3063" s="494"/>
      <c r="B3063" s="438"/>
      <c r="F3063" s="385"/>
      <c r="G3063" s="385"/>
      <c r="H3063" s="385"/>
      <c r="I3063" s="385"/>
      <c r="J3063" s="385"/>
      <c r="K3063" s="385"/>
    </row>
    <row r="3064" spans="1:11">
      <c r="A3064" s="494"/>
      <c r="B3064" s="438"/>
      <c r="F3064" s="385"/>
      <c r="G3064" s="385"/>
      <c r="H3064" s="385"/>
      <c r="I3064" s="385"/>
      <c r="J3064" s="385"/>
      <c r="K3064" s="385"/>
    </row>
    <row r="3065" spans="1:11">
      <c r="A3065" s="494"/>
      <c r="B3065" s="438"/>
      <c r="F3065" s="385"/>
      <c r="G3065" s="385"/>
      <c r="H3065" s="385"/>
      <c r="I3065" s="385"/>
      <c r="J3065" s="385"/>
      <c r="K3065" s="385"/>
    </row>
    <row r="3066" spans="1:11">
      <c r="A3066" s="494"/>
      <c r="B3066" s="438"/>
      <c r="F3066" s="385"/>
      <c r="G3066" s="385"/>
      <c r="H3066" s="385"/>
      <c r="I3066" s="385"/>
      <c r="J3066" s="385"/>
      <c r="K3066" s="385"/>
    </row>
    <row r="3067" spans="1:11">
      <c r="A3067" s="494"/>
      <c r="B3067" s="438"/>
      <c r="F3067" s="385"/>
      <c r="G3067" s="385"/>
      <c r="H3067" s="385"/>
      <c r="I3067" s="385"/>
      <c r="J3067" s="385"/>
      <c r="K3067" s="385"/>
    </row>
    <row r="3068" spans="1:11">
      <c r="A3068" s="494"/>
      <c r="B3068" s="438"/>
      <c r="F3068" s="385"/>
      <c r="G3068" s="385"/>
      <c r="H3068" s="385"/>
      <c r="I3068" s="385"/>
      <c r="J3068" s="385"/>
      <c r="K3068" s="385"/>
    </row>
    <row r="3069" spans="1:11">
      <c r="A3069" s="494"/>
      <c r="B3069" s="438"/>
      <c r="F3069" s="385"/>
      <c r="G3069" s="385"/>
      <c r="H3069" s="385"/>
      <c r="I3069" s="385"/>
      <c r="J3069" s="385"/>
      <c r="K3069" s="385"/>
    </row>
    <row r="3070" spans="1:11">
      <c r="A3070" s="494"/>
      <c r="B3070" s="438"/>
      <c r="F3070" s="385"/>
      <c r="G3070" s="385"/>
      <c r="H3070" s="385"/>
      <c r="I3070" s="385"/>
      <c r="J3070" s="385"/>
      <c r="K3070" s="385"/>
    </row>
    <row r="3071" spans="1:11">
      <c r="A3071" s="494"/>
      <c r="B3071" s="438"/>
      <c r="F3071" s="385"/>
      <c r="G3071" s="385"/>
      <c r="H3071" s="385"/>
      <c r="I3071" s="385"/>
      <c r="J3071" s="385"/>
      <c r="K3071" s="385"/>
    </row>
    <row r="3072" spans="1:11">
      <c r="A3072" s="494"/>
      <c r="B3072" s="438"/>
      <c r="F3072" s="385"/>
      <c r="G3072" s="385"/>
      <c r="H3072" s="385"/>
      <c r="I3072" s="385"/>
      <c r="J3072" s="385"/>
      <c r="K3072" s="385"/>
    </row>
    <row r="3073" spans="1:11">
      <c r="A3073" s="494"/>
      <c r="B3073" s="438"/>
      <c r="F3073" s="385"/>
      <c r="G3073" s="385"/>
      <c r="H3073" s="385"/>
      <c r="I3073" s="385"/>
      <c r="J3073" s="385"/>
      <c r="K3073" s="385"/>
    </row>
    <row r="3074" spans="1:11">
      <c r="A3074" s="494"/>
      <c r="B3074" s="438"/>
      <c r="F3074" s="385"/>
      <c r="G3074" s="385"/>
      <c r="H3074" s="385"/>
      <c r="I3074" s="385"/>
      <c r="J3074" s="385"/>
      <c r="K3074" s="385"/>
    </row>
    <row r="3075" spans="1:11">
      <c r="A3075" s="494"/>
      <c r="B3075" s="438"/>
      <c r="F3075" s="385"/>
      <c r="G3075" s="385"/>
      <c r="H3075" s="385"/>
      <c r="I3075" s="385"/>
      <c r="J3075" s="385"/>
      <c r="K3075" s="385"/>
    </row>
    <row r="3076" spans="1:11">
      <c r="A3076" s="494"/>
      <c r="B3076" s="438"/>
      <c r="F3076" s="385"/>
      <c r="G3076" s="385"/>
      <c r="H3076" s="385"/>
      <c r="I3076" s="385"/>
      <c r="J3076" s="385"/>
      <c r="K3076" s="385"/>
    </row>
    <row r="3077" spans="1:11">
      <c r="A3077" s="494"/>
      <c r="B3077" s="438"/>
      <c r="F3077" s="385"/>
      <c r="G3077" s="385"/>
      <c r="H3077" s="385"/>
      <c r="I3077" s="385"/>
      <c r="J3077" s="385"/>
      <c r="K3077" s="385"/>
    </row>
    <row r="3078" spans="1:11">
      <c r="A3078" s="494"/>
      <c r="B3078" s="438"/>
      <c r="F3078" s="385"/>
      <c r="G3078" s="385"/>
      <c r="H3078" s="385"/>
      <c r="I3078" s="385"/>
      <c r="J3078" s="385"/>
      <c r="K3078" s="385"/>
    </row>
    <row r="3079" spans="1:11">
      <c r="A3079" s="494"/>
      <c r="B3079" s="438"/>
      <c r="F3079" s="385"/>
      <c r="G3079" s="385"/>
      <c r="H3079" s="385"/>
      <c r="I3079" s="385"/>
      <c r="J3079" s="385"/>
      <c r="K3079" s="385"/>
    </row>
    <row r="3080" spans="1:11">
      <c r="A3080" s="494"/>
      <c r="B3080" s="438"/>
      <c r="F3080" s="385"/>
      <c r="G3080" s="385"/>
      <c r="H3080" s="385"/>
      <c r="I3080" s="385"/>
      <c r="J3080" s="385"/>
      <c r="K3080" s="385"/>
    </row>
    <row r="3081" spans="1:11">
      <c r="A3081" s="494"/>
      <c r="B3081" s="438"/>
      <c r="F3081" s="385"/>
      <c r="G3081" s="385"/>
      <c r="H3081" s="385"/>
      <c r="I3081" s="385"/>
      <c r="J3081" s="385"/>
      <c r="K3081" s="385"/>
    </row>
    <row r="3082" spans="1:11">
      <c r="A3082" s="494"/>
      <c r="B3082" s="438"/>
      <c r="F3082" s="385"/>
      <c r="G3082" s="385"/>
      <c r="H3082" s="385"/>
      <c r="I3082" s="385"/>
      <c r="J3082" s="385"/>
      <c r="K3082" s="385"/>
    </row>
    <row r="3083" spans="1:11">
      <c r="A3083" s="494"/>
      <c r="B3083" s="438"/>
      <c r="F3083" s="385"/>
      <c r="G3083" s="385"/>
      <c r="H3083" s="385"/>
      <c r="I3083" s="385"/>
      <c r="J3083" s="385"/>
      <c r="K3083" s="385"/>
    </row>
    <row r="3084" spans="1:11">
      <c r="A3084" s="494"/>
      <c r="B3084" s="438"/>
      <c r="F3084" s="385"/>
      <c r="G3084" s="385"/>
      <c r="H3084" s="385"/>
      <c r="I3084" s="385"/>
      <c r="J3084" s="385"/>
      <c r="K3084" s="385"/>
    </row>
    <row r="3085" spans="1:11">
      <c r="A3085" s="494"/>
      <c r="B3085" s="438"/>
      <c r="F3085" s="385"/>
      <c r="G3085" s="385"/>
      <c r="H3085" s="385"/>
      <c r="I3085" s="385"/>
      <c r="J3085" s="385"/>
      <c r="K3085" s="385"/>
    </row>
    <row r="3086" spans="1:11">
      <c r="A3086" s="494"/>
      <c r="B3086" s="438"/>
      <c r="F3086" s="385"/>
      <c r="G3086" s="385"/>
      <c r="H3086" s="385"/>
      <c r="I3086" s="385"/>
      <c r="J3086" s="385"/>
      <c r="K3086" s="385"/>
    </row>
    <row r="3087" spans="1:11">
      <c r="A3087" s="494"/>
      <c r="B3087" s="438"/>
      <c r="F3087" s="385"/>
      <c r="G3087" s="385"/>
      <c r="H3087" s="385"/>
      <c r="I3087" s="385"/>
      <c r="J3087" s="385"/>
      <c r="K3087" s="385"/>
    </row>
    <row r="3088" spans="1:11">
      <c r="A3088" s="494"/>
      <c r="B3088" s="438"/>
      <c r="F3088" s="385"/>
      <c r="G3088" s="385"/>
      <c r="H3088" s="385"/>
      <c r="I3088" s="385"/>
      <c r="J3088" s="385"/>
      <c r="K3088" s="385"/>
    </row>
    <row r="3089" spans="1:11">
      <c r="A3089" s="494"/>
      <c r="B3089" s="438"/>
      <c r="F3089" s="385"/>
      <c r="G3089" s="385"/>
      <c r="H3089" s="385"/>
      <c r="I3089" s="385"/>
      <c r="J3089" s="385"/>
      <c r="K3089" s="385"/>
    </row>
    <row r="3090" spans="1:11">
      <c r="A3090" s="494"/>
      <c r="B3090" s="438"/>
      <c r="F3090" s="385"/>
      <c r="G3090" s="385"/>
      <c r="H3090" s="385"/>
      <c r="I3090" s="385"/>
      <c r="J3090" s="385"/>
      <c r="K3090" s="385"/>
    </row>
    <row r="3091" spans="1:11">
      <c r="A3091" s="494"/>
      <c r="B3091" s="438"/>
      <c r="F3091" s="385"/>
      <c r="G3091" s="385"/>
      <c r="H3091" s="385"/>
      <c r="I3091" s="385"/>
      <c r="J3091" s="385"/>
      <c r="K3091" s="385"/>
    </row>
    <row r="3092" spans="1:11">
      <c r="A3092" s="494"/>
      <c r="B3092" s="438"/>
      <c r="F3092" s="385"/>
      <c r="G3092" s="385"/>
      <c r="H3092" s="385"/>
      <c r="I3092" s="385"/>
      <c r="J3092" s="385"/>
      <c r="K3092" s="385"/>
    </row>
    <row r="3093" spans="1:11">
      <c r="A3093" s="494"/>
      <c r="B3093" s="438"/>
      <c r="F3093" s="385"/>
      <c r="G3093" s="385"/>
      <c r="H3093" s="385"/>
      <c r="I3093" s="385"/>
      <c r="J3093" s="385"/>
      <c r="K3093" s="385"/>
    </row>
    <row r="3094" spans="1:11">
      <c r="A3094" s="494"/>
      <c r="B3094" s="438"/>
      <c r="F3094" s="385"/>
      <c r="G3094" s="385"/>
      <c r="H3094" s="385"/>
      <c r="I3094" s="385"/>
      <c r="J3094" s="385"/>
      <c r="K3094" s="385"/>
    </row>
    <row r="3095" spans="1:11">
      <c r="A3095" s="494"/>
      <c r="B3095" s="438"/>
      <c r="F3095" s="385"/>
      <c r="G3095" s="385"/>
      <c r="H3095" s="385"/>
      <c r="I3095" s="385"/>
      <c r="J3095" s="385"/>
      <c r="K3095" s="385"/>
    </row>
    <row r="3096" spans="1:11">
      <c r="A3096" s="494"/>
      <c r="B3096" s="438"/>
      <c r="F3096" s="385"/>
      <c r="G3096" s="385"/>
      <c r="H3096" s="385"/>
      <c r="I3096" s="385"/>
      <c r="J3096" s="385"/>
      <c r="K3096" s="385"/>
    </row>
    <row r="3097" spans="1:11">
      <c r="A3097" s="494"/>
      <c r="B3097" s="438"/>
      <c r="F3097" s="385"/>
      <c r="G3097" s="385"/>
      <c r="H3097" s="385"/>
      <c r="I3097" s="385"/>
      <c r="J3097" s="385"/>
      <c r="K3097" s="385"/>
    </row>
    <row r="3098" spans="1:11">
      <c r="A3098" s="494"/>
      <c r="B3098" s="438"/>
      <c r="F3098" s="385"/>
      <c r="G3098" s="385"/>
      <c r="H3098" s="385"/>
      <c r="I3098" s="385"/>
      <c r="J3098" s="385"/>
      <c r="K3098" s="385"/>
    </row>
    <row r="3099" spans="1:11">
      <c r="A3099" s="494"/>
      <c r="B3099" s="438"/>
      <c r="F3099" s="385"/>
      <c r="G3099" s="385"/>
      <c r="H3099" s="385"/>
      <c r="I3099" s="385"/>
      <c r="J3099" s="385"/>
      <c r="K3099" s="385"/>
    </row>
    <row r="3100" spans="1:11">
      <c r="A3100" s="494"/>
      <c r="B3100" s="438"/>
      <c r="F3100" s="385"/>
      <c r="G3100" s="385"/>
      <c r="H3100" s="385"/>
      <c r="I3100" s="385"/>
      <c r="J3100" s="385"/>
      <c r="K3100" s="385"/>
    </row>
    <row r="3101" spans="1:11">
      <c r="A3101" s="494"/>
      <c r="B3101" s="438"/>
      <c r="F3101" s="385"/>
      <c r="G3101" s="385"/>
      <c r="H3101" s="385"/>
      <c r="I3101" s="385"/>
      <c r="J3101" s="385"/>
      <c r="K3101" s="385"/>
    </row>
    <row r="3102" spans="1:11">
      <c r="A3102" s="494"/>
      <c r="B3102" s="438"/>
      <c r="F3102" s="385"/>
      <c r="G3102" s="385"/>
      <c r="H3102" s="385"/>
      <c r="I3102" s="385"/>
      <c r="J3102" s="385"/>
      <c r="K3102" s="385"/>
    </row>
    <row r="3103" spans="1:11">
      <c r="A3103" s="494"/>
      <c r="B3103" s="438"/>
      <c r="F3103" s="385"/>
      <c r="G3103" s="385"/>
      <c r="H3103" s="385"/>
      <c r="I3103" s="385"/>
      <c r="J3103" s="385"/>
      <c r="K3103" s="385"/>
    </row>
    <row r="3104" spans="1:11">
      <c r="A3104" s="494"/>
      <c r="B3104" s="438"/>
      <c r="F3104" s="385"/>
      <c r="G3104" s="385"/>
      <c r="H3104" s="385"/>
      <c r="I3104" s="385"/>
      <c r="J3104" s="385"/>
      <c r="K3104" s="385"/>
    </row>
    <row r="3105" spans="1:11">
      <c r="A3105" s="494"/>
      <c r="B3105" s="438"/>
      <c r="F3105" s="385"/>
      <c r="G3105" s="385"/>
      <c r="H3105" s="385"/>
      <c r="I3105" s="385"/>
      <c r="J3105" s="385"/>
      <c r="K3105" s="385"/>
    </row>
    <row r="3106" spans="1:11">
      <c r="A3106" s="494"/>
      <c r="B3106" s="438"/>
      <c r="F3106" s="385"/>
      <c r="G3106" s="385"/>
      <c r="H3106" s="385"/>
      <c r="I3106" s="385"/>
      <c r="J3106" s="385"/>
      <c r="K3106" s="385"/>
    </row>
    <row r="3107" spans="1:11">
      <c r="A3107" s="494"/>
      <c r="B3107" s="438"/>
      <c r="F3107" s="385"/>
      <c r="G3107" s="385"/>
      <c r="H3107" s="385"/>
      <c r="I3107" s="385"/>
      <c r="J3107" s="385"/>
      <c r="K3107" s="385"/>
    </row>
    <row r="3108" spans="1:11">
      <c r="A3108" s="494"/>
      <c r="B3108" s="438"/>
      <c r="F3108" s="385"/>
      <c r="G3108" s="385"/>
      <c r="H3108" s="385"/>
      <c r="I3108" s="385"/>
      <c r="J3108" s="385"/>
      <c r="K3108" s="385"/>
    </row>
    <row r="3109" spans="1:11">
      <c r="A3109" s="494"/>
      <c r="B3109" s="438"/>
      <c r="F3109" s="385"/>
      <c r="G3109" s="385"/>
      <c r="H3109" s="385"/>
      <c r="I3109" s="385"/>
      <c r="J3109" s="385"/>
      <c r="K3109" s="385"/>
    </row>
    <row r="3110" spans="1:11">
      <c r="A3110" s="494"/>
      <c r="B3110" s="438"/>
      <c r="F3110" s="385"/>
      <c r="G3110" s="385"/>
      <c r="H3110" s="385"/>
      <c r="I3110" s="385"/>
      <c r="J3110" s="385"/>
      <c r="K3110" s="385"/>
    </row>
    <row r="3111" spans="1:11">
      <c r="A3111" s="494"/>
      <c r="B3111" s="438"/>
      <c r="F3111" s="385"/>
      <c r="G3111" s="385"/>
      <c r="H3111" s="385"/>
      <c r="I3111" s="385"/>
      <c r="J3111" s="385"/>
      <c r="K3111" s="385"/>
    </row>
    <row r="3112" spans="1:11">
      <c r="A3112" s="494"/>
      <c r="B3112" s="438"/>
      <c r="F3112" s="385"/>
      <c r="G3112" s="385"/>
      <c r="H3112" s="385"/>
      <c r="I3112" s="385"/>
      <c r="J3112" s="385"/>
      <c r="K3112" s="385"/>
    </row>
    <row r="3113" spans="1:11">
      <c r="A3113" s="494"/>
      <c r="B3113" s="438"/>
      <c r="F3113" s="385"/>
      <c r="G3113" s="385"/>
      <c r="H3113" s="385"/>
      <c r="I3113" s="385"/>
      <c r="J3113" s="385"/>
      <c r="K3113" s="385"/>
    </row>
    <row r="3114" spans="1:11">
      <c r="A3114" s="494"/>
      <c r="B3114" s="438"/>
      <c r="F3114" s="385"/>
      <c r="G3114" s="385"/>
      <c r="H3114" s="385"/>
      <c r="I3114" s="385"/>
      <c r="J3114" s="385"/>
      <c r="K3114" s="385"/>
    </row>
    <row r="3115" spans="1:11">
      <c r="A3115" s="494"/>
      <c r="B3115" s="438"/>
      <c r="F3115" s="385"/>
      <c r="G3115" s="385"/>
      <c r="H3115" s="385"/>
      <c r="I3115" s="385"/>
      <c r="J3115" s="385"/>
      <c r="K3115" s="385"/>
    </row>
    <row r="3116" spans="1:11">
      <c r="A3116" s="494"/>
      <c r="B3116" s="438"/>
      <c r="F3116" s="385"/>
      <c r="G3116" s="385"/>
      <c r="H3116" s="385"/>
      <c r="I3116" s="385"/>
      <c r="J3116" s="385"/>
      <c r="K3116" s="385"/>
    </row>
    <row r="3117" spans="1:11">
      <c r="A3117" s="494"/>
      <c r="B3117" s="438"/>
      <c r="F3117" s="385"/>
      <c r="G3117" s="385"/>
      <c r="H3117" s="385"/>
      <c r="I3117" s="385"/>
      <c r="J3117" s="385"/>
      <c r="K3117" s="385"/>
    </row>
    <row r="3118" spans="1:11">
      <c r="A3118" s="494"/>
      <c r="B3118" s="438"/>
      <c r="F3118" s="385"/>
      <c r="G3118" s="385"/>
      <c r="H3118" s="385"/>
      <c r="I3118" s="385"/>
      <c r="J3118" s="385"/>
      <c r="K3118" s="385"/>
    </row>
    <row r="3119" spans="1:11">
      <c r="A3119" s="494"/>
      <c r="B3119" s="438"/>
      <c r="F3119" s="385"/>
      <c r="G3119" s="385"/>
      <c r="H3119" s="385"/>
      <c r="I3119" s="385"/>
      <c r="J3119" s="385"/>
      <c r="K3119" s="385"/>
    </row>
    <row r="3120" spans="1:11">
      <c r="A3120" s="494"/>
      <c r="B3120" s="438"/>
      <c r="F3120" s="385"/>
      <c r="G3120" s="385"/>
      <c r="H3120" s="385"/>
      <c r="I3120" s="385"/>
      <c r="J3120" s="385"/>
      <c r="K3120" s="385"/>
    </row>
    <row r="3121" spans="1:11">
      <c r="A3121" s="494"/>
      <c r="B3121" s="438"/>
      <c r="F3121" s="385"/>
      <c r="G3121" s="385"/>
      <c r="H3121" s="385"/>
      <c r="I3121" s="385"/>
      <c r="J3121" s="385"/>
      <c r="K3121" s="385"/>
    </row>
    <row r="3122" spans="1:11">
      <c r="A3122" s="494"/>
      <c r="B3122" s="438"/>
      <c r="F3122" s="385"/>
      <c r="G3122" s="385"/>
      <c r="H3122" s="385"/>
      <c r="I3122" s="385"/>
      <c r="J3122" s="385"/>
      <c r="K3122" s="385"/>
    </row>
    <row r="3123" spans="1:11">
      <c r="A3123" s="494"/>
      <c r="B3123" s="438"/>
      <c r="F3123" s="385"/>
      <c r="G3123" s="385"/>
      <c r="H3123" s="385"/>
      <c r="I3123" s="385"/>
      <c r="J3123" s="385"/>
      <c r="K3123" s="385"/>
    </row>
    <row r="3124" spans="1:11">
      <c r="A3124" s="494"/>
      <c r="B3124" s="438"/>
      <c r="F3124" s="385"/>
      <c r="G3124" s="385"/>
      <c r="H3124" s="385"/>
      <c r="I3124" s="385"/>
      <c r="J3124" s="385"/>
      <c r="K3124" s="385"/>
    </row>
    <row r="3125" spans="1:11">
      <c r="A3125" s="494"/>
      <c r="B3125" s="438"/>
      <c r="F3125" s="385"/>
      <c r="G3125" s="385"/>
      <c r="H3125" s="385"/>
      <c r="I3125" s="385"/>
      <c r="J3125" s="385"/>
      <c r="K3125" s="385"/>
    </row>
    <row r="3126" spans="1:11">
      <c r="A3126" s="494"/>
      <c r="B3126" s="438"/>
      <c r="F3126" s="385"/>
      <c r="G3126" s="385"/>
      <c r="H3126" s="385"/>
      <c r="I3126" s="385"/>
      <c r="J3126" s="385"/>
      <c r="K3126" s="385"/>
    </row>
    <row r="3127" spans="1:11">
      <c r="A3127" s="494"/>
      <c r="B3127" s="438"/>
      <c r="F3127" s="385"/>
      <c r="G3127" s="385"/>
      <c r="H3127" s="385"/>
      <c r="I3127" s="385"/>
      <c r="J3127" s="385"/>
      <c r="K3127" s="385"/>
    </row>
    <row r="3128" spans="1:11">
      <c r="A3128" s="494"/>
      <c r="B3128" s="438"/>
      <c r="F3128" s="385"/>
      <c r="G3128" s="385"/>
      <c r="H3128" s="385"/>
      <c r="I3128" s="385"/>
      <c r="J3128" s="385"/>
      <c r="K3128" s="385"/>
    </row>
    <row r="3129" spans="1:11">
      <c r="A3129" s="494"/>
      <c r="B3129" s="438"/>
      <c r="F3129" s="385"/>
      <c r="G3129" s="385"/>
      <c r="H3129" s="385"/>
      <c r="I3129" s="385"/>
      <c r="J3129" s="385"/>
      <c r="K3129" s="385"/>
    </row>
    <row r="3130" spans="1:11">
      <c r="A3130" s="494"/>
      <c r="B3130" s="438"/>
      <c r="F3130" s="385"/>
      <c r="G3130" s="385"/>
      <c r="H3130" s="385"/>
      <c r="I3130" s="385"/>
      <c r="J3130" s="385"/>
      <c r="K3130" s="385"/>
    </row>
    <row r="3131" spans="1:11">
      <c r="A3131" s="494"/>
      <c r="B3131" s="438"/>
      <c r="F3131" s="385"/>
      <c r="G3131" s="385"/>
      <c r="H3131" s="385"/>
      <c r="I3131" s="385"/>
      <c r="J3131" s="385"/>
      <c r="K3131" s="385"/>
    </row>
    <row r="3132" spans="1:11">
      <c r="A3132" s="494"/>
      <c r="B3132" s="438"/>
      <c r="F3132" s="385"/>
      <c r="G3132" s="385"/>
      <c r="H3132" s="385"/>
      <c r="I3132" s="385"/>
      <c r="J3132" s="385"/>
      <c r="K3132" s="385"/>
    </row>
    <row r="3133" spans="1:11">
      <c r="A3133" s="494"/>
      <c r="B3133" s="438"/>
      <c r="F3133" s="385"/>
      <c r="G3133" s="385"/>
      <c r="H3133" s="385"/>
      <c r="I3133" s="385"/>
      <c r="J3133" s="385"/>
      <c r="K3133" s="385"/>
    </row>
    <row r="3134" spans="1:11">
      <c r="A3134" s="494"/>
      <c r="B3134" s="438"/>
      <c r="F3134" s="385"/>
      <c r="G3134" s="385"/>
      <c r="H3134" s="385"/>
      <c r="I3134" s="385"/>
      <c r="J3134" s="385"/>
      <c r="K3134" s="385"/>
    </row>
    <row r="3135" spans="1:11">
      <c r="A3135" s="494"/>
      <c r="B3135" s="438"/>
      <c r="F3135" s="385"/>
      <c r="G3135" s="385"/>
      <c r="H3135" s="385"/>
      <c r="I3135" s="385"/>
      <c r="J3135" s="385"/>
      <c r="K3135" s="385"/>
    </row>
    <row r="3136" spans="1:11">
      <c r="A3136" s="494"/>
      <c r="B3136" s="438"/>
      <c r="F3136" s="385"/>
      <c r="G3136" s="385"/>
      <c r="H3136" s="385"/>
      <c r="I3136" s="385"/>
      <c r="J3136" s="385"/>
      <c r="K3136" s="385"/>
    </row>
    <row r="3137" spans="1:11">
      <c r="A3137" s="494"/>
      <c r="B3137" s="438"/>
      <c r="F3137" s="385"/>
      <c r="G3137" s="385"/>
      <c r="H3137" s="385"/>
      <c r="I3137" s="385"/>
      <c r="J3137" s="385"/>
      <c r="K3137" s="385"/>
    </row>
    <row r="3138" spans="1:11">
      <c r="A3138" s="494"/>
      <c r="B3138" s="438"/>
      <c r="F3138" s="385"/>
      <c r="G3138" s="385"/>
      <c r="H3138" s="385"/>
      <c r="I3138" s="385"/>
      <c r="J3138" s="385"/>
      <c r="K3138" s="385"/>
    </row>
    <row r="3139" spans="1:11">
      <c r="A3139" s="494"/>
      <c r="B3139" s="438"/>
      <c r="F3139" s="385"/>
      <c r="G3139" s="385"/>
      <c r="H3139" s="385"/>
      <c r="I3139" s="385"/>
      <c r="J3139" s="385"/>
      <c r="K3139" s="385"/>
    </row>
    <row r="3140" spans="1:11">
      <c r="A3140" s="494"/>
      <c r="B3140" s="438"/>
      <c r="F3140" s="385"/>
      <c r="G3140" s="385"/>
      <c r="H3140" s="385"/>
      <c r="I3140" s="385"/>
      <c r="J3140" s="385"/>
      <c r="K3140" s="385"/>
    </row>
    <row r="3141" spans="1:11">
      <c r="A3141" s="494"/>
      <c r="B3141" s="438"/>
      <c r="F3141" s="385"/>
      <c r="G3141" s="385"/>
      <c r="H3141" s="385"/>
      <c r="I3141" s="385"/>
      <c r="J3141" s="385"/>
      <c r="K3141" s="385"/>
    </row>
    <row r="3142" spans="1:11">
      <c r="A3142" s="494"/>
      <c r="B3142" s="438"/>
      <c r="F3142" s="385"/>
      <c r="G3142" s="385"/>
      <c r="H3142" s="385"/>
      <c r="I3142" s="385"/>
      <c r="J3142" s="385"/>
      <c r="K3142" s="385"/>
    </row>
    <row r="3143" spans="1:11">
      <c r="A3143" s="494"/>
      <c r="B3143" s="438"/>
      <c r="F3143" s="385"/>
      <c r="G3143" s="385"/>
      <c r="H3143" s="385"/>
      <c r="I3143" s="385"/>
      <c r="J3143" s="385"/>
      <c r="K3143" s="385"/>
    </row>
    <row r="3144" spans="1:11">
      <c r="A3144" s="494"/>
      <c r="B3144" s="438"/>
      <c r="F3144" s="385"/>
      <c r="G3144" s="385"/>
      <c r="H3144" s="385"/>
      <c r="I3144" s="385"/>
      <c r="J3144" s="385"/>
      <c r="K3144" s="385"/>
    </row>
    <row r="3145" spans="1:11">
      <c r="A3145" s="494"/>
      <c r="B3145" s="438"/>
      <c r="F3145" s="385"/>
      <c r="G3145" s="385"/>
      <c r="H3145" s="385"/>
      <c r="I3145" s="385"/>
      <c r="J3145" s="385"/>
      <c r="K3145" s="385"/>
    </row>
    <row r="3146" spans="1:11">
      <c r="A3146" s="494"/>
      <c r="B3146" s="438"/>
      <c r="F3146" s="385"/>
      <c r="G3146" s="385"/>
      <c r="H3146" s="385"/>
      <c r="I3146" s="385"/>
      <c r="J3146" s="385"/>
      <c r="K3146" s="385"/>
    </row>
    <row r="3147" spans="1:11">
      <c r="A3147" s="494"/>
      <c r="B3147" s="438"/>
      <c r="F3147" s="385"/>
      <c r="G3147" s="385"/>
      <c r="H3147" s="385"/>
      <c r="I3147" s="385"/>
      <c r="J3147" s="385"/>
      <c r="K3147" s="385"/>
    </row>
    <row r="3148" spans="1:11">
      <c r="A3148" s="494"/>
      <c r="B3148" s="438"/>
      <c r="F3148" s="385"/>
      <c r="G3148" s="385"/>
      <c r="H3148" s="385"/>
      <c r="I3148" s="385"/>
      <c r="J3148" s="385"/>
      <c r="K3148" s="385"/>
    </row>
    <row r="3149" spans="1:11">
      <c r="A3149" s="494"/>
      <c r="B3149" s="438"/>
      <c r="F3149" s="385"/>
      <c r="G3149" s="385"/>
      <c r="H3149" s="385"/>
      <c r="I3149" s="385"/>
      <c r="J3149" s="385"/>
      <c r="K3149" s="385"/>
    </row>
    <row r="3150" spans="1:11">
      <c r="A3150" s="494"/>
      <c r="B3150" s="438"/>
      <c r="F3150" s="385"/>
      <c r="G3150" s="385"/>
      <c r="H3150" s="385"/>
      <c r="I3150" s="385"/>
      <c r="J3150" s="385"/>
      <c r="K3150" s="385"/>
    </row>
    <row r="3151" spans="1:11">
      <c r="A3151" s="494"/>
      <c r="B3151" s="438"/>
      <c r="F3151" s="385"/>
      <c r="G3151" s="385"/>
      <c r="H3151" s="385"/>
      <c r="I3151" s="385"/>
      <c r="J3151" s="385"/>
      <c r="K3151" s="385"/>
    </row>
    <row r="3152" spans="1:11">
      <c r="A3152" s="494"/>
      <c r="B3152" s="438"/>
      <c r="F3152" s="385"/>
      <c r="G3152" s="385"/>
      <c r="H3152" s="385"/>
      <c r="I3152" s="385"/>
      <c r="J3152" s="385"/>
      <c r="K3152" s="385"/>
    </row>
    <row r="3153" spans="1:11">
      <c r="A3153" s="494"/>
      <c r="B3153" s="438"/>
      <c r="F3153" s="385"/>
      <c r="G3153" s="385"/>
      <c r="H3153" s="385"/>
      <c r="I3153" s="385"/>
      <c r="J3153" s="385"/>
      <c r="K3153" s="385"/>
    </row>
    <row r="3154" spans="1:11">
      <c r="A3154" s="494"/>
      <c r="B3154" s="438"/>
      <c r="F3154" s="385"/>
      <c r="G3154" s="385"/>
      <c r="H3154" s="385"/>
      <c r="I3154" s="385"/>
      <c r="J3154" s="385"/>
      <c r="K3154" s="385"/>
    </row>
    <row r="3155" spans="1:11">
      <c r="A3155" s="494"/>
      <c r="B3155" s="438"/>
      <c r="F3155" s="385"/>
      <c r="G3155" s="385"/>
      <c r="H3155" s="385"/>
      <c r="I3155" s="385"/>
      <c r="J3155" s="385"/>
      <c r="K3155" s="385"/>
    </row>
    <row r="3156" spans="1:11">
      <c r="A3156" s="494"/>
      <c r="B3156" s="438"/>
      <c r="F3156" s="385"/>
      <c r="G3156" s="385"/>
      <c r="H3156" s="385"/>
      <c r="I3156" s="385"/>
      <c r="J3156" s="385"/>
      <c r="K3156" s="385"/>
    </row>
    <row r="3157" spans="1:11">
      <c r="A3157" s="494"/>
      <c r="B3157" s="438"/>
      <c r="F3157" s="385"/>
      <c r="G3157" s="385"/>
      <c r="H3157" s="385"/>
      <c r="I3157" s="385"/>
      <c r="J3157" s="385"/>
      <c r="K3157" s="385"/>
    </row>
    <row r="3158" spans="1:11">
      <c r="A3158" s="494"/>
      <c r="B3158" s="438"/>
      <c r="F3158" s="385"/>
      <c r="G3158" s="385"/>
      <c r="H3158" s="385"/>
      <c r="I3158" s="385"/>
      <c r="J3158" s="385"/>
      <c r="K3158" s="385"/>
    </row>
    <row r="3159" spans="1:11">
      <c r="A3159" s="494"/>
      <c r="B3159" s="438"/>
      <c r="F3159" s="385"/>
      <c r="G3159" s="385"/>
      <c r="H3159" s="385"/>
      <c r="I3159" s="385"/>
      <c r="J3159" s="385"/>
      <c r="K3159" s="385"/>
    </row>
    <row r="3160" spans="1:11">
      <c r="A3160" s="494"/>
      <c r="B3160" s="438"/>
      <c r="F3160" s="385"/>
      <c r="G3160" s="385"/>
      <c r="H3160" s="385"/>
      <c r="I3160" s="385"/>
      <c r="J3160" s="385"/>
      <c r="K3160" s="385"/>
    </row>
    <row r="3161" spans="1:11">
      <c r="A3161" s="494"/>
      <c r="B3161" s="438"/>
      <c r="F3161" s="385"/>
      <c r="G3161" s="385"/>
      <c r="H3161" s="385"/>
      <c r="I3161" s="385"/>
      <c r="J3161" s="385"/>
      <c r="K3161" s="385"/>
    </row>
    <row r="3162" spans="1:11">
      <c r="A3162" s="494"/>
      <c r="B3162" s="438"/>
      <c r="F3162" s="385"/>
      <c r="G3162" s="385"/>
      <c r="H3162" s="385"/>
      <c r="I3162" s="385"/>
      <c r="J3162" s="385"/>
      <c r="K3162" s="385"/>
    </row>
    <row r="3163" spans="1:11">
      <c r="A3163" s="494"/>
      <c r="B3163" s="438"/>
      <c r="F3163" s="385"/>
      <c r="G3163" s="385"/>
      <c r="H3163" s="385"/>
      <c r="I3163" s="385"/>
      <c r="J3163" s="385"/>
      <c r="K3163" s="385"/>
    </row>
    <row r="3164" spans="1:11">
      <c r="A3164" s="494"/>
      <c r="B3164" s="438"/>
      <c r="F3164" s="385"/>
      <c r="G3164" s="385"/>
      <c r="H3164" s="385"/>
      <c r="I3164" s="385"/>
      <c r="J3164" s="385"/>
      <c r="K3164" s="385"/>
    </row>
    <row r="3165" spans="1:11">
      <c r="A3165" s="494"/>
      <c r="B3165" s="438"/>
      <c r="F3165" s="385"/>
      <c r="G3165" s="385"/>
      <c r="H3165" s="385"/>
      <c r="I3165" s="385"/>
      <c r="J3165" s="385"/>
      <c r="K3165" s="385"/>
    </row>
    <row r="3166" spans="1:11">
      <c r="A3166" s="494"/>
      <c r="B3166" s="438"/>
      <c r="F3166" s="385"/>
      <c r="G3166" s="385"/>
      <c r="H3166" s="385"/>
      <c r="I3166" s="385"/>
      <c r="J3166" s="385"/>
      <c r="K3166" s="385"/>
    </row>
    <row r="3167" spans="1:11">
      <c r="A3167" s="494"/>
      <c r="B3167" s="438"/>
      <c r="F3167" s="385"/>
      <c r="G3167" s="385"/>
      <c r="H3167" s="385"/>
      <c r="I3167" s="385"/>
      <c r="J3167" s="385"/>
      <c r="K3167" s="385"/>
    </row>
    <row r="3168" spans="1:11">
      <c r="A3168" s="494"/>
      <c r="B3168" s="438"/>
      <c r="F3168" s="385"/>
      <c r="G3168" s="385"/>
      <c r="H3168" s="385"/>
      <c r="I3168" s="385"/>
      <c r="J3168" s="385"/>
      <c r="K3168" s="385"/>
    </row>
    <row r="3169" spans="1:11">
      <c r="A3169" s="494"/>
      <c r="B3169" s="438"/>
      <c r="F3169" s="385"/>
      <c r="G3169" s="385"/>
      <c r="H3169" s="385"/>
      <c r="I3169" s="385"/>
      <c r="J3169" s="385"/>
      <c r="K3169" s="385"/>
    </row>
    <row r="3170" spans="1:11">
      <c r="A3170" s="494"/>
      <c r="B3170" s="438"/>
      <c r="F3170" s="385"/>
      <c r="G3170" s="385"/>
      <c r="H3170" s="385"/>
      <c r="I3170" s="385"/>
      <c r="J3170" s="385"/>
      <c r="K3170" s="385"/>
    </row>
    <row r="3171" spans="1:11">
      <c r="A3171" s="494"/>
      <c r="B3171" s="438"/>
      <c r="F3171" s="385"/>
      <c r="G3171" s="385"/>
      <c r="H3171" s="385"/>
      <c r="I3171" s="385"/>
      <c r="J3171" s="385"/>
      <c r="K3171" s="385"/>
    </row>
    <row r="3172" spans="1:11">
      <c r="A3172" s="494"/>
      <c r="B3172" s="438"/>
      <c r="F3172" s="385"/>
      <c r="G3172" s="385"/>
      <c r="H3172" s="385"/>
      <c r="I3172" s="385"/>
      <c r="J3172" s="385"/>
      <c r="K3172" s="385"/>
    </row>
    <row r="3173" spans="1:11">
      <c r="A3173" s="494"/>
      <c r="B3173" s="438"/>
      <c r="F3173" s="385"/>
      <c r="G3173" s="385"/>
      <c r="H3173" s="385"/>
      <c r="I3173" s="385"/>
      <c r="J3173" s="385"/>
      <c r="K3173" s="385"/>
    </row>
    <row r="3174" spans="1:11">
      <c r="A3174" s="494"/>
      <c r="B3174" s="438"/>
      <c r="F3174" s="385"/>
      <c r="G3174" s="385"/>
      <c r="H3174" s="385"/>
      <c r="I3174" s="385"/>
      <c r="J3174" s="385"/>
      <c r="K3174" s="385"/>
    </row>
    <row r="3175" spans="1:11">
      <c r="A3175" s="494"/>
      <c r="B3175" s="438"/>
      <c r="F3175" s="385"/>
      <c r="G3175" s="385"/>
      <c r="H3175" s="385"/>
      <c r="I3175" s="385"/>
      <c r="J3175" s="385"/>
      <c r="K3175" s="385"/>
    </row>
    <row r="3176" spans="1:11">
      <c r="A3176" s="494"/>
      <c r="B3176" s="438"/>
      <c r="F3176" s="385"/>
      <c r="G3176" s="385"/>
      <c r="H3176" s="385"/>
      <c r="I3176" s="385"/>
      <c r="J3176" s="385"/>
      <c r="K3176" s="385"/>
    </row>
    <row r="3177" spans="1:11">
      <c r="A3177" s="494"/>
      <c r="B3177" s="438"/>
      <c r="F3177" s="385"/>
      <c r="G3177" s="385"/>
      <c r="H3177" s="385"/>
      <c r="I3177" s="385"/>
      <c r="J3177" s="385"/>
      <c r="K3177" s="385"/>
    </row>
    <row r="3178" spans="1:11">
      <c r="A3178" s="494"/>
      <c r="B3178" s="438"/>
      <c r="F3178" s="385"/>
      <c r="G3178" s="385"/>
      <c r="H3178" s="385"/>
      <c r="I3178" s="385"/>
      <c r="J3178" s="385"/>
      <c r="K3178" s="385"/>
    </row>
    <row r="3179" spans="1:11">
      <c r="A3179" s="494"/>
      <c r="B3179" s="438"/>
      <c r="F3179" s="385"/>
      <c r="G3179" s="385"/>
      <c r="H3179" s="385"/>
      <c r="I3179" s="385"/>
      <c r="J3179" s="385"/>
      <c r="K3179" s="385"/>
    </row>
    <row r="3180" spans="1:11">
      <c r="A3180" s="494"/>
      <c r="B3180" s="438"/>
      <c r="F3180" s="385"/>
      <c r="G3180" s="385"/>
      <c r="H3180" s="385"/>
      <c r="I3180" s="385"/>
      <c r="J3180" s="385"/>
      <c r="K3180" s="385"/>
    </row>
    <row r="3181" spans="1:11">
      <c r="A3181" s="494"/>
      <c r="B3181" s="438"/>
      <c r="F3181" s="385"/>
      <c r="G3181" s="385"/>
      <c r="H3181" s="385"/>
      <c r="I3181" s="385"/>
      <c r="J3181" s="385"/>
      <c r="K3181" s="385"/>
    </row>
    <row r="3182" spans="1:11">
      <c r="A3182" s="494"/>
      <c r="B3182" s="438"/>
      <c r="F3182" s="385"/>
      <c r="G3182" s="385"/>
      <c r="H3182" s="385"/>
      <c r="I3182" s="385"/>
      <c r="J3182" s="385"/>
      <c r="K3182" s="385"/>
    </row>
    <row r="3183" spans="1:11">
      <c r="A3183" s="494"/>
      <c r="B3183" s="438"/>
      <c r="F3183" s="385"/>
      <c r="G3183" s="385"/>
      <c r="H3183" s="385"/>
      <c r="I3183" s="385"/>
      <c r="J3183" s="385"/>
      <c r="K3183" s="385"/>
    </row>
    <row r="3184" spans="1:11">
      <c r="A3184" s="494"/>
      <c r="B3184" s="438"/>
      <c r="F3184" s="385"/>
      <c r="G3184" s="385"/>
      <c r="H3184" s="385"/>
      <c r="I3184" s="385"/>
      <c r="J3184" s="385"/>
      <c r="K3184" s="385"/>
    </row>
    <row r="3185" spans="1:11">
      <c r="A3185" s="494"/>
      <c r="B3185" s="438"/>
      <c r="F3185" s="385"/>
      <c r="G3185" s="385"/>
      <c r="H3185" s="385"/>
      <c r="I3185" s="385"/>
      <c r="J3185" s="385"/>
      <c r="K3185" s="385"/>
    </row>
    <row r="3186" spans="1:11">
      <c r="A3186" s="494"/>
      <c r="B3186" s="438"/>
      <c r="F3186" s="385"/>
      <c r="G3186" s="385"/>
      <c r="H3186" s="385"/>
      <c r="I3186" s="385"/>
      <c r="J3186" s="385"/>
      <c r="K3186" s="385"/>
    </row>
    <row r="3187" spans="1:11">
      <c r="A3187" s="494"/>
      <c r="B3187" s="438"/>
      <c r="F3187" s="385"/>
      <c r="G3187" s="385"/>
      <c r="H3187" s="385"/>
      <c r="I3187" s="385"/>
      <c r="J3187" s="385"/>
      <c r="K3187" s="385"/>
    </row>
    <row r="3188" spans="1:11">
      <c r="A3188" s="494"/>
      <c r="B3188" s="438"/>
      <c r="F3188" s="385"/>
      <c r="G3188" s="385"/>
      <c r="H3188" s="385"/>
      <c r="I3188" s="385"/>
      <c r="J3188" s="385"/>
      <c r="K3188" s="385"/>
    </row>
    <row r="3189" spans="1:11">
      <c r="A3189" s="494"/>
      <c r="B3189" s="438"/>
      <c r="F3189" s="385"/>
      <c r="G3189" s="385"/>
      <c r="H3189" s="385"/>
      <c r="I3189" s="385"/>
      <c r="J3189" s="385"/>
      <c r="K3189" s="385"/>
    </row>
    <row r="3190" spans="1:11">
      <c r="A3190" s="494"/>
      <c r="B3190" s="438"/>
      <c r="F3190" s="385"/>
      <c r="G3190" s="385"/>
      <c r="H3190" s="385"/>
      <c r="I3190" s="385"/>
      <c r="J3190" s="385"/>
      <c r="K3190" s="385"/>
    </row>
    <row r="3191" spans="1:11">
      <c r="A3191" s="494"/>
      <c r="B3191" s="438"/>
      <c r="F3191" s="385"/>
      <c r="G3191" s="385"/>
      <c r="H3191" s="385"/>
      <c r="I3191" s="385"/>
      <c r="J3191" s="385"/>
      <c r="K3191" s="385"/>
    </row>
    <row r="3192" spans="1:11">
      <c r="A3192" s="494"/>
      <c r="B3192" s="438"/>
      <c r="F3192" s="385"/>
      <c r="G3192" s="385"/>
      <c r="H3192" s="385"/>
      <c r="I3192" s="385"/>
      <c r="J3192" s="385"/>
      <c r="K3192" s="385"/>
    </row>
    <row r="3193" spans="1:11">
      <c r="A3193" s="494"/>
      <c r="B3193" s="438"/>
      <c r="F3193" s="385"/>
      <c r="G3193" s="385"/>
      <c r="H3193" s="385"/>
      <c r="I3193" s="385"/>
      <c r="J3193" s="385"/>
      <c r="K3193" s="385"/>
    </row>
    <row r="3194" spans="1:11">
      <c r="A3194" s="494"/>
      <c r="B3194" s="438"/>
      <c r="F3194" s="385"/>
      <c r="G3194" s="385"/>
      <c r="H3194" s="385"/>
      <c r="I3194" s="385"/>
      <c r="J3194" s="385"/>
      <c r="K3194" s="385"/>
    </row>
    <row r="3195" spans="1:11">
      <c r="A3195" s="494"/>
      <c r="B3195" s="438"/>
      <c r="F3195" s="385"/>
      <c r="G3195" s="385"/>
      <c r="H3195" s="385"/>
      <c r="I3195" s="385"/>
      <c r="J3195" s="385"/>
      <c r="K3195" s="385"/>
    </row>
    <row r="3196" spans="1:11">
      <c r="A3196" s="494"/>
      <c r="B3196" s="438"/>
      <c r="F3196" s="385"/>
      <c r="G3196" s="385"/>
      <c r="H3196" s="385"/>
      <c r="I3196" s="385"/>
      <c r="J3196" s="385"/>
      <c r="K3196" s="385"/>
    </row>
    <row r="3197" spans="1:11">
      <c r="A3197" s="494"/>
      <c r="B3197" s="438"/>
      <c r="F3197" s="385"/>
      <c r="G3197" s="385"/>
      <c r="H3197" s="385"/>
      <c r="I3197" s="385"/>
      <c r="J3197" s="385"/>
      <c r="K3197" s="385"/>
    </row>
    <row r="3198" spans="1:11">
      <c r="A3198" s="494"/>
      <c r="B3198" s="438"/>
      <c r="F3198" s="385"/>
      <c r="G3198" s="385"/>
      <c r="H3198" s="385"/>
      <c r="I3198" s="385"/>
      <c r="J3198" s="385"/>
      <c r="K3198" s="385"/>
    </row>
    <row r="3199" spans="1:11">
      <c r="A3199" s="494"/>
      <c r="B3199" s="438"/>
      <c r="F3199" s="385"/>
      <c r="G3199" s="385"/>
      <c r="H3199" s="385"/>
      <c r="I3199" s="385"/>
      <c r="J3199" s="385"/>
      <c r="K3199" s="385"/>
    </row>
    <row r="3200" spans="1:11">
      <c r="A3200" s="494"/>
      <c r="B3200" s="438"/>
      <c r="F3200" s="385"/>
      <c r="G3200" s="385"/>
      <c r="H3200" s="385"/>
      <c r="I3200" s="385"/>
      <c r="J3200" s="385"/>
      <c r="K3200" s="385"/>
    </row>
    <row r="3201" spans="1:11">
      <c r="A3201" s="494"/>
      <c r="B3201" s="438"/>
      <c r="F3201" s="385"/>
      <c r="G3201" s="385"/>
      <c r="H3201" s="385"/>
      <c r="I3201" s="385"/>
      <c r="J3201" s="385"/>
      <c r="K3201" s="385"/>
    </row>
    <row r="3202" spans="1:11">
      <c r="A3202" s="494"/>
      <c r="B3202" s="438"/>
      <c r="F3202" s="385"/>
      <c r="G3202" s="385"/>
      <c r="H3202" s="385"/>
      <c r="I3202" s="385"/>
      <c r="J3202" s="385"/>
      <c r="K3202" s="385"/>
    </row>
    <row r="3203" spans="1:11">
      <c r="A3203" s="494"/>
      <c r="B3203" s="438"/>
      <c r="F3203" s="385"/>
      <c r="G3203" s="385"/>
      <c r="H3203" s="385"/>
      <c r="I3203" s="385"/>
      <c r="J3203" s="385"/>
      <c r="K3203" s="385"/>
    </row>
    <row r="3204" spans="1:11">
      <c r="A3204" s="494"/>
      <c r="B3204" s="438"/>
      <c r="F3204" s="385"/>
      <c r="G3204" s="385"/>
      <c r="H3204" s="385"/>
      <c r="I3204" s="385"/>
      <c r="J3204" s="385"/>
      <c r="K3204" s="385"/>
    </row>
    <row r="3205" spans="1:11">
      <c r="A3205" s="494"/>
      <c r="B3205" s="438"/>
      <c r="F3205" s="385"/>
      <c r="G3205" s="385"/>
      <c r="H3205" s="385"/>
      <c r="I3205" s="385"/>
      <c r="J3205" s="385"/>
      <c r="K3205" s="385"/>
    </row>
    <row r="3206" spans="1:11">
      <c r="A3206" s="494"/>
      <c r="B3206" s="438"/>
      <c r="F3206" s="385"/>
      <c r="G3206" s="385"/>
      <c r="H3206" s="385"/>
      <c r="I3206" s="385"/>
      <c r="J3206" s="385"/>
      <c r="K3206" s="385"/>
    </row>
    <row r="3207" spans="1:11">
      <c r="A3207" s="494"/>
      <c r="B3207" s="438"/>
      <c r="F3207" s="385"/>
      <c r="G3207" s="385"/>
      <c r="H3207" s="385"/>
      <c r="I3207" s="385"/>
      <c r="J3207" s="385"/>
      <c r="K3207" s="385"/>
    </row>
    <row r="3208" spans="1:11">
      <c r="A3208" s="494"/>
      <c r="B3208" s="438"/>
      <c r="F3208" s="385"/>
      <c r="G3208" s="385"/>
      <c r="H3208" s="385"/>
      <c r="I3208" s="385"/>
      <c r="J3208" s="385"/>
      <c r="K3208" s="385"/>
    </row>
    <row r="3209" spans="1:11">
      <c r="A3209" s="494"/>
      <c r="B3209" s="438"/>
      <c r="F3209" s="385"/>
      <c r="G3209" s="385"/>
      <c r="H3209" s="385"/>
      <c r="I3209" s="385"/>
      <c r="J3209" s="385"/>
      <c r="K3209" s="385"/>
    </row>
    <row r="3210" spans="1:11">
      <c r="A3210" s="494"/>
      <c r="B3210" s="438"/>
      <c r="F3210" s="385"/>
      <c r="G3210" s="385"/>
      <c r="H3210" s="385"/>
      <c r="I3210" s="385"/>
      <c r="J3210" s="385"/>
      <c r="K3210" s="385"/>
    </row>
    <row r="3211" spans="1:11">
      <c r="A3211" s="494"/>
      <c r="B3211" s="438"/>
      <c r="F3211" s="385"/>
      <c r="G3211" s="385"/>
      <c r="H3211" s="385"/>
      <c r="I3211" s="385"/>
      <c r="J3211" s="385"/>
      <c r="K3211" s="385"/>
    </row>
    <row r="3212" spans="1:11">
      <c r="A3212" s="494"/>
      <c r="B3212" s="438"/>
      <c r="F3212" s="385"/>
      <c r="G3212" s="385"/>
      <c r="H3212" s="385"/>
      <c r="I3212" s="385"/>
      <c r="J3212" s="385"/>
      <c r="K3212" s="385"/>
    </row>
    <row r="3213" spans="1:11">
      <c r="A3213" s="494"/>
      <c r="B3213" s="438"/>
      <c r="F3213" s="385"/>
      <c r="G3213" s="385"/>
      <c r="H3213" s="385"/>
      <c r="I3213" s="385"/>
      <c r="J3213" s="385"/>
      <c r="K3213" s="385"/>
    </row>
    <row r="3214" spans="1:11">
      <c r="A3214" s="494"/>
      <c r="B3214" s="438"/>
      <c r="F3214" s="385"/>
      <c r="G3214" s="385"/>
      <c r="H3214" s="385"/>
      <c r="I3214" s="385"/>
      <c r="J3214" s="385"/>
      <c r="K3214" s="385"/>
    </row>
    <row r="3215" spans="1:11">
      <c r="A3215" s="494"/>
      <c r="B3215" s="438"/>
      <c r="F3215" s="385"/>
      <c r="G3215" s="385"/>
      <c r="H3215" s="385"/>
      <c r="I3215" s="385"/>
      <c r="J3215" s="385"/>
      <c r="K3215" s="385"/>
    </row>
    <row r="3216" spans="1:11">
      <c r="A3216" s="494"/>
      <c r="B3216" s="438"/>
      <c r="F3216" s="385"/>
      <c r="G3216" s="385"/>
      <c r="H3216" s="385"/>
      <c r="I3216" s="385"/>
      <c r="J3216" s="385"/>
      <c r="K3216" s="385"/>
    </row>
    <row r="3217" spans="1:11">
      <c r="A3217" s="494"/>
      <c r="B3217" s="438"/>
      <c r="F3217" s="385"/>
      <c r="G3217" s="385"/>
      <c r="H3217" s="385"/>
      <c r="I3217" s="385"/>
      <c r="J3217" s="385"/>
      <c r="K3217" s="385"/>
    </row>
    <row r="3218" spans="1:11">
      <c r="A3218" s="494"/>
      <c r="B3218" s="438"/>
      <c r="F3218" s="385"/>
      <c r="G3218" s="385"/>
      <c r="H3218" s="385"/>
      <c r="I3218" s="385"/>
      <c r="J3218" s="385"/>
      <c r="K3218" s="385"/>
    </row>
    <row r="3219" spans="1:11">
      <c r="A3219" s="494"/>
      <c r="B3219" s="438"/>
      <c r="F3219" s="385"/>
      <c r="G3219" s="385"/>
      <c r="H3219" s="385"/>
      <c r="I3219" s="385"/>
      <c r="J3219" s="385"/>
      <c r="K3219" s="385"/>
    </row>
    <row r="3220" spans="1:11">
      <c r="A3220" s="494"/>
      <c r="B3220" s="438"/>
      <c r="F3220" s="385"/>
      <c r="G3220" s="385"/>
      <c r="H3220" s="385"/>
      <c r="I3220" s="385"/>
      <c r="J3220" s="385"/>
      <c r="K3220" s="385"/>
    </row>
    <row r="3221" spans="1:11">
      <c r="A3221" s="494"/>
      <c r="B3221" s="438"/>
      <c r="F3221" s="385"/>
      <c r="G3221" s="385"/>
      <c r="H3221" s="385"/>
      <c r="I3221" s="385"/>
      <c r="J3221" s="385"/>
      <c r="K3221" s="385"/>
    </row>
    <row r="3222" spans="1:11">
      <c r="A3222" s="494"/>
      <c r="B3222" s="438"/>
      <c r="F3222" s="385"/>
      <c r="G3222" s="385"/>
      <c r="H3222" s="385"/>
      <c r="I3222" s="385"/>
      <c r="J3222" s="385"/>
      <c r="K3222" s="385"/>
    </row>
    <row r="3223" spans="1:11">
      <c r="A3223" s="494"/>
      <c r="B3223" s="438"/>
      <c r="F3223" s="385"/>
      <c r="G3223" s="385"/>
      <c r="H3223" s="385"/>
      <c r="I3223" s="385"/>
      <c r="J3223" s="385"/>
      <c r="K3223" s="385"/>
    </row>
    <row r="3224" spans="1:11">
      <c r="A3224" s="494"/>
      <c r="B3224" s="438"/>
      <c r="F3224" s="385"/>
      <c r="G3224" s="385"/>
      <c r="H3224" s="385"/>
      <c r="I3224" s="385"/>
      <c r="J3224" s="385"/>
      <c r="K3224" s="385"/>
    </row>
    <row r="3225" spans="1:11">
      <c r="A3225" s="494"/>
      <c r="B3225" s="438"/>
      <c r="F3225" s="385"/>
      <c r="G3225" s="385"/>
      <c r="H3225" s="385"/>
      <c r="I3225" s="385"/>
      <c r="J3225" s="385"/>
      <c r="K3225" s="385"/>
    </row>
    <row r="3226" spans="1:11">
      <c r="A3226" s="494"/>
      <c r="B3226" s="438"/>
      <c r="F3226" s="385"/>
      <c r="G3226" s="385"/>
      <c r="H3226" s="385"/>
      <c r="I3226" s="385"/>
      <c r="J3226" s="385"/>
      <c r="K3226" s="385"/>
    </row>
    <row r="3227" spans="1:11">
      <c r="A3227" s="494"/>
      <c r="B3227" s="438"/>
      <c r="F3227" s="385"/>
      <c r="G3227" s="385"/>
      <c r="H3227" s="385"/>
      <c r="I3227" s="385"/>
      <c r="J3227" s="385"/>
      <c r="K3227" s="385"/>
    </row>
    <row r="3228" spans="1:11">
      <c r="A3228" s="494"/>
      <c r="B3228" s="438"/>
      <c r="F3228" s="385"/>
      <c r="G3228" s="385"/>
      <c r="H3228" s="385"/>
      <c r="I3228" s="385"/>
      <c r="J3228" s="385"/>
      <c r="K3228" s="385"/>
    </row>
    <row r="3229" spans="1:11">
      <c r="A3229" s="494"/>
      <c r="B3229" s="438"/>
      <c r="F3229" s="385"/>
      <c r="G3229" s="385"/>
      <c r="H3229" s="385"/>
      <c r="I3229" s="385"/>
      <c r="J3229" s="385"/>
      <c r="K3229" s="385"/>
    </row>
    <row r="3230" spans="1:11">
      <c r="A3230" s="494"/>
      <c r="B3230" s="438"/>
      <c r="F3230" s="385"/>
      <c r="G3230" s="385"/>
      <c r="H3230" s="385"/>
      <c r="I3230" s="385"/>
      <c r="J3230" s="385"/>
      <c r="K3230" s="385"/>
    </row>
    <row r="3231" spans="1:11">
      <c r="A3231" s="494"/>
      <c r="B3231" s="438"/>
      <c r="F3231" s="385"/>
      <c r="G3231" s="385"/>
      <c r="H3231" s="385"/>
      <c r="I3231" s="385"/>
      <c r="J3231" s="385"/>
      <c r="K3231" s="385"/>
    </row>
    <row r="3232" spans="1:11">
      <c r="A3232" s="494"/>
      <c r="B3232" s="438"/>
      <c r="F3232" s="385"/>
      <c r="G3232" s="385"/>
      <c r="H3232" s="385"/>
      <c r="I3232" s="385"/>
      <c r="J3232" s="385"/>
      <c r="K3232" s="385"/>
    </row>
    <row r="3233" spans="1:11">
      <c r="A3233" s="494"/>
      <c r="B3233" s="438"/>
      <c r="F3233" s="385"/>
      <c r="G3233" s="385"/>
      <c r="H3233" s="385"/>
      <c r="I3233" s="385"/>
      <c r="J3233" s="385"/>
      <c r="K3233" s="385"/>
    </row>
    <row r="3234" spans="1:11">
      <c r="A3234" s="494"/>
      <c r="B3234" s="438"/>
      <c r="F3234" s="385"/>
      <c r="G3234" s="385"/>
      <c r="H3234" s="385"/>
      <c r="I3234" s="385"/>
      <c r="J3234" s="385"/>
      <c r="K3234" s="385"/>
    </row>
    <row r="3235" spans="1:11">
      <c r="A3235" s="494"/>
      <c r="B3235" s="438"/>
      <c r="F3235" s="385"/>
      <c r="G3235" s="385"/>
      <c r="H3235" s="385"/>
      <c r="I3235" s="385"/>
      <c r="J3235" s="385"/>
      <c r="K3235" s="385"/>
    </row>
    <row r="3236" spans="1:11">
      <c r="A3236" s="494"/>
      <c r="B3236" s="438"/>
      <c r="F3236" s="385"/>
      <c r="G3236" s="385"/>
      <c r="H3236" s="385"/>
      <c r="I3236" s="385"/>
      <c r="J3236" s="385"/>
      <c r="K3236" s="385"/>
    </row>
    <row r="3237" spans="1:11">
      <c r="A3237" s="494"/>
      <c r="B3237" s="438"/>
      <c r="F3237" s="385"/>
      <c r="G3237" s="385"/>
      <c r="H3237" s="385"/>
      <c r="I3237" s="385"/>
      <c r="J3237" s="385"/>
      <c r="K3237" s="385"/>
    </row>
    <row r="3238" spans="1:11">
      <c r="A3238" s="494"/>
      <c r="B3238" s="438"/>
      <c r="F3238" s="385"/>
      <c r="G3238" s="385"/>
      <c r="H3238" s="385"/>
      <c r="I3238" s="385"/>
      <c r="J3238" s="385"/>
      <c r="K3238" s="385"/>
    </row>
    <row r="3239" spans="1:11">
      <c r="A3239" s="494"/>
      <c r="B3239" s="438"/>
      <c r="F3239" s="385"/>
      <c r="G3239" s="385"/>
      <c r="H3239" s="385"/>
      <c r="I3239" s="385"/>
      <c r="J3239" s="385"/>
      <c r="K3239" s="385"/>
    </row>
    <row r="3240" spans="1:11">
      <c r="A3240" s="494"/>
      <c r="B3240" s="438"/>
      <c r="F3240" s="385"/>
      <c r="G3240" s="385"/>
      <c r="H3240" s="385"/>
      <c r="I3240" s="385"/>
      <c r="J3240" s="385"/>
      <c r="K3240" s="385"/>
    </row>
    <row r="3241" spans="1:11">
      <c r="A3241" s="494"/>
      <c r="B3241" s="438"/>
      <c r="F3241" s="385"/>
      <c r="G3241" s="385"/>
      <c r="H3241" s="385"/>
      <c r="I3241" s="385"/>
      <c r="J3241" s="385"/>
      <c r="K3241" s="385"/>
    </row>
    <row r="3242" spans="1:11">
      <c r="A3242" s="494"/>
      <c r="B3242" s="438"/>
      <c r="F3242" s="385"/>
      <c r="G3242" s="385"/>
      <c r="H3242" s="385"/>
      <c r="I3242" s="385"/>
      <c r="J3242" s="385"/>
      <c r="K3242" s="385"/>
    </row>
    <row r="3243" spans="1:11">
      <c r="A3243" s="494"/>
      <c r="B3243" s="438"/>
      <c r="F3243" s="385"/>
      <c r="G3243" s="385"/>
      <c r="H3243" s="385"/>
      <c r="I3243" s="385"/>
      <c r="J3243" s="385"/>
      <c r="K3243" s="385"/>
    </row>
    <row r="3244" spans="1:11">
      <c r="A3244" s="494"/>
      <c r="B3244" s="438"/>
      <c r="F3244" s="385"/>
      <c r="G3244" s="385"/>
      <c r="H3244" s="385"/>
      <c r="I3244" s="385"/>
      <c r="J3244" s="385"/>
      <c r="K3244" s="385"/>
    </row>
    <row r="3245" spans="1:11">
      <c r="A3245" s="494"/>
      <c r="B3245" s="438"/>
      <c r="F3245" s="385"/>
      <c r="G3245" s="385"/>
      <c r="H3245" s="385"/>
      <c r="I3245" s="385"/>
      <c r="J3245" s="385"/>
      <c r="K3245" s="385"/>
    </row>
    <row r="3246" spans="1:11">
      <c r="A3246" s="494"/>
      <c r="B3246" s="438"/>
      <c r="F3246" s="385"/>
      <c r="G3246" s="385"/>
      <c r="H3246" s="385"/>
      <c r="I3246" s="385"/>
      <c r="J3246" s="385"/>
      <c r="K3246" s="385"/>
    </row>
    <row r="3247" spans="1:11">
      <c r="A3247" s="494"/>
      <c r="B3247" s="438"/>
      <c r="F3247" s="385"/>
      <c r="G3247" s="385"/>
      <c r="H3247" s="385"/>
      <c r="I3247" s="385"/>
      <c r="J3247" s="385"/>
      <c r="K3247" s="385"/>
    </row>
    <row r="3248" spans="1:11">
      <c r="A3248" s="494"/>
      <c r="B3248" s="438"/>
      <c r="F3248" s="385"/>
      <c r="G3248" s="385"/>
      <c r="H3248" s="385"/>
      <c r="I3248" s="385"/>
      <c r="J3248" s="385"/>
      <c r="K3248" s="385"/>
    </row>
    <row r="3249" spans="1:11">
      <c r="A3249" s="494"/>
      <c r="B3249" s="438"/>
      <c r="F3249" s="385"/>
      <c r="G3249" s="385"/>
      <c r="H3249" s="385"/>
      <c r="I3249" s="385"/>
      <c r="J3249" s="385"/>
      <c r="K3249" s="385"/>
    </row>
    <row r="3250" spans="1:11">
      <c r="A3250" s="494"/>
      <c r="B3250" s="438"/>
      <c r="F3250" s="385"/>
      <c r="G3250" s="385"/>
      <c r="H3250" s="385"/>
      <c r="I3250" s="385"/>
      <c r="J3250" s="385"/>
      <c r="K3250" s="385"/>
    </row>
    <row r="3251" spans="1:11">
      <c r="A3251" s="494"/>
      <c r="B3251" s="438"/>
      <c r="F3251" s="385"/>
      <c r="G3251" s="385"/>
      <c r="H3251" s="385"/>
      <c r="I3251" s="385"/>
      <c r="J3251" s="385"/>
      <c r="K3251" s="385"/>
    </row>
    <row r="3252" spans="1:11">
      <c r="A3252" s="494"/>
      <c r="B3252" s="438"/>
      <c r="F3252" s="385"/>
      <c r="G3252" s="385"/>
      <c r="H3252" s="385"/>
      <c r="I3252" s="385"/>
      <c r="J3252" s="385"/>
      <c r="K3252" s="385"/>
    </row>
    <row r="3253" spans="1:11">
      <c r="A3253" s="494"/>
      <c r="B3253" s="438"/>
      <c r="F3253" s="385"/>
      <c r="G3253" s="385"/>
      <c r="H3253" s="385"/>
      <c r="I3253" s="385"/>
      <c r="J3253" s="385"/>
      <c r="K3253" s="385"/>
    </row>
    <row r="3254" spans="1:11">
      <c r="A3254" s="494"/>
      <c r="B3254" s="438"/>
      <c r="F3254" s="385"/>
      <c r="G3254" s="385"/>
      <c r="H3254" s="385"/>
      <c r="I3254" s="385"/>
      <c r="J3254" s="385"/>
      <c r="K3254" s="385"/>
    </row>
    <row r="3255" spans="1:11">
      <c r="A3255" s="494"/>
      <c r="B3255" s="438"/>
      <c r="F3255" s="385"/>
      <c r="G3255" s="385"/>
      <c r="H3255" s="385"/>
      <c r="I3255" s="385"/>
      <c r="J3255" s="385"/>
      <c r="K3255" s="385"/>
    </row>
    <row r="3256" spans="1:11">
      <c r="A3256" s="494"/>
      <c r="B3256" s="438"/>
      <c r="F3256" s="385"/>
      <c r="G3256" s="385"/>
      <c r="H3256" s="385"/>
      <c r="I3256" s="385"/>
      <c r="J3256" s="385"/>
      <c r="K3256" s="385"/>
    </row>
    <row r="3257" spans="1:11">
      <c r="A3257" s="494"/>
      <c r="B3257" s="438"/>
      <c r="F3257" s="385"/>
      <c r="G3257" s="385"/>
      <c r="H3257" s="385"/>
      <c r="I3257" s="385"/>
      <c r="J3257" s="385"/>
      <c r="K3257" s="385"/>
    </row>
    <row r="3258" spans="1:11">
      <c r="A3258" s="494"/>
      <c r="B3258" s="438"/>
      <c r="F3258" s="385"/>
      <c r="G3258" s="385"/>
      <c r="H3258" s="385"/>
      <c r="I3258" s="385"/>
      <c r="J3258" s="385"/>
      <c r="K3258" s="385"/>
    </row>
    <row r="3259" spans="1:11">
      <c r="A3259" s="494"/>
      <c r="B3259" s="438"/>
      <c r="F3259" s="385"/>
      <c r="G3259" s="385"/>
      <c r="H3259" s="385"/>
      <c r="I3259" s="385"/>
      <c r="J3259" s="385"/>
      <c r="K3259" s="385"/>
    </row>
    <row r="3260" spans="1:11">
      <c r="A3260" s="494"/>
      <c r="B3260" s="438"/>
      <c r="F3260" s="385"/>
      <c r="G3260" s="385"/>
      <c r="H3260" s="385"/>
      <c r="I3260" s="385"/>
      <c r="J3260" s="385"/>
      <c r="K3260" s="385"/>
    </row>
    <row r="3261" spans="1:11">
      <c r="A3261" s="494"/>
      <c r="B3261" s="438"/>
      <c r="F3261" s="385"/>
      <c r="G3261" s="385"/>
      <c r="H3261" s="385"/>
      <c r="I3261" s="385"/>
      <c r="J3261" s="385"/>
      <c r="K3261" s="385"/>
    </row>
    <row r="3262" spans="1:11">
      <c r="A3262" s="494"/>
      <c r="B3262" s="438"/>
      <c r="F3262" s="385"/>
      <c r="G3262" s="385"/>
      <c r="H3262" s="385"/>
      <c r="I3262" s="385"/>
      <c r="J3262" s="385"/>
      <c r="K3262" s="385"/>
    </row>
    <row r="3263" spans="1:11">
      <c r="A3263" s="494"/>
      <c r="B3263" s="438"/>
      <c r="F3263" s="385"/>
      <c r="G3263" s="385"/>
      <c r="H3263" s="385"/>
      <c r="I3263" s="385"/>
      <c r="J3263" s="385"/>
      <c r="K3263" s="385"/>
    </row>
    <row r="3264" spans="1:11">
      <c r="A3264" s="494"/>
      <c r="B3264" s="438"/>
      <c r="F3264" s="385"/>
      <c r="G3264" s="385"/>
      <c r="H3264" s="385"/>
      <c r="I3264" s="385"/>
      <c r="J3264" s="385"/>
      <c r="K3264" s="385"/>
    </row>
    <row r="3265" spans="1:11">
      <c r="A3265" s="494"/>
      <c r="B3265" s="438"/>
      <c r="F3265" s="385"/>
      <c r="G3265" s="385"/>
      <c r="H3265" s="385"/>
      <c r="I3265" s="385"/>
      <c r="J3265" s="385"/>
      <c r="K3265" s="385"/>
    </row>
    <row r="3266" spans="1:11">
      <c r="A3266" s="494"/>
      <c r="B3266" s="438"/>
      <c r="F3266" s="385"/>
      <c r="G3266" s="385"/>
      <c r="H3266" s="385"/>
      <c r="I3266" s="385"/>
      <c r="J3266" s="385"/>
      <c r="K3266" s="385"/>
    </row>
    <row r="3267" spans="1:11">
      <c r="A3267" s="494"/>
      <c r="B3267" s="438"/>
      <c r="F3267" s="385"/>
      <c r="G3267" s="385"/>
      <c r="H3267" s="385"/>
      <c r="I3267" s="385"/>
      <c r="J3267" s="385"/>
      <c r="K3267" s="385"/>
    </row>
    <row r="3268" spans="1:11">
      <c r="A3268" s="494"/>
      <c r="B3268" s="438"/>
      <c r="F3268" s="385"/>
      <c r="G3268" s="385"/>
      <c r="H3268" s="385"/>
      <c r="I3268" s="385"/>
      <c r="J3268" s="385"/>
      <c r="K3268" s="385"/>
    </row>
    <row r="3269" spans="1:11">
      <c r="A3269" s="494"/>
      <c r="B3269" s="438"/>
      <c r="F3269" s="385"/>
      <c r="G3269" s="385"/>
      <c r="H3269" s="385"/>
      <c r="I3269" s="385"/>
      <c r="J3269" s="385"/>
      <c r="K3269" s="385"/>
    </row>
    <row r="3270" spans="1:11">
      <c r="A3270" s="494"/>
      <c r="B3270" s="438"/>
      <c r="F3270" s="385"/>
      <c r="G3270" s="385"/>
      <c r="H3270" s="385"/>
      <c r="I3270" s="385"/>
      <c r="J3270" s="385"/>
      <c r="K3270" s="385"/>
    </row>
    <row r="3271" spans="1:11">
      <c r="A3271" s="494"/>
      <c r="B3271" s="438"/>
      <c r="F3271" s="385"/>
      <c r="G3271" s="385"/>
      <c r="H3271" s="385"/>
      <c r="I3271" s="385"/>
      <c r="J3271" s="385"/>
      <c r="K3271" s="385"/>
    </row>
    <row r="3272" spans="1:11">
      <c r="A3272" s="494"/>
      <c r="B3272" s="438"/>
      <c r="F3272" s="385"/>
      <c r="G3272" s="385"/>
      <c r="H3272" s="385"/>
      <c r="I3272" s="385"/>
      <c r="J3272" s="385"/>
      <c r="K3272" s="385"/>
    </row>
    <row r="3273" spans="1:11">
      <c r="A3273" s="494"/>
      <c r="B3273" s="438"/>
      <c r="F3273" s="385"/>
      <c r="G3273" s="385"/>
      <c r="H3273" s="385"/>
      <c r="I3273" s="385"/>
      <c r="J3273" s="385"/>
      <c r="K3273" s="385"/>
    </row>
    <row r="3274" spans="1:11">
      <c r="A3274" s="494"/>
      <c r="B3274" s="438"/>
      <c r="F3274" s="385"/>
      <c r="G3274" s="385"/>
      <c r="H3274" s="385"/>
      <c r="I3274" s="385"/>
      <c r="J3274" s="385"/>
      <c r="K3274" s="385"/>
    </row>
    <row r="3275" spans="1:11">
      <c r="A3275" s="494"/>
      <c r="B3275" s="438"/>
      <c r="F3275" s="385"/>
      <c r="G3275" s="385"/>
      <c r="H3275" s="385"/>
      <c r="I3275" s="385"/>
      <c r="J3275" s="385"/>
      <c r="K3275" s="385"/>
    </row>
    <row r="3276" spans="1:11">
      <c r="A3276" s="494"/>
      <c r="B3276" s="438"/>
      <c r="F3276" s="385"/>
      <c r="G3276" s="385"/>
      <c r="H3276" s="385"/>
      <c r="I3276" s="385"/>
      <c r="J3276" s="385"/>
      <c r="K3276" s="385"/>
    </row>
    <row r="3277" spans="1:11">
      <c r="A3277" s="494"/>
      <c r="B3277" s="438"/>
      <c r="F3277" s="385"/>
      <c r="G3277" s="385"/>
      <c r="H3277" s="385"/>
      <c r="I3277" s="385"/>
      <c r="J3277" s="385"/>
      <c r="K3277" s="385"/>
    </row>
    <row r="3278" spans="1:11">
      <c r="A3278" s="494"/>
      <c r="B3278" s="438"/>
      <c r="F3278" s="385"/>
      <c r="G3278" s="385"/>
      <c r="H3278" s="385"/>
      <c r="I3278" s="385"/>
      <c r="J3278" s="385"/>
      <c r="K3278" s="385"/>
    </row>
    <row r="3279" spans="1:11">
      <c r="A3279" s="494"/>
      <c r="B3279" s="438"/>
      <c r="F3279" s="385"/>
      <c r="G3279" s="385"/>
      <c r="H3279" s="385"/>
      <c r="I3279" s="385"/>
      <c r="J3279" s="385"/>
      <c r="K3279" s="385"/>
    </row>
    <row r="3280" spans="1:11">
      <c r="A3280" s="494"/>
      <c r="B3280" s="438"/>
      <c r="F3280" s="385"/>
      <c r="G3280" s="385"/>
      <c r="H3280" s="385"/>
      <c r="I3280" s="385"/>
      <c r="J3280" s="385"/>
      <c r="K3280" s="385"/>
    </row>
    <row r="3281" spans="1:11">
      <c r="A3281" s="494"/>
      <c r="B3281" s="438"/>
      <c r="F3281" s="385"/>
      <c r="G3281" s="385"/>
      <c r="H3281" s="385"/>
      <c r="I3281" s="385"/>
      <c r="J3281" s="385"/>
      <c r="K3281" s="385"/>
    </row>
    <row r="3282" spans="1:11">
      <c r="A3282" s="494"/>
      <c r="B3282" s="438"/>
      <c r="F3282" s="385"/>
      <c r="G3282" s="385"/>
      <c r="H3282" s="385"/>
      <c r="I3282" s="385"/>
      <c r="J3282" s="385"/>
      <c r="K3282" s="385"/>
    </row>
    <row r="3283" spans="1:11">
      <c r="A3283" s="494"/>
      <c r="B3283" s="438"/>
      <c r="F3283" s="385"/>
      <c r="G3283" s="385"/>
      <c r="H3283" s="385"/>
      <c r="I3283" s="385"/>
      <c r="J3283" s="385"/>
      <c r="K3283" s="385"/>
    </row>
    <row r="3284" spans="1:11">
      <c r="A3284" s="494"/>
      <c r="B3284" s="438"/>
      <c r="F3284" s="385"/>
      <c r="G3284" s="385"/>
      <c r="H3284" s="385"/>
      <c r="I3284" s="385"/>
      <c r="J3284" s="385"/>
      <c r="K3284" s="385"/>
    </row>
    <row r="3285" spans="1:11">
      <c r="A3285" s="494"/>
      <c r="B3285" s="438"/>
      <c r="F3285" s="385"/>
      <c r="G3285" s="385"/>
      <c r="H3285" s="385"/>
      <c r="I3285" s="385"/>
      <c r="J3285" s="385"/>
      <c r="K3285" s="385"/>
    </row>
    <row r="3286" spans="1:11">
      <c r="A3286" s="494"/>
      <c r="B3286" s="438"/>
      <c r="F3286" s="385"/>
      <c r="G3286" s="385"/>
      <c r="H3286" s="385"/>
      <c r="I3286" s="385"/>
      <c r="J3286" s="385"/>
      <c r="K3286" s="385"/>
    </row>
    <row r="3287" spans="1:11">
      <c r="A3287" s="494"/>
      <c r="B3287" s="438"/>
      <c r="F3287" s="385"/>
      <c r="G3287" s="385"/>
      <c r="H3287" s="385"/>
      <c r="I3287" s="385"/>
      <c r="J3287" s="385"/>
      <c r="K3287" s="385"/>
    </row>
    <row r="3288" spans="1:11">
      <c r="A3288" s="494"/>
      <c r="B3288" s="438"/>
      <c r="F3288" s="385"/>
      <c r="G3288" s="385"/>
      <c r="H3288" s="385"/>
      <c r="I3288" s="385"/>
      <c r="J3288" s="385"/>
      <c r="K3288" s="385"/>
    </row>
    <row r="3289" spans="1:11">
      <c r="A3289" s="494"/>
      <c r="B3289" s="438"/>
      <c r="F3289" s="385"/>
      <c r="G3289" s="385"/>
      <c r="H3289" s="385"/>
      <c r="I3289" s="385"/>
      <c r="J3289" s="385"/>
      <c r="K3289" s="385"/>
    </row>
    <row r="3290" spans="1:11">
      <c r="A3290" s="494"/>
      <c r="B3290" s="438"/>
      <c r="F3290" s="385"/>
      <c r="G3290" s="385"/>
      <c r="H3290" s="385"/>
      <c r="I3290" s="385"/>
      <c r="J3290" s="385"/>
      <c r="K3290" s="385"/>
    </row>
    <row r="3291" spans="1:11">
      <c r="A3291" s="494"/>
      <c r="B3291" s="438"/>
      <c r="F3291" s="385"/>
      <c r="G3291" s="385"/>
      <c r="H3291" s="385"/>
      <c r="I3291" s="385"/>
      <c r="J3291" s="385"/>
      <c r="K3291" s="385"/>
    </row>
    <row r="3292" spans="1:11">
      <c r="A3292" s="494"/>
      <c r="B3292" s="438"/>
      <c r="F3292" s="385"/>
      <c r="G3292" s="385"/>
      <c r="H3292" s="385"/>
      <c r="I3292" s="385"/>
      <c r="J3292" s="385"/>
      <c r="K3292" s="385"/>
    </row>
    <row r="3293" spans="1:11">
      <c r="A3293" s="494"/>
      <c r="B3293" s="438"/>
      <c r="F3293" s="385"/>
      <c r="G3293" s="385"/>
      <c r="H3293" s="385"/>
      <c r="I3293" s="385"/>
      <c r="J3293" s="385"/>
      <c r="K3293" s="385"/>
    </row>
    <row r="3294" spans="1:11">
      <c r="A3294" s="494"/>
      <c r="B3294" s="438"/>
      <c r="F3294" s="385"/>
      <c r="G3294" s="385"/>
      <c r="H3294" s="385"/>
      <c r="I3294" s="385"/>
      <c r="J3294" s="385"/>
      <c r="K3294" s="385"/>
    </row>
    <row r="3295" spans="1:11">
      <c r="A3295" s="494"/>
      <c r="B3295" s="438"/>
      <c r="F3295" s="385"/>
      <c r="G3295" s="385"/>
      <c r="H3295" s="385"/>
      <c r="I3295" s="385"/>
      <c r="J3295" s="385"/>
      <c r="K3295" s="385"/>
    </row>
    <row r="3296" spans="1:11">
      <c r="A3296" s="494"/>
      <c r="B3296" s="438"/>
      <c r="F3296" s="385"/>
      <c r="G3296" s="385"/>
      <c r="H3296" s="385"/>
      <c r="I3296" s="385"/>
      <c r="J3296" s="385"/>
      <c r="K3296" s="385"/>
    </row>
    <row r="3297" spans="1:11">
      <c r="A3297" s="494"/>
      <c r="B3297" s="438"/>
      <c r="F3297" s="385"/>
      <c r="G3297" s="385"/>
      <c r="H3297" s="385"/>
      <c r="I3297" s="385"/>
      <c r="J3297" s="385"/>
      <c r="K3297" s="385"/>
    </row>
    <row r="3298" spans="1:11">
      <c r="A3298" s="494"/>
      <c r="B3298" s="438"/>
      <c r="F3298" s="385"/>
      <c r="G3298" s="385"/>
      <c r="H3298" s="385"/>
      <c r="I3298" s="385"/>
      <c r="J3298" s="385"/>
      <c r="K3298" s="385"/>
    </row>
    <row r="3299" spans="1:11">
      <c r="A3299" s="494"/>
      <c r="B3299" s="438"/>
      <c r="F3299" s="385"/>
      <c r="G3299" s="385"/>
      <c r="H3299" s="385"/>
      <c r="I3299" s="385"/>
      <c r="J3299" s="385"/>
      <c r="K3299" s="385"/>
    </row>
    <row r="3300" spans="1:11">
      <c r="A3300" s="494"/>
      <c r="B3300" s="438"/>
      <c r="F3300" s="385"/>
      <c r="G3300" s="385"/>
      <c r="H3300" s="385"/>
      <c r="I3300" s="385"/>
      <c r="J3300" s="385"/>
      <c r="K3300" s="385"/>
    </row>
    <row r="3301" spans="1:11">
      <c r="A3301" s="494"/>
      <c r="B3301" s="438"/>
      <c r="F3301" s="385"/>
      <c r="G3301" s="385"/>
      <c r="H3301" s="385"/>
      <c r="I3301" s="385"/>
      <c r="J3301" s="385"/>
      <c r="K3301" s="385"/>
    </row>
    <row r="3302" spans="1:11">
      <c r="A3302" s="494"/>
      <c r="B3302" s="438"/>
      <c r="F3302" s="385"/>
      <c r="G3302" s="385"/>
      <c r="H3302" s="385"/>
      <c r="I3302" s="385"/>
      <c r="J3302" s="385"/>
      <c r="K3302" s="385"/>
    </row>
    <row r="3303" spans="1:11">
      <c r="A3303" s="494"/>
      <c r="B3303" s="438"/>
      <c r="F3303" s="385"/>
      <c r="G3303" s="385"/>
      <c r="H3303" s="385"/>
      <c r="I3303" s="385"/>
      <c r="J3303" s="385"/>
      <c r="K3303" s="385"/>
    </row>
    <row r="3304" spans="1:11">
      <c r="A3304" s="494"/>
      <c r="B3304" s="438"/>
      <c r="F3304" s="385"/>
      <c r="G3304" s="385"/>
      <c r="H3304" s="385"/>
      <c r="I3304" s="385"/>
      <c r="J3304" s="385"/>
      <c r="K3304" s="385"/>
    </row>
    <row r="3305" spans="1:11">
      <c r="A3305" s="494"/>
      <c r="B3305" s="438"/>
      <c r="F3305" s="385"/>
      <c r="G3305" s="385"/>
      <c r="H3305" s="385"/>
      <c r="I3305" s="385"/>
      <c r="J3305" s="385"/>
      <c r="K3305" s="385"/>
    </row>
    <row r="3306" spans="1:11">
      <c r="A3306" s="494"/>
      <c r="B3306" s="438"/>
      <c r="F3306" s="385"/>
      <c r="G3306" s="385"/>
      <c r="H3306" s="385"/>
      <c r="I3306" s="385"/>
      <c r="J3306" s="385"/>
      <c r="K3306" s="385"/>
    </row>
    <row r="3307" spans="1:11">
      <c r="A3307" s="494"/>
      <c r="B3307" s="438"/>
      <c r="F3307" s="385"/>
      <c r="G3307" s="385"/>
      <c r="H3307" s="385"/>
      <c r="I3307" s="385"/>
      <c r="J3307" s="385"/>
      <c r="K3307" s="385"/>
    </row>
    <row r="3308" spans="1:11">
      <c r="A3308" s="494"/>
      <c r="B3308" s="438"/>
      <c r="F3308" s="385"/>
      <c r="G3308" s="385"/>
      <c r="H3308" s="385"/>
      <c r="I3308" s="385"/>
      <c r="J3308" s="385"/>
      <c r="K3308" s="385"/>
    </row>
    <row r="3309" spans="1:11">
      <c r="A3309" s="494"/>
      <c r="B3309" s="438"/>
      <c r="F3309" s="385"/>
      <c r="G3309" s="385"/>
      <c r="H3309" s="385"/>
      <c r="I3309" s="385"/>
      <c r="J3309" s="385"/>
      <c r="K3309" s="385"/>
    </row>
    <row r="3310" spans="1:11">
      <c r="A3310" s="494"/>
      <c r="B3310" s="438"/>
      <c r="F3310" s="385"/>
      <c r="G3310" s="385"/>
      <c r="H3310" s="385"/>
      <c r="I3310" s="385"/>
      <c r="J3310" s="385"/>
      <c r="K3310" s="385"/>
    </row>
    <row r="3311" spans="1:11">
      <c r="A3311" s="494"/>
      <c r="B3311" s="438"/>
      <c r="F3311" s="385"/>
      <c r="G3311" s="385"/>
      <c r="H3311" s="385"/>
      <c r="I3311" s="385"/>
      <c r="J3311" s="385"/>
      <c r="K3311" s="385"/>
    </row>
    <row r="3312" spans="1:11">
      <c r="A3312" s="494"/>
      <c r="B3312" s="438"/>
      <c r="F3312" s="385"/>
      <c r="G3312" s="385"/>
      <c r="H3312" s="385"/>
      <c r="I3312" s="385"/>
      <c r="J3312" s="385"/>
      <c r="K3312" s="385"/>
    </row>
    <row r="3313" spans="1:11">
      <c r="A3313" s="494"/>
      <c r="B3313" s="438"/>
      <c r="F3313" s="385"/>
      <c r="G3313" s="385"/>
      <c r="H3313" s="385"/>
      <c r="I3313" s="385"/>
      <c r="J3313" s="385"/>
      <c r="K3313" s="385"/>
    </row>
    <row r="3314" spans="1:11">
      <c r="A3314" s="494"/>
      <c r="B3314" s="438"/>
      <c r="F3314" s="385"/>
      <c r="G3314" s="385"/>
      <c r="H3314" s="385"/>
      <c r="I3314" s="385"/>
      <c r="J3314" s="385"/>
      <c r="K3314" s="385"/>
    </row>
    <row r="3315" spans="1:11">
      <c r="A3315" s="494"/>
      <c r="B3315" s="438"/>
      <c r="F3315" s="385"/>
      <c r="G3315" s="385"/>
      <c r="H3315" s="385"/>
      <c r="I3315" s="385"/>
      <c r="J3315" s="385"/>
      <c r="K3315" s="385"/>
    </row>
    <row r="3316" spans="1:11">
      <c r="A3316" s="494"/>
      <c r="B3316" s="438"/>
      <c r="F3316" s="385"/>
      <c r="G3316" s="385"/>
      <c r="H3316" s="385"/>
      <c r="I3316" s="385"/>
      <c r="J3316" s="385"/>
      <c r="K3316" s="385"/>
    </row>
    <row r="3317" spans="1:11">
      <c r="A3317" s="494"/>
      <c r="B3317" s="438"/>
      <c r="F3317" s="385"/>
      <c r="G3317" s="385"/>
      <c r="H3317" s="385"/>
      <c r="I3317" s="385"/>
      <c r="J3317" s="385"/>
      <c r="K3317" s="385"/>
    </row>
    <row r="3318" spans="1:11">
      <c r="A3318" s="494"/>
      <c r="B3318" s="438"/>
      <c r="F3318" s="385"/>
      <c r="G3318" s="385"/>
      <c r="H3318" s="385"/>
      <c r="I3318" s="385"/>
      <c r="J3318" s="385"/>
      <c r="K3318" s="385"/>
    </row>
    <row r="3319" spans="1:11">
      <c r="A3319" s="494"/>
      <c r="B3319" s="438"/>
      <c r="F3319" s="385"/>
      <c r="G3319" s="385"/>
      <c r="H3319" s="385"/>
      <c r="I3319" s="385"/>
      <c r="J3319" s="385"/>
      <c r="K3319" s="385"/>
    </row>
    <row r="3320" spans="1:11">
      <c r="A3320" s="494"/>
      <c r="B3320" s="438"/>
      <c r="F3320" s="385"/>
      <c r="G3320" s="385"/>
      <c r="H3320" s="385"/>
      <c r="I3320" s="385"/>
      <c r="J3320" s="385"/>
      <c r="K3320" s="385"/>
    </row>
    <row r="3321" spans="1:11">
      <c r="A3321" s="494"/>
      <c r="B3321" s="438"/>
      <c r="F3321" s="385"/>
      <c r="G3321" s="385"/>
      <c r="H3321" s="385"/>
      <c r="I3321" s="385"/>
      <c r="J3321" s="385"/>
      <c r="K3321" s="385"/>
    </row>
    <row r="3322" spans="1:11">
      <c r="A3322" s="494"/>
      <c r="B3322" s="438"/>
      <c r="F3322" s="385"/>
      <c r="G3322" s="385"/>
      <c r="H3322" s="385"/>
      <c r="I3322" s="385"/>
      <c r="J3322" s="385"/>
      <c r="K3322" s="385"/>
    </row>
    <row r="3323" spans="1:11">
      <c r="A3323" s="494"/>
      <c r="B3323" s="438"/>
      <c r="F3323" s="385"/>
      <c r="G3323" s="385"/>
      <c r="H3323" s="385"/>
      <c r="I3323" s="385"/>
      <c r="J3323" s="385"/>
      <c r="K3323" s="385"/>
    </row>
    <row r="3324" spans="1:11">
      <c r="A3324" s="494"/>
      <c r="B3324" s="438"/>
      <c r="F3324" s="385"/>
      <c r="G3324" s="385"/>
      <c r="H3324" s="385"/>
      <c r="I3324" s="385"/>
      <c r="J3324" s="385"/>
      <c r="K3324" s="385"/>
    </row>
    <row r="3325" spans="1:11">
      <c r="A3325" s="494"/>
      <c r="B3325" s="438"/>
      <c r="F3325" s="385"/>
      <c r="G3325" s="385"/>
      <c r="H3325" s="385"/>
      <c r="I3325" s="385"/>
      <c r="J3325" s="385"/>
      <c r="K3325" s="385"/>
    </row>
    <row r="3326" spans="1:11">
      <c r="A3326" s="494"/>
      <c r="B3326" s="438"/>
      <c r="F3326" s="385"/>
      <c r="G3326" s="385"/>
      <c r="H3326" s="385"/>
      <c r="I3326" s="385"/>
      <c r="J3326" s="385"/>
      <c r="K3326" s="385"/>
    </row>
    <row r="3327" spans="1:11">
      <c r="A3327" s="494"/>
      <c r="B3327" s="438"/>
      <c r="F3327" s="385"/>
      <c r="G3327" s="385"/>
      <c r="H3327" s="385"/>
      <c r="I3327" s="385"/>
      <c r="J3327" s="385"/>
      <c r="K3327" s="385"/>
    </row>
    <row r="3328" spans="1:11">
      <c r="A3328" s="494"/>
      <c r="B3328" s="438"/>
      <c r="F3328" s="385"/>
      <c r="G3328" s="385"/>
      <c r="H3328" s="385"/>
      <c r="I3328" s="385"/>
      <c r="J3328" s="385"/>
      <c r="K3328" s="385"/>
    </row>
    <row r="3329" spans="1:11">
      <c r="A3329" s="494"/>
      <c r="B3329" s="438"/>
      <c r="F3329" s="385"/>
      <c r="G3329" s="385"/>
      <c r="H3329" s="385"/>
      <c r="I3329" s="385"/>
      <c r="J3329" s="385"/>
      <c r="K3329" s="385"/>
    </row>
    <row r="3330" spans="1:11">
      <c r="A3330" s="494"/>
      <c r="B3330" s="438"/>
      <c r="F3330" s="385"/>
      <c r="G3330" s="385"/>
      <c r="H3330" s="385"/>
      <c r="I3330" s="385"/>
      <c r="J3330" s="385"/>
      <c r="K3330" s="385"/>
    </row>
    <row r="3331" spans="1:11">
      <c r="A3331" s="494"/>
      <c r="B3331" s="438"/>
      <c r="F3331" s="385"/>
      <c r="G3331" s="385"/>
      <c r="H3331" s="385"/>
      <c r="I3331" s="385"/>
      <c r="J3331" s="385"/>
      <c r="K3331" s="385"/>
    </row>
    <row r="3332" spans="1:11">
      <c r="A3332" s="494"/>
      <c r="B3332" s="438"/>
      <c r="F3332" s="385"/>
      <c r="G3332" s="385"/>
      <c r="H3332" s="385"/>
      <c r="I3332" s="385"/>
      <c r="J3332" s="385"/>
      <c r="K3332" s="385"/>
    </row>
    <row r="3333" spans="1:11">
      <c r="A3333" s="494"/>
      <c r="B3333" s="438"/>
      <c r="F3333" s="385"/>
      <c r="G3333" s="385"/>
      <c r="H3333" s="385"/>
      <c r="I3333" s="385"/>
      <c r="J3333" s="385"/>
      <c r="K3333" s="385"/>
    </row>
    <row r="3334" spans="1:11">
      <c r="A3334" s="494"/>
      <c r="B3334" s="438"/>
      <c r="F3334" s="385"/>
      <c r="G3334" s="385"/>
      <c r="H3334" s="385"/>
      <c r="I3334" s="385"/>
      <c r="J3334" s="385"/>
      <c r="K3334" s="385"/>
    </row>
    <row r="3335" spans="1:11">
      <c r="A3335" s="494"/>
      <c r="B3335" s="438"/>
      <c r="F3335" s="385"/>
      <c r="G3335" s="385"/>
      <c r="H3335" s="385"/>
      <c r="I3335" s="385"/>
      <c r="J3335" s="385"/>
      <c r="K3335" s="385"/>
    </row>
    <row r="3336" spans="1:11">
      <c r="A3336" s="494"/>
      <c r="B3336" s="438"/>
      <c r="F3336" s="385"/>
      <c r="G3336" s="385"/>
      <c r="H3336" s="385"/>
      <c r="I3336" s="385"/>
      <c r="J3336" s="385"/>
      <c r="K3336" s="385"/>
    </row>
    <row r="3337" spans="1:11">
      <c r="A3337" s="494"/>
      <c r="B3337" s="438"/>
      <c r="F3337" s="385"/>
      <c r="G3337" s="385"/>
      <c r="H3337" s="385"/>
      <c r="I3337" s="385"/>
      <c r="J3337" s="385"/>
      <c r="K3337" s="385"/>
    </row>
    <row r="3338" spans="1:11">
      <c r="A3338" s="494"/>
      <c r="B3338" s="438"/>
      <c r="F3338" s="385"/>
      <c r="G3338" s="385"/>
      <c r="H3338" s="385"/>
      <c r="I3338" s="385"/>
      <c r="J3338" s="385"/>
      <c r="K3338" s="385"/>
    </row>
    <row r="3339" spans="1:11">
      <c r="A3339" s="494"/>
      <c r="B3339" s="438"/>
      <c r="F3339" s="385"/>
      <c r="G3339" s="385"/>
      <c r="H3339" s="385"/>
      <c r="I3339" s="385"/>
      <c r="J3339" s="385"/>
      <c r="K3339" s="385"/>
    </row>
    <row r="3340" spans="1:11">
      <c r="A3340" s="494"/>
      <c r="B3340" s="438"/>
      <c r="F3340" s="385"/>
      <c r="G3340" s="385"/>
      <c r="H3340" s="385"/>
      <c r="I3340" s="385"/>
      <c r="J3340" s="385"/>
      <c r="K3340" s="385"/>
    </row>
    <row r="3341" spans="1:11">
      <c r="A3341" s="494"/>
      <c r="B3341" s="438"/>
      <c r="F3341" s="385"/>
      <c r="G3341" s="385"/>
      <c r="H3341" s="385"/>
      <c r="I3341" s="385"/>
      <c r="J3341" s="385"/>
      <c r="K3341" s="385"/>
    </row>
    <row r="3342" spans="1:11">
      <c r="A3342" s="494"/>
      <c r="B3342" s="438"/>
      <c r="F3342" s="385"/>
      <c r="G3342" s="385"/>
      <c r="H3342" s="385"/>
      <c r="I3342" s="385"/>
      <c r="J3342" s="385"/>
      <c r="K3342" s="385"/>
    </row>
    <row r="3343" spans="1:11">
      <c r="A3343" s="494"/>
      <c r="B3343" s="438"/>
      <c r="F3343" s="385"/>
      <c r="G3343" s="385"/>
      <c r="H3343" s="385"/>
      <c r="I3343" s="385"/>
      <c r="J3343" s="385"/>
      <c r="K3343" s="385"/>
    </row>
    <row r="3344" spans="1:11">
      <c r="A3344" s="494"/>
      <c r="B3344" s="438"/>
      <c r="F3344" s="385"/>
      <c r="G3344" s="385"/>
      <c r="H3344" s="385"/>
      <c r="I3344" s="385"/>
      <c r="J3344" s="385"/>
      <c r="K3344" s="385"/>
    </row>
    <row r="3345" spans="1:11">
      <c r="A3345" s="494"/>
      <c r="B3345" s="438"/>
      <c r="F3345" s="385"/>
      <c r="G3345" s="385"/>
      <c r="H3345" s="385"/>
      <c r="I3345" s="385"/>
      <c r="J3345" s="385"/>
      <c r="K3345" s="385"/>
    </row>
    <row r="3346" spans="1:11">
      <c r="A3346" s="494"/>
      <c r="B3346" s="438"/>
      <c r="F3346" s="385"/>
      <c r="G3346" s="385"/>
      <c r="H3346" s="385"/>
      <c r="I3346" s="385"/>
      <c r="J3346" s="385"/>
      <c r="K3346" s="385"/>
    </row>
    <row r="3347" spans="1:11">
      <c r="A3347" s="494"/>
      <c r="B3347" s="438"/>
      <c r="F3347" s="385"/>
      <c r="G3347" s="385"/>
      <c r="H3347" s="385"/>
      <c r="I3347" s="385"/>
      <c r="J3347" s="385"/>
      <c r="K3347" s="385"/>
    </row>
    <row r="3348" spans="1:11">
      <c r="A3348" s="494"/>
      <c r="B3348" s="438"/>
      <c r="F3348" s="385"/>
      <c r="G3348" s="385"/>
      <c r="H3348" s="385"/>
      <c r="I3348" s="385"/>
      <c r="J3348" s="385"/>
      <c r="K3348" s="385"/>
    </row>
    <row r="3349" spans="1:11">
      <c r="A3349" s="494"/>
      <c r="B3349" s="438"/>
      <c r="F3349" s="385"/>
      <c r="G3349" s="385"/>
      <c r="H3349" s="385"/>
      <c r="I3349" s="385"/>
      <c r="J3349" s="385"/>
      <c r="K3349" s="385"/>
    </row>
    <row r="3350" spans="1:11">
      <c r="A3350" s="494"/>
      <c r="B3350" s="438"/>
      <c r="F3350" s="385"/>
      <c r="G3350" s="385"/>
      <c r="H3350" s="385"/>
      <c r="I3350" s="385"/>
      <c r="J3350" s="385"/>
      <c r="K3350" s="385"/>
    </row>
    <row r="3351" spans="1:11">
      <c r="A3351" s="494"/>
      <c r="B3351" s="438"/>
      <c r="F3351" s="385"/>
      <c r="G3351" s="385"/>
      <c r="H3351" s="385"/>
      <c r="I3351" s="385"/>
      <c r="J3351" s="385"/>
      <c r="K3351" s="385"/>
    </row>
    <row r="3352" spans="1:11">
      <c r="A3352" s="494"/>
      <c r="B3352" s="438"/>
      <c r="F3352" s="385"/>
      <c r="G3352" s="385"/>
      <c r="H3352" s="385"/>
      <c r="I3352" s="385"/>
      <c r="J3352" s="385"/>
      <c r="K3352" s="385"/>
    </row>
    <row r="3353" spans="1:11">
      <c r="A3353" s="494"/>
      <c r="B3353" s="438"/>
      <c r="F3353" s="385"/>
      <c r="G3353" s="385"/>
      <c r="H3353" s="385"/>
      <c r="I3353" s="385"/>
      <c r="J3353" s="385"/>
      <c r="K3353" s="385"/>
    </row>
    <row r="3354" spans="1:11">
      <c r="A3354" s="494"/>
      <c r="B3354" s="438"/>
      <c r="F3354" s="385"/>
      <c r="G3354" s="385"/>
      <c r="H3354" s="385"/>
      <c r="I3354" s="385"/>
      <c r="J3354" s="385"/>
      <c r="K3354" s="385"/>
    </row>
    <row r="3355" spans="1:11">
      <c r="A3355" s="494"/>
      <c r="B3355" s="438"/>
      <c r="F3355" s="385"/>
      <c r="G3355" s="385"/>
      <c r="H3355" s="385"/>
      <c r="I3355" s="385"/>
      <c r="J3355" s="385"/>
      <c r="K3355" s="385"/>
    </row>
    <row r="3356" spans="1:11">
      <c r="A3356" s="494"/>
      <c r="B3356" s="438"/>
      <c r="F3356" s="385"/>
      <c r="G3356" s="385"/>
      <c r="H3356" s="385"/>
      <c r="I3356" s="385"/>
      <c r="J3356" s="385"/>
      <c r="K3356" s="385"/>
    </row>
    <row r="3357" spans="1:11">
      <c r="A3357" s="494"/>
      <c r="B3357" s="438"/>
      <c r="F3357" s="385"/>
      <c r="G3357" s="385"/>
      <c r="H3357" s="385"/>
      <c r="I3357" s="385"/>
      <c r="J3357" s="385"/>
      <c r="K3357" s="385"/>
    </row>
    <row r="3358" spans="1:11">
      <c r="A3358" s="494"/>
      <c r="B3358" s="438"/>
      <c r="F3358" s="385"/>
      <c r="G3358" s="385"/>
      <c r="H3358" s="385"/>
      <c r="I3358" s="385"/>
      <c r="J3358" s="385"/>
      <c r="K3358" s="385"/>
    </row>
    <row r="3359" spans="1:11">
      <c r="A3359" s="494"/>
      <c r="B3359" s="438"/>
      <c r="F3359" s="385"/>
      <c r="G3359" s="385"/>
      <c r="H3359" s="385"/>
      <c r="I3359" s="385"/>
      <c r="J3359" s="385"/>
      <c r="K3359" s="385"/>
    </row>
    <row r="3360" spans="1:11">
      <c r="A3360" s="494"/>
      <c r="B3360" s="438"/>
      <c r="F3360" s="385"/>
      <c r="G3360" s="385"/>
      <c r="H3360" s="385"/>
      <c r="I3360" s="385"/>
      <c r="J3360" s="385"/>
      <c r="K3360" s="385"/>
    </row>
    <row r="3361" spans="1:11">
      <c r="A3361" s="494"/>
      <c r="B3361" s="438"/>
      <c r="F3361" s="385"/>
      <c r="G3361" s="385"/>
      <c r="H3361" s="385"/>
      <c r="I3361" s="385"/>
      <c r="J3361" s="385"/>
      <c r="K3361" s="385"/>
    </row>
    <row r="3362" spans="1:11">
      <c r="A3362" s="494"/>
      <c r="B3362" s="438"/>
      <c r="F3362" s="385"/>
      <c r="G3362" s="385"/>
      <c r="H3362" s="385"/>
      <c r="I3362" s="385"/>
      <c r="J3362" s="385"/>
      <c r="K3362" s="385"/>
    </row>
    <row r="3363" spans="1:11">
      <c r="A3363" s="494"/>
      <c r="B3363" s="438"/>
      <c r="F3363" s="385"/>
      <c r="G3363" s="385"/>
      <c r="H3363" s="385"/>
      <c r="I3363" s="385"/>
      <c r="J3363" s="385"/>
      <c r="K3363" s="385"/>
    </row>
    <row r="3364" spans="1:11">
      <c r="A3364" s="494"/>
      <c r="B3364" s="438"/>
      <c r="F3364" s="385"/>
      <c r="G3364" s="385"/>
      <c r="H3364" s="385"/>
      <c r="I3364" s="385"/>
      <c r="J3364" s="385"/>
      <c r="K3364" s="385"/>
    </row>
    <row r="3365" spans="1:11">
      <c r="A3365" s="494"/>
      <c r="B3365" s="438"/>
      <c r="F3365" s="385"/>
      <c r="G3365" s="385"/>
      <c r="H3365" s="385"/>
      <c r="I3365" s="385"/>
      <c r="J3365" s="385"/>
      <c r="K3365" s="385"/>
    </row>
    <row r="3366" spans="1:11">
      <c r="A3366" s="494"/>
      <c r="B3366" s="438"/>
      <c r="F3366" s="385"/>
      <c r="G3366" s="385"/>
      <c r="H3366" s="385"/>
      <c r="I3366" s="385"/>
      <c r="J3366" s="385"/>
      <c r="K3366" s="385"/>
    </row>
    <row r="3367" spans="1:11">
      <c r="A3367" s="494"/>
      <c r="B3367" s="438"/>
      <c r="F3367" s="385"/>
      <c r="G3367" s="385"/>
      <c r="H3367" s="385"/>
      <c r="I3367" s="385"/>
      <c r="J3367" s="385"/>
      <c r="K3367" s="385"/>
    </row>
    <row r="3368" spans="1:11">
      <c r="A3368" s="494"/>
      <c r="B3368" s="438"/>
      <c r="F3368" s="385"/>
      <c r="G3368" s="385"/>
      <c r="H3368" s="385"/>
      <c r="I3368" s="385"/>
      <c r="J3368" s="385"/>
      <c r="K3368" s="385"/>
    </row>
    <row r="3369" spans="1:11">
      <c r="A3369" s="494"/>
      <c r="B3369" s="438"/>
      <c r="F3369" s="385"/>
      <c r="G3369" s="385"/>
      <c r="H3369" s="385"/>
      <c r="I3369" s="385"/>
      <c r="J3369" s="385"/>
      <c r="K3369" s="385"/>
    </row>
    <row r="3370" spans="1:11">
      <c r="A3370" s="494"/>
      <c r="B3370" s="438"/>
      <c r="F3370" s="385"/>
      <c r="G3370" s="385"/>
      <c r="H3370" s="385"/>
      <c r="I3370" s="385"/>
      <c r="J3370" s="385"/>
      <c r="K3370" s="385"/>
    </row>
    <row r="3371" spans="1:11">
      <c r="A3371" s="494"/>
      <c r="B3371" s="438"/>
      <c r="F3371" s="385"/>
      <c r="G3371" s="385"/>
      <c r="H3371" s="385"/>
      <c r="I3371" s="385"/>
      <c r="J3371" s="385"/>
      <c r="K3371" s="385"/>
    </row>
    <row r="3372" spans="1:11">
      <c r="A3372" s="494"/>
      <c r="B3372" s="438"/>
      <c r="F3372" s="385"/>
      <c r="G3372" s="385"/>
      <c r="H3372" s="385"/>
      <c r="I3372" s="385"/>
      <c r="J3372" s="385"/>
      <c r="K3372" s="385"/>
    </row>
    <row r="3373" spans="1:11">
      <c r="A3373" s="494"/>
      <c r="B3373" s="438"/>
      <c r="F3373" s="385"/>
      <c r="G3373" s="385"/>
      <c r="H3373" s="385"/>
      <c r="I3373" s="385"/>
      <c r="J3373" s="385"/>
      <c r="K3373" s="385"/>
    </row>
    <row r="3374" spans="1:11">
      <c r="A3374" s="494"/>
      <c r="B3374" s="438"/>
      <c r="F3374" s="385"/>
      <c r="G3374" s="385"/>
      <c r="H3374" s="385"/>
      <c r="I3374" s="385"/>
      <c r="J3374" s="385"/>
      <c r="K3374" s="385"/>
    </row>
    <row r="3375" spans="1:11">
      <c r="A3375" s="494"/>
      <c r="B3375" s="438"/>
      <c r="F3375" s="385"/>
      <c r="G3375" s="385"/>
      <c r="H3375" s="385"/>
      <c r="I3375" s="385"/>
      <c r="J3375" s="385"/>
      <c r="K3375" s="385"/>
    </row>
    <row r="3376" spans="1:11">
      <c r="A3376" s="494"/>
      <c r="B3376" s="438"/>
      <c r="F3376" s="385"/>
      <c r="G3376" s="385"/>
      <c r="H3376" s="385"/>
      <c r="I3376" s="385"/>
      <c r="J3376" s="385"/>
      <c r="K3376" s="385"/>
    </row>
    <row r="3377" spans="1:11">
      <c r="A3377" s="494"/>
      <c r="B3377" s="438"/>
      <c r="F3377" s="385"/>
      <c r="G3377" s="385"/>
      <c r="H3377" s="385"/>
      <c r="I3377" s="385"/>
      <c r="J3377" s="385"/>
      <c r="K3377" s="385"/>
    </row>
    <row r="3378" spans="1:11">
      <c r="A3378" s="494"/>
      <c r="B3378" s="438"/>
      <c r="F3378" s="385"/>
      <c r="G3378" s="385"/>
      <c r="H3378" s="385"/>
      <c r="I3378" s="385"/>
      <c r="J3378" s="385"/>
      <c r="K3378" s="385"/>
    </row>
    <row r="3379" spans="1:11">
      <c r="A3379" s="494"/>
      <c r="B3379" s="438"/>
      <c r="F3379" s="385"/>
      <c r="G3379" s="385"/>
      <c r="H3379" s="385"/>
      <c r="I3379" s="385"/>
      <c r="J3379" s="385"/>
      <c r="K3379" s="385"/>
    </row>
    <row r="3380" spans="1:11">
      <c r="A3380" s="494"/>
      <c r="B3380" s="438"/>
      <c r="F3380" s="385"/>
      <c r="G3380" s="385"/>
      <c r="H3380" s="385"/>
      <c r="I3380" s="385"/>
      <c r="J3380" s="385"/>
      <c r="K3380" s="385"/>
    </row>
    <row r="3381" spans="1:11">
      <c r="A3381" s="494"/>
      <c r="B3381" s="438"/>
      <c r="F3381" s="385"/>
      <c r="G3381" s="385"/>
      <c r="H3381" s="385"/>
      <c r="I3381" s="385"/>
      <c r="J3381" s="385"/>
      <c r="K3381" s="385"/>
    </row>
    <row r="3382" spans="1:11">
      <c r="A3382" s="494"/>
      <c r="B3382" s="438"/>
      <c r="F3382" s="385"/>
      <c r="G3382" s="385"/>
      <c r="H3382" s="385"/>
      <c r="I3382" s="385"/>
      <c r="J3382" s="385"/>
      <c r="K3382" s="385"/>
    </row>
    <row r="3383" spans="1:11">
      <c r="A3383" s="494"/>
      <c r="B3383" s="438"/>
      <c r="F3383" s="385"/>
      <c r="G3383" s="385"/>
      <c r="H3383" s="385"/>
      <c r="I3383" s="385"/>
      <c r="J3383" s="385"/>
      <c r="K3383" s="385"/>
    </row>
    <row r="3384" spans="1:11">
      <c r="A3384" s="494"/>
      <c r="B3384" s="438"/>
      <c r="F3384" s="385"/>
      <c r="G3384" s="385"/>
      <c r="H3384" s="385"/>
      <c r="I3384" s="385"/>
      <c r="J3384" s="385"/>
      <c r="K3384" s="385"/>
    </row>
    <row r="3385" spans="1:11">
      <c r="A3385" s="494"/>
      <c r="B3385" s="438"/>
      <c r="F3385" s="385"/>
      <c r="G3385" s="385"/>
      <c r="H3385" s="385"/>
      <c r="I3385" s="385"/>
      <c r="J3385" s="385"/>
      <c r="K3385" s="385"/>
    </row>
    <row r="3386" spans="1:11">
      <c r="A3386" s="494"/>
      <c r="B3386" s="438"/>
      <c r="F3386" s="385"/>
      <c r="G3386" s="385"/>
      <c r="H3386" s="385"/>
      <c r="I3386" s="385"/>
      <c r="J3386" s="385"/>
      <c r="K3386" s="385"/>
    </row>
    <row r="3387" spans="1:11">
      <c r="A3387" s="494"/>
      <c r="B3387" s="438"/>
      <c r="F3387" s="385"/>
      <c r="G3387" s="385"/>
      <c r="H3387" s="385"/>
      <c r="I3387" s="385"/>
      <c r="J3387" s="385"/>
      <c r="K3387" s="385"/>
    </row>
    <row r="3388" spans="1:11">
      <c r="A3388" s="494"/>
      <c r="B3388" s="438"/>
      <c r="F3388" s="385"/>
      <c r="G3388" s="385"/>
      <c r="H3388" s="385"/>
      <c r="I3388" s="385"/>
      <c r="J3388" s="385"/>
      <c r="K3388" s="385"/>
    </row>
    <row r="3389" spans="1:11">
      <c r="A3389" s="494"/>
      <c r="B3389" s="438"/>
      <c r="F3389" s="385"/>
      <c r="G3389" s="385"/>
      <c r="H3389" s="385"/>
      <c r="I3389" s="385"/>
      <c r="J3389" s="385"/>
      <c r="K3389" s="385"/>
    </row>
    <row r="3390" spans="1:11">
      <c r="A3390" s="494"/>
      <c r="B3390" s="438"/>
      <c r="F3390" s="385"/>
      <c r="G3390" s="385"/>
      <c r="H3390" s="385"/>
      <c r="I3390" s="385"/>
      <c r="J3390" s="385"/>
      <c r="K3390" s="385"/>
    </row>
    <row r="3391" spans="1:11">
      <c r="A3391" s="494"/>
      <c r="B3391" s="438"/>
      <c r="F3391" s="385"/>
      <c r="G3391" s="385"/>
      <c r="H3391" s="385"/>
      <c r="I3391" s="385"/>
      <c r="J3391" s="385"/>
      <c r="K3391" s="385"/>
    </row>
    <row r="3392" spans="1:11">
      <c r="A3392" s="494"/>
      <c r="B3392" s="438"/>
      <c r="F3392" s="385"/>
      <c r="G3392" s="385"/>
      <c r="H3392" s="385"/>
      <c r="I3392" s="385"/>
      <c r="J3392" s="385"/>
      <c r="K3392" s="385"/>
    </row>
    <row r="3393" spans="1:11">
      <c r="A3393" s="494"/>
      <c r="B3393" s="438"/>
      <c r="F3393" s="385"/>
      <c r="G3393" s="385"/>
      <c r="H3393" s="385"/>
      <c r="I3393" s="385"/>
      <c r="J3393" s="385"/>
      <c r="K3393" s="385"/>
    </row>
    <row r="3394" spans="1:11">
      <c r="A3394" s="494"/>
      <c r="B3394" s="438"/>
      <c r="F3394" s="385"/>
      <c r="G3394" s="385"/>
      <c r="H3394" s="385"/>
      <c r="I3394" s="385"/>
      <c r="J3394" s="385"/>
      <c r="K3394" s="385"/>
    </row>
    <row r="3395" spans="1:11">
      <c r="A3395" s="494"/>
      <c r="B3395" s="438"/>
      <c r="F3395" s="385"/>
      <c r="G3395" s="385"/>
      <c r="H3395" s="385"/>
      <c r="I3395" s="385"/>
      <c r="J3395" s="385"/>
      <c r="K3395" s="385"/>
    </row>
    <row r="3396" spans="1:11">
      <c r="A3396" s="494"/>
      <c r="B3396" s="438"/>
      <c r="F3396" s="385"/>
      <c r="G3396" s="385"/>
      <c r="H3396" s="385"/>
      <c r="I3396" s="385"/>
      <c r="J3396" s="385"/>
      <c r="K3396" s="385"/>
    </row>
    <row r="3397" spans="1:11">
      <c r="A3397" s="494"/>
      <c r="B3397" s="438"/>
      <c r="F3397" s="385"/>
      <c r="G3397" s="385"/>
      <c r="H3397" s="385"/>
      <c r="I3397" s="385"/>
      <c r="J3397" s="385"/>
      <c r="K3397" s="385"/>
    </row>
    <row r="3398" spans="1:11">
      <c r="A3398" s="494"/>
      <c r="B3398" s="438"/>
      <c r="F3398" s="385"/>
      <c r="G3398" s="385"/>
      <c r="H3398" s="385"/>
      <c r="I3398" s="385"/>
      <c r="J3398" s="385"/>
      <c r="K3398" s="385"/>
    </row>
    <row r="3399" spans="1:11">
      <c r="A3399" s="494"/>
      <c r="B3399" s="438"/>
      <c r="F3399" s="385"/>
      <c r="G3399" s="385"/>
      <c r="H3399" s="385"/>
      <c r="I3399" s="385"/>
      <c r="J3399" s="385"/>
      <c r="K3399" s="385"/>
    </row>
    <row r="3400" spans="1:11">
      <c r="A3400" s="494"/>
      <c r="B3400" s="438"/>
      <c r="F3400" s="385"/>
      <c r="G3400" s="385"/>
      <c r="H3400" s="385"/>
      <c r="I3400" s="385"/>
      <c r="J3400" s="385"/>
      <c r="K3400" s="385"/>
    </row>
    <row r="3401" spans="1:11">
      <c r="A3401" s="494"/>
      <c r="B3401" s="438"/>
      <c r="F3401" s="385"/>
      <c r="G3401" s="385"/>
      <c r="H3401" s="385"/>
      <c r="I3401" s="385"/>
      <c r="J3401" s="385"/>
      <c r="K3401" s="385"/>
    </row>
    <row r="3402" spans="1:11">
      <c r="A3402" s="494"/>
      <c r="B3402" s="438"/>
      <c r="F3402" s="385"/>
      <c r="G3402" s="385"/>
      <c r="H3402" s="385"/>
      <c r="I3402" s="385"/>
      <c r="J3402" s="385"/>
      <c r="K3402" s="385"/>
    </row>
    <row r="3403" spans="1:11">
      <c r="A3403" s="494"/>
      <c r="B3403" s="438"/>
      <c r="F3403" s="385"/>
      <c r="G3403" s="385"/>
      <c r="H3403" s="385"/>
      <c r="I3403" s="385"/>
      <c r="J3403" s="385"/>
      <c r="K3403" s="385"/>
    </row>
    <row r="3404" spans="1:11">
      <c r="A3404" s="494"/>
      <c r="B3404" s="438"/>
      <c r="F3404" s="385"/>
      <c r="G3404" s="385"/>
      <c r="H3404" s="385"/>
      <c r="I3404" s="385"/>
      <c r="J3404" s="385"/>
      <c r="K3404" s="385"/>
    </row>
    <row r="3405" spans="1:11">
      <c r="A3405" s="494"/>
      <c r="B3405" s="438"/>
      <c r="F3405" s="385"/>
      <c r="G3405" s="385"/>
      <c r="H3405" s="385"/>
      <c r="I3405" s="385"/>
      <c r="J3405" s="385"/>
      <c r="K3405" s="385"/>
    </row>
    <row r="3406" spans="1:11">
      <c r="A3406" s="494"/>
      <c r="B3406" s="438"/>
      <c r="F3406" s="385"/>
      <c r="G3406" s="385"/>
      <c r="H3406" s="385"/>
      <c r="I3406" s="385"/>
      <c r="J3406" s="385"/>
      <c r="K3406" s="385"/>
    </row>
    <row r="3407" spans="1:11">
      <c r="A3407" s="494"/>
      <c r="B3407" s="438"/>
      <c r="F3407" s="385"/>
      <c r="G3407" s="385"/>
      <c r="H3407" s="385"/>
      <c r="I3407" s="385"/>
      <c r="J3407" s="385"/>
      <c r="K3407" s="385"/>
    </row>
    <row r="3408" spans="1:11">
      <c r="A3408" s="494"/>
      <c r="B3408" s="438"/>
      <c r="F3408" s="385"/>
      <c r="G3408" s="385"/>
      <c r="H3408" s="385"/>
      <c r="I3408" s="385"/>
      <c r="J3408" s="385"/>
      <c r="K3408" s="385"/>
    </row>
    <row r="3409" spans="1:11">
      <c r="A3409" s="494"/>
      <c r="B3409" s="438"/>
      <c r="F3409" s="385"/>
      <c r="G3409" s="385"/>
      <c r="H3409" s="385"/>
      <c r="I3409" s="385"/>
      <c r="J3409" s="385"/>
      <c r="K3409" s="385"/>
    </row>
    <row r="3410" spans="1:11">
      <c r="A3410" s="494"/>
      <c r="B3410" s="438"/>
      <c r="F3410" s="385"/>
      <c r="G3410" s="385"/>
      <c r="H3410" s="385"/>
      <c r="I3410" s="385"/>
      <c r="J3410" s="385"/>
      <c r="K3410" s="385"/>
    </row>
    <row r="3411" spans="1:11">
      <c r="A3411" s="494"/>
      <c r="B3411" s="438"/>
      <c r="F3411" s="385"/>
      <c r="G3411" s="385"/>
      <c r="H3411" s="385"/>
      <c r="I3411" s="385"/>
      <c r="J3411" s="385"/>
      <c r="K3411" s="385"/>
    </row>
    <row r="3412" spans="1:11">
      <c r="A3412" s="494"/>
      <c r="B3412" s="438"/>
      <c r="F3412" s="385"/>
      <c r="G3412" s="385"/>
      <c r="H3412" s="385"/>
      <c r="I3412" s="385"/>
      <c r="J3412" s="385"/>
      <c r="K3412" s="385"/>
    </row>
    <row r="3413" spans="1:11">
      <c r="A3413" s="494"/>
      <c r="B3413" s="438"/>
      <c r="F3413" s="385"/>
      <c r="G3413" s="385"/>
      <c r="H3413" s="385"/>
      <c r="I3413" s="385"/>
      <c r="J3413" s="385"/>
      <c r="K3413" s="385"/>
    </row>
    <row r="3414" spans="1:11">
      <c r="A3414" s="494"/>
      <c r="B3414" s="438"/>
      <c r="F3414" s="385"/>
      <c r="G3414" s="385"/>
      <c r="H3414" s="385"/>
      <c r="I3414" s="385"/>
      <c r="J3414" s="385"/>
      <c r="K3414" s="385"/>
    </row>
    <row r="3415" spans="1:11">
      <c r="A3415" s="494"/>
      <c r="B3415" s="438"/>
      <c r="F3415" s="385"/>
      <c r="G3415" s="385"/>
      <c r="H3415" s="385"/>
      <c r="I3415" s="385"/>
      <c r="J3415" s="385"/>
      <c r="K3415" s="385"/>
    </row>
    <row r="3416" spans="1:11">
      <c r="A3416" s="494"/>
      <c r="B3416" s="438"/>
      <c r="F3416" s="385"/>
      <c r="G3416" s="385"/>
      <c r="H3416" s="385"/>
      <c r="I3416" s="385"/>
      <c r="J3416" s="385"/>
      <c r="K3416" s="385"/>
    </row>
    <row r="3417" spans="1:11">
      <c r="A3417" s="494"/>
      <c r="B3417" s="438"/>
      <c r="F3417" s="385"/>
      <c r="G3417" s="385"/>
      <c r="H3417" s="385"/>
      <c r="I3417" s="385"/>
      <c r="J3417" s="385"/>
      <c r="K3417" s="385"/>
    </row>
    <row r="3418" spans="1:11">
      <c r="A3418" s="494"/>
      <c r="B3418" s="438"/>
      <c r="F3418" s="385"/>
      <c r="G3418" s="385"/>
      <c r="H3418" s="385"/>
      <c r="I3418" s="385"/>
      <c r="J3418" s="385"/>
      <c r="K3418" s="385"/>
    </row>
    <row r="3419" spans="1:11">
      <c r="A3419" s="494"/>
      <c r="B3419" s="438"/>
      <c r="F3419" s="385"/>
      <c r="G3419" s="385"/>
      <c r="H3419" s="385"/>
      <c r="I3419" s="385"/>
      <c r="J3419" s="385"/>
      <c r="K3419" s="385"/>
    </row>
    <row r="3420" spans="1:11">
      <c r="A3420" s="494"/>
      <c r="B3420" s="438"/>
      <c r="F3420" s="385"/>
      <c r="G3420" s="385"/>
      <c r="H3420" s="385"/>
      <c r="I3420" s="385"/>
      <c r="J3420" s="385"/>
      <c r="K3420" s="385"/>
    </row>
    <row r="3421" spans="1:11">
      <c r="A3421" s="494"/>
      <c r="B3421" s="438"/>
      <c r="F3421" s="385"/>
      <c r="G3421" s="385"/>
      <c r="H3421" s="385"/>
      <c r="I3421" s="385"/>
      <c r="J3421" s="385"/>
      <c r="K3421" s="385"/>
    </row>
    <row r="3422" spans="1:11">
      <c r="A3422" s="494"/>
      <c r="B3422" s="438"/>
      <c r="F3422" s="385"/>
      <c r="G3422" s="385"/>
      <c r="H3422" s="385"/>
      <c r="I3422" s="385"/>
      <c r="J3422" s="385"/>
      <c r="K3422" s="385"/>
    </row>
    <row r="3423" spans="1:11">
      <c r="A3423" s="494"/>
      <c r="B3423" s="438"/>
      <c r="F3423" s="385"/>
      <c r="G3423" s="385"/>
      <c r="H3423" s="385"/>
      <c r="I3423" s="385"/>
      <c r="J3423" s="385"/>
      <c r="K3423" s="385"/>
    </row>
    <row r="3424" spans="1:11">
      <c r="A3424" s="494"/>
      <c r="B3424" s="438"/>
      <c r="F3424" s="385"/>
      <c r="G3424" s="385"/>
      <c r="H3424" s="385"/>
      <c r="I3424" s="385"/>
      <c r="J3424" s="385"/>
      <c r="K3424" s="385"/>
    </row>
    <row r="3425" spans="1:11">
      <c r="A3425" s="494"/>
      <c r="B3425" s="438"/>
      <c r="F3425" s="385"/>
      <c r="G3425" s="385"/>
      <c r="H3425" s="385"/>
      <c r="I3425" s="385"/>
      <c r="J3425" s="385"/>
      <c r="K3425" s="385"/>
    </row>
    <row r="3426" spans="1:11">
      <c r="A3426" s="494"/>
      <c r="B3426" s="438"/>
      <c r="F3426" s="385"/>
      <c r="G3426" s="385"/>
      <c r="H3426" s="385"/>
      <c r="I3426" s="385"/>
      <c r="J3426" s="385"/>
      <c r="K3426" s="385"/>
    </row>
    <row r="3427" spans="1:11">
      <c r="A3427" s="494"/>
      <c r="B3427" s="438"/>
      <c r="F3427" s="385"/>
      <c r="G3427" s="385"/>
      <c r="H3427" s="385"/>
      <c r="I3427" s="385"/>
      <c r="J3427" s="385"/>
      <c r="K3427" s="385"/>
    </row>
    <row r="3428" spans="1:11">
      <c r="A3428" s="494"/>
      <c r="B3428" s="438"/>
      <c r="F3428" s="385"/>
      <c r="G3428" s="385"/>
      <c r="H3428" s="385"/>
      <c r="I3428" s="385"/>
      <c r="J3428" s="385"/>
      <c r="K3428" s="385"/>
    </row>
    <row r="3429" spans="1:11">
      <c r="A3429" s="494"/>
      <c r="B3429" s="438"/>
      <c r="F3429" s="385"/>
      <c r="G3429" s="385"/>
      <c r="H3429" s="385"/>
      <c r="I3429" s="385"/>
      <c r="J3429" s="385"/>
      <c r="K3429" s="385"/>
    </row>
    <row r="3430" spans="1:11">
      <c r="A3430" s="494"/>
      <c r="B3430" s="438"/>
      <c r="F3430" s="385"/>
      <c r="G3430" s="385"/>
      <c r="H3430" s="385"/>
      <c r="I3430" s="385"/>
      <c r="J3430" s="385"/>
      <c r="K3430" s="385"/>
    </row>
    <row r="3431" spans="1:11">
      <c r="A3431" s="494"/>
      <c r="B3431" s="438"/>
      <c r="F3431" s="385"/>
      <c r="G3431" s="385"/>
      <c r="H3431" s="385"/>
      <c r="I3431" s="385"/>
      <c r="J3431" s="385"/>
      <c r="K3431" s="385"/>
    </row>
    <row r="3432" spans="1:11">
      <c r="A3432" s="494"/>
      <c r="B3432" s="438"/>
      <c r="F3432" s="385"/>
      <c r="G3432" s="385"/>
      <c r="H3432" s="385"/>
      <c r="I3432" s="385"/>
      <c r="J3432" s="385"/>
      <c r="K3432" s="385"/>
    </row>
    <row r="3433" spans="1:11">
      <c r="A3433" s="494"/>
      <c r="B3433" s="438"/>
      <c r="F3433" s="385"/>
      <c r="G3433" s="385"/>
      <c r="H3433" s="385"/>
      <c r="I3433" s="385"/>
      <c r="J3433" s="385"/>
      <c r="K3433" s="385"/>
    </row>
    <row r="3434" spans="1:11">
      <c r="A3434" s="494"/>
      <c r="B3434" s="438"/>
      <c r="F3434" s="385"/>
      <c r="G3434" s="385"/>
      <c r="H3434" s="385"/>
      <c r="I3434" s="385"/>
      <c r="J3434" s="385"/>
      <c r="K3434" s="385"/>
    </row>
    <row r="3435" spans="1:11">
      <c r="A3435" s="494"/>
      <c r="B3435" s="438"/>
      <c r="F3435" s="385"/>
      <c r="G3435" s="385"/>
      <c r="H3435" s="385"/>
      <c r="I3435" s="385"/>
      <c r="J3435" s="385"/>
      <c r="K3435" s="385"/>
    </row>
    <row r="3436" spans="1:11">
      <c r="A3436" s="494"/>
      <c r="B3436" s="438"/>
      <c r="F3436" s="385"/>
      <c r="G3436" s="385"/>
      <c r="H3436" s="385"/>
      <c r="I3436" s="385"/>
      <c r="J3436" s="385"/>
      <c r="K3436" s="385"/>
    </row>
    <row r="3437" spans="1:11">
      <c r="A3437" s="494"/>
      <c r="B3437" s="438"/>
      <c r="F3437" s="385"/>
      <c r="G3437" s="385"/>
      <c r="H3437" s="385"/>
      <c r="I3437" s="385"/>
      <c r="J3437" s="385"/>
      <c r="K3437" s="385"/>
    </row>
    <row r="3438" spans="1:11">
      <c r="A3438" s="494"/>
      <c r="B3438" s="438"/>
      <c r="F3438" s="385"/>
      <c r="G3438" s="385"/>
      <c r="H3438" s="385"/>
      <c r="I3438" s="385"/>
      <c r="J3438" s="385"/>
      <c r="K3438" s="385"/>
    </row>
    <row r="3439" spans="1:11">
      <c r="A3439" s="494"/>
      <c r="B3439" s="438"/>
      <c r="F3439" s="385"/>
      <c r="G3439" s="385"/>
      <c r="H3439" s="385"/>
      <c r="I3439" s="385"/>
      <c r="J3439" s="385"/>
      <c r="K3439" s="385"/>
    </row>
    <row r="3440" spans="1:11">
      <c r="A3440" s="494"/>
      <c r="B3440" s="438"/>
      <c r="F3440" s="385"/>
      <c r="G3440" s="385"/>
      <c r="H3440" s="385"/>
      <c r="I3440" s="385"/>
      <c r="J3440" s="385"/>
      <c r="K3440" s="385"/>
    </row>
    <row r="3441" spans="1:11">
      <c r="A3441" s="494"/>
      <c r="B3441" s="438"/>
      <c r="F3441" s="385"/>
      <c r="G3441" s="385"/>
      <c r="H3441" s="385"/>
      <c r="I3441" s="385"/>
      <c r="J3441" s="385"/>
      <c r="K3441" s="385"/>
    </row>
    <row r="3442" spans="1:11">
      <c r="A3442" s="494"/>
      <c r="B3442" s="438"/>
      <c r="F3442" s="385"/>
      <c r="G3442" s="385"/>
      <c r="H3442" s="385"/>
      <c r="I3442" s="385"/>
      <c r="J3442" s="385"/>
      <c r="K3442" s="385"/>
    </row>
    <row r="3443" spans="1:11">
      <c r="A3443" s="494"/>
      <c r="B3443" s="438"/>
      <c r="F3443" s="385"/>
      <c r="G3443" s="385"/>
      <c r="H3443" s="385"/>
      <c r="I3443" s="385"/>
      <c r="J3443" s="385"/>
      <c r="K3443" s="385"/>
    </row>
    <row r="3444" spans="1:11">
      <c r="A3444" s="494"/>
      <c r="B3444" s="438"/>
      <c r="F3444" s="385"/>
      <c r="G3444" s="385"/>
      <c r="H3444" s="385"/>
      <c r="I3444" s="385"/>
      <c r="J3444" s="385"/>
      <c r="K3444" s="385"/>
    </row>
    <row r="3445" spans="1:11">
      <c r="A3445" s="494"/>
      <c r="B3445" s="438"/>
      <c r="F3445" s="385"/>
      <c r="G3445" s="385"/>
      <c r="H3445" s="385"/>
      <c r="I3445" s="385"/>
      <c r="J3445" s="385"/>
      <c r="K3445" s="385"/>
    </row>
    <row r="3446" spans="1:11">
      <c r="A3446" s="494"/>
      <c r="B3446" s="438"/>
      <c r="F3446" s="385"/>
      <c r="G3446" s="385"/>
      <c r="H3446" s="385"/>
      <c r="I3446" s="385"/>
      <c r="J3446" s="385"/>
      <c r="K3446" s="385"/>
    </row>
    <row r="3447" spans="1:11">
      <c r="A3447" s="494"/>
      <c r="B3447" s="438"/>
      <c r="F3447" s="385"/>
      <c r="G3447" s="385"/>
      <c r="H3447" s="385"/>
      <c r="I3447" s="385"/>
      <c r="J3447" s="385"/>
      <c r="K3447" s="385"/>
    </row>
    <row r="3448" spans="1:11">
      <c r="A3448" s="494"/>
      <c r="B3448" s="438"/>
      <c r="F3448" s="385"/>
      <c r="G3448" s="385"/>
      <c r="H3448" s="385"/>
      <c r="I3448" s="385"/>
      <c r="J3448" s="385"/>
      <c r="K3448" s="385"/>
    </row>
    <row r="3449" spans="1:11">
      <c r="A3449" s="494"/>
      <c r="B3449" s="438"/>
      <c r="F3449" s="385"/>
      <c r="G3449" s="385"/>
      <c r="H3449" s="385"/>
      <c r="I3449" s="385"/>
      <c r="J3449" s="385"/>
      <c r="K3449" s="385"/>
    </row>
    <row r="3450" spans="1:11">
      <c r="A3450" s="494"/>
      <c r="B3450" s="438"/>
      <c r="F3450" s="385"/>
      <c r="G3450" s="385"/>
      <c r="H3450" s="385"/>
      <c r="I3450" s="385"/>
      <c r="J3450" s="385"/>
      <c r="K3450" s="385"/>
    </row>
    <row r="3451" spans="1:11">
      <c r="A3451" s="494"/>
      <c r="B3451" s="438"/>
      <c r="F3451" s="385"/>
      <c r="G3451" s="385"/>
      <c r="H3451" s="385"/>
      <c r="I3451" s="385"/>
      <c r="J3451" s="385"/>
      <c r="K3451" s="385"/>
    </row>
    <row r="3452" spans="1:11">
      <c r="A3452" s="494"/>
      <c r="B3452" s="438"/>
      <c r="F3452" s="385"/>
      <c r="G3452" s="385"/>
      <c r="H3452" s="385"/>
      <c r="I3452" s="385"/>
      <c r="J3452" s="385"/>
      <c r="K3452" s="385"/>
    </row>
    <row r="3453" spans="1:11">
      <c r="A3453" s="494"/>
      <c r="B3453" s="438"/>
      <c r="F3453" s="385"/>
      <c r="G3453" s="385"/>
      <c r="H3453" s="385"/>
      <c r="I3453" s="385"/>
      <c r="J3453" s="385"/>
      <c r="K3453" s="385"/>
    </row>
    <row r="3454" spans="1:11">
      <c r="A3454" s="494"/>
      <c r="B3454" s="438"/>
      <c r="F3454" s="385"/>
      <c r="G3454" s="385"/>
      <c r="H3454" s="385"/>
      <c r="I3454" s="385"/>
      <c r="J3454" s="385"/>
      <c r="K3454" s="385"/>
    </row>
    <row r="3455" spans="1:11">
      <c r="A3455" s="494"/>
      <c r="B3455" s="438"/>
      <c r="F3455" s="385"/>
      <c r="G3455" s="385"/>
      <c r="H3455" s="385"/>
      <c r="I3455" s="385"/>
      <c r="J3455" s="385"/>
      <c r="K3455" s="385"/>
    </row>
    <row r="3456" spans="1:11">
      <c r="A3456" s="494"/>
      <c r="B3456" s="438"/>
      <c r="F3456" s="385"/>
      <c r="G3456" s="385"/>
      <c r="H3456" s="385"/>
      <c r="I3456" s="385"/>
      <c r="J3456" s="385"/>
      <c r="K3456" s="385"/>
    </row>
    <row r="3457" spans="1:11">
      <c r="A3457" s="494"/>
      <c r="B3457" s="438"/>
      <c r="F3457" s="385"/>
      <c r="G3457" s="385"/>
      <c r="H3457" s="385"/>
      <c r="I3457" s="385"/>
      <c r="J3457" s="385"/>
      <c r="K3457" s="385"/>
    </row>
    <row r="3458" spans="1:11">
      <c r="A3458" s="494"/>
      <c r="B3458" s="438"/>
      <c r="F3458" s="385"/>
      <c r="G3458" s="385"/>
      <c r="H3458" s="385"/>
      <c r="I3458" s="385"/>
      <c r="J3458" s="385"/>
      <c r="K3458" s="385"/>
    </row>
    <row r="3459" spans="1:11">
      <c r="A3459" s="494"/>
      <c r="B3459" s="438"/>
      <c r="F3459" s="385"/>
      <c r="G3459" s="385"/>
      <c r="H3459" s="385"/>
      <c r="I3459" s="385"/>
      <c r="J3459" s="385"/>
      <c r="K3459" s="385"/>
    </row>
    <row r="3460" spans="1:11">
      <c r="A3460" s="494"/>
      <c r="B3460" s="438"/>
      <c r="F3460" s="385"/>
      <c r="G3460" s="385"/>
      <c r="H3460" s="385"/>
      <c r="I3460" s="385"/>
      <c r="J3460" s="385"/>
      <c r="K3460" s="385"/>
    </row>
    <row r="3461" spans="1:11">
      <c r="A3461" s="494"/>
      <c r="B3461" s="438"/>
      <c r="F3461" s="385"/>
      <c r="G3461" s="385"/>
      <c r="H3461" s="385"/>
      <c r="I3461" s="385"/>
      <c r="J3461" s="385"/>
      <c r="K3461" s="385"/>
    </row>
    <row r="3462" spans="1:11">
      <c r="A3462" s="494"/>
      <c r="B3462" s="438"/>
      <c r="F3462" s="385"/>
      <c r="G3462" s="385"/>
      <c r="H3462" s="385"/>
      <c r="I3462" s="385"/>
      <c r="J3462" s="385"/>
      <c r="K3462" s="385"/>
    </row>
    <row r="3463" spans="1:11">
      <c r="A3463" s="494"/>
      <c r="B3463" s="438"/>
      <c r="F3463" s="385"/>
      <c r="G3463" s="385"/>
      <c r="H3463" s="385"/>
      <c r="I3463" s="385"/>
      <c r="J3463" s="385"/>
      <c r="K3463" s="385"/>
    </row>
    <row r="3464" spans="1:11">
      <c r="A3464" s="494"/>
      <c r="B3464" s="438"/>
      <c r="F3464" s="385"/>
      <c r="G3464" s="385"/>
      <c r="H3464" s="385"/>
      <c r="I3464" s="385"/>
      <c r="J3464" s="385"/>
      <c r="K3464" s="385"/>
    </row>
    <row r="3465" spans="1:11">
      <c r="A3465" s="494"/>
      <c r="B3465" s="438"/>
      <c r="F3465" s="385"/>
      <c r="G3465" s="385"/>
      <c r="H3465" s="385"/>
      <c r="I3465" s="385"/>
      <c r="J3465" s="385"/>
      <c r="K3465" s="385"/>
    </row>
    <row r="3466" spans="1:11">
      <c r="A3466" s="494"/>
      <c r="B3466" s="438"/>
      <c r="F3466" s="385"/>
      <c r="G3466" s="385"/>
      <c r="H3466" s="385"/>
      <c r="I3466" s="385"/>
      <c r="J3466" s="385"/>
      <c r="K3466" s="385"/>
    </row>
    <row r="3467" spans="1:11">
      <c r="A3467" s="494"/>
      <c r="B3467" s="438"/>
      <c r="F3467" s="385"/>
      <c r="G3467" s="385"/>
      <c r="H3467" s="385"/>
      <c r="I3467" s="385"/>
      <c r="J3467" s="385"/>
      <c r="K3467" s="385"/>
    </row>
    <row r="3468" spans="1:11">
      <c r="A3468" s="494"/>
      <c r="B3468" s="438"/>
      <c r="F3468" s="385"/>
      <c r="G3468" s="385"/>
      <c r="H3468" s="385"/>
      <c r="I3468" s="385"/>
      <c r="J3468" s="385"/>
      <c r="K3468" s="385"/>
    </row>
    <row r="3469" spans="1:11">
      <c r="A3469" s="494"/>
      <c r="B3469" s="438"/>
      <c r="F3469" s="385"/>
      <c r="G3469" s="385"/>
      <c r="H3469" s="385"/>
      <c r="I3469" s="385"/>
      <c r="J3469" s="385"/>
      <c r="K3469" s="385"/>
    </row>
    <row r="3470" spans="1:11">
      <c r="A3470" s="494"/>
      <c r="B3470" s="438"/>
      <c r="F3470" s="385"/>
      <c r="G3470" s="385"/>
      <c r="H3470" s="385"/>
      <c r="I3470" s="385"/>
      <c r="J3470" s="385"/>
      <c r="K3470" s="385"/>
    </row>
    <row r="3471" spans="1:11">
      <c r="A3471" s="494"/>
      <c r="B3471" s="438"/>
      <c r="F3471" s="385"/>
      <c r="G3471" s="385"/>
      <c r="H3471" s="385"/>
      <c r="I3471" s="385"/>
      <c r="J3471" s="385"/>
      <c r="K3471" s="385"/>
    </row>
    <row r="3472" spans="1:11">
      <c r="A3472" s="494"/>
      <c r="B3472" s="438"/>
      <c r="F3472" s="385"/>
      <c r="G3472" s="385"/>
      <c r="H3472" s="385"/>
      <c r="I3472" s="385"/>
      <c r="J3472" s="385"/>
      <c r="K3472" s="385"/>
    </row>
    <row r="3473" spans="1:11">
      <c r="A3473" s="494"/>
      <c r="B3473" s="438"/>
      <c r="F3473" s="385"/>
      <c r="G3473" s="385"/>
      <c r="H3473" s="385"/>
      <c r="I3473" s="385"/>
      <c r="J3473" s="385"/>
      <c r="K3473" s="385"/>
    </row>
    <row r="3474" spans="1:11">
      <c r="A3474" s="494"/>
      <c r="B3474" s="438"/>
      <c r="F3474" s="385"/>
      <c r="G3474" s="385"/>
      <c r="H3474" s="385"/>
      <c r="I3474" s="385"/>
      <c r="J3474" s="385"/>
      <c r="K3474" s="385"/>
    </row>
    <row r="3475" spans="1:11">
      <c r="A3475" s="494"/>
      <c r="B3475" s="438"/>
      <c r="F3475" s="385"/>
      <c r="G3475" s="385"/>
      <c r="H3475" s="385"/>
      <c r="I3475" s="385"/>
      <c r="J3475" s="385"/>
      <c r="K3475" s="385"/>
    </row>
    <row r="3476" spans="1:11">
      <c r="A3476" s="494"/>
      <c r="B3476" s="438"/>
      <c r="F3476" s="385"/>
      <c r="G3476" s="385"/>
      <c r="H3476" s="385"/>
      <c r="I3476" s="385"/>
      <c r="J3476" s="385"/>
      <c r="K3476" s="385"/>
    </row>
    <row r="3477" spans="1:11">
      <c r="A3477" s="494"/>
      <c r="B3477" s="438"/>
      <c r="F3477" s="385"/>
      <c r="G3477" s="385"/>
      <c r="H3477" s="385"/>
      <c r="I3477" s="385"/>
      <c r="J3477" s="385"/>
      <c r="K3477" s="385"/>
    </row>
    <row r="3478" spans="1:11">
      <c r="A3478" s="494"/>
      <c r="B3478" s="438"/>
      <c r="F3478" s="385"/>
      <c r="G3478" s="385"/>
      <c r="H3478" s="385"/>
      <c r="I3478" s="385"/>
      <c r="J3478" s="385"/>
      <c r="K3478" s="385"/>
    </row>
    <row r="3479" spans="1:11">
      <c r="A3479" s="494"/>
      <c r="B3479" s="438"/>
      <c r="F3479" s="385"/>
      <c r="G3479" s="385"/>
      <c r="H3479" s="385"/>
      <c r="I3479" s="385"/>
      <c r="J3479" s="385"/>
      <c r="K3479" s="385"/>
    </row>
    <row r="3480" spans="1:11">
      <c r="A3480" s="494"/>
      <c r="B3480" s="438"/>
      <c r="F3480" s="385"/>
      <c r="G3480" s="385"/>
      <c r="H3480" s="385"/>
      <c r="I3480" s="385"/>
      <c r="J3480" s="385"/>
      <c r="K3480" s="385"/>
    </row>
    <row r="3481" spans="1:11">
      <c r="A3481" s="494"/>
      <c r="B3481" s="438"/>
      <c r="F3481" s="385"/>
      <c r="G3481" s="385"/>
      <c r="H3481" s="385"/>
      <c r="I3481" s="385"/>
      <c r="J3481" s="385"/>
      <c r="K3481" s="385"/>
    </row>
    <row r="3482" spans="1:11">
      <c r="A3482" s="494"/>
      <c r="B3482" s="438"/>
      <c r="F3482" s="385"/>
      <c r="G3482" s="385"/>
      <c r="H3482" s="385"/>
      <c r="I3482" s="385"/>
      <c r="J3482" s="385"/>
      <c r="K3482" s="385"/>
    </row>
    <row r="3483" spans="1:11">
      <c r="A3483" s="494"/>
      <c r="B3483" s="438"/>
      <c r="F3483" s="385"/>
      <c r="G3483" s="385"/>
      <c r="H3483" s="385"/>
      <c r="I3483" s="385"/>
      <c r="J3483" s="385"/>
      <c r="K3483" s="385"/>
    </row>
    <row r="3484" spans="1:11">
      <c r="A3484" s="494"/>
      <c r="B3484" s="438"/>
      <c r="F3484" s="385"/>
      <c r="G3484" s="385"/>
      <c r="H3484" s="385"/>
      <c r="I3484" s="385"/>
      <c r="J3484" s="385"/>
      <c r="K3484" s="385"/>
    </row>
    <row r="3485" spans="1:11">
      <c r="A3485" s="494"/>
      <c r="B3485" s="438"/>
      <c r="F3485" s="385"/>
      <c r="G3485" s="385"/>
      <c r="H3485" s="385"/>
      <c r="I3485" s="385"/>
      <c r="J3485" s="385"/>
      <c r="K3485" s="385"/>
    </row>
    <row r="3486" spans="1:11">
      <c r="A3486" s="494"/>
      <c r="B3486" s="438"/>
      <c r="F3486" s="385"/>
      <c r="G3486" s="385"/>
      <c r="H3486" s="385"/>
      <c r="I3486" s="385"/>
      <c r="J3486" s="385"/>
      <c r="K3486" s="385"/>
    </row>
    <row r="3487" spans="1:11">
      <c r="A3487" s="494"/>
      <c r="B3487" s="438"/>
      <c r="F3487" s="385"/>
      <c r="G3487" s="385"/>
      <c r="H3487" s="385"/>
      <c r="I3487" s="385"/>
      <c r="J3487" s="385"/>
      <c r="K3487" s="385"/>
    </row>
    <row r="3488" spans="1:11">
      <c r="A3488" s="494"/>
      <c r="B3488" s="438"/>
      <c r="F3488" s="385"/>
      <c r="G3488" s="385"/>
      <c r="H3488" s="385"/>
      <c r="I3488" s="385"/>
      <c r="J3488" s="385"/>
      <c r="K3488" s="385"/>
    </row>
    <row r="3489" spans="1:11">
      <c r="A3489" s="494"/>
      <c r="B3489" s="438"/>
      <c r="F3489" s="385"/>
      <c r="G3489" s="385"/>
      <c r="H3489" s="385"/>
      <c r="I3489" s="385"/>
      <c r="J3489" s="385"/>
      <c r="K3489" s="385"/>
    </row>
    <row r="3490" spans="1:11">
      <c r="A3490" s="494"/>
      <c r="B3490" s="438"/>
      <c r="F3490" s="385"/>
      <c r="G3490" s="385"/>
      <c r="H3490" s="385"/>
      <c r="I3490" s="385"/>
      <c r="J3490" s="385"/>
      <c r="K3490" s="385"/>
    </row>
    <row r="3491" spans="1:11">
      <c r="A3491" s="494"/>
      <c r="B3491" s="438"/>
      <c r="F3491" s="385"/>
      <c r="G3491" s="385"/>
      <c r="H3491" s="385"/>
      <c r="I3491" s="385"/>
      <c r="J3491" s="385"/>
      <c r="K3491" s="385"/>
    </row>
    <row r="3492" spans="1:11">
      <c r="A3492" s="494"/>
      <c r="B3492" s="438"/>
      <c r="F3492" s="385"/>
      <c r="G3492" s="385"/>
      <c r="H3492" s="385"/>
      <c r="I3492" s="385"/>
      <c r="J3492" s="385"/>
      <c r="K3492" s="385"/>
    </row>
    <row r="3493" spans="1:11">
      <c r="A3493" s="494"/>
      <c r="B3493" s="438"/>
      <c r="F3493" s="385"/>
      <c r="G3493" s="385"/>
      <c r="H3493" s="385"/>
      <c r="I3493" s="385"/>
      <c r="J3493" s="385"/>
      <c r="K3493" s="385"/>
    </row>
    <row r="3494" spans="1:11">
      <c r="A3494" s="494"/>
      <c r="B3494" s="438"/>
      <c r="F3494" s="385"/>
      <c r="G3494" s="385"/>
      <c r="H3494" s="385"/>
      <c r="I3494" s="385"/>
      <c r="J3494" s="385"/>
      <c r="K3494" s="385"/>
    </row>
    <row r="3495" spans="1:11">
      <c r="A3495" s="494"/>
      <c r="B3495" s="438"/>
      <c r="F3495" s="385"/>
      <c r="G3495" s="385"/>
      <c r="H3495" s="385"/>
      <c r="I3495" s="385"/>
      <c r="J3495" s="385"/>
      <c r="K3495" s="385"/>
    </row>
    <row r="3496" spans="1:11">
      <c r="A3496" s="494"/>
      <c r="B3496" s="438"/>
      <c r="F3496" s="385"/>
      <c r="G3496" s="385"/>
      <c r="H3496" s="385"/>
      <c r="I3496" s="385"/>
      <c r="J3496" s="385"/>
      <c r="K3496" s="385"/>
    </row>
    <row r="3497" spans="1:11">
      <c r="A3497" s="494"/>
      <c r="B3497" s="438"/>
      <c r="F3497" s="385"/>
      <c r="G3497" s="385"/>
      <c r="H3497" s="385"/>
      <c r="I3497" s="385"/>
      <c r="J3497" s="385"/>
      <c r="K3497" s="385"/>
    </row>
    <row r="3498" spans="1:11">
      <c r="A3498" s="494"/>
      <c r="B3498" s="438"/>
      <c r="F3498" s="385"/>
      <c r="G3498" s="385"/>
      <c r="H3498" s="385"/>
      <c r="I3498" s="385"/>
      <c r="J3498" s="385"/>
      <c r="K3498" s="385"/>
    </row>
    <row r="3499" spans="1:11">
      <c r="A3499" s="494"/>
      <c r="B3499" s="438"/>
      <c r="F3499" s="385"/>
      <c r="G3499" s="385"/>
      <c r="H3499" s="385"/>
      <c r="I3499" s="385"/>
      <c r="J3499" s="385"/>
      <c r="K3499" s="385"/>
    </row>
    <row r="3500" spans="1:11">
      <c r="A3500" s="494"/>
      <c r="B3500" s="438"/>
      <c r="F3500" s="385"/>
      <c r="G3500" s="385"/>
      <c r="H3500" s="385"/>
      <c r="I3500" s="385"/>
      <c r="J3500" s="385"/>
      <c r="K3500" s="385"/>
    </row>
    <row r="3501" spans="1:11">
      <c r="A3501" s="494"/>
      <c r="B3501" s="438"/>
      <c r="F3501" s="385"/>
      <c r="G3501" s="385"/>
      <c r="H3501" s="385"/>
      <c r="I3501" s="385"/>
      <c r="J3501" s="385"/>
      <c r="K3501" s="385"/>
    </row>
    <row r="3502" spans="1:11">
      <c r="A3502" s="494"/>
      <c r="B3502" s="438"/>
      <c r="F3502" s="385"/>
      <c r="G3502" s="385"/>
      <c r="H3502" s="385"/>
      <c r="I3502" s="385"/>
      <c r="J3502" s="385"/>
      <c r="K3502" s="385"/>
    </row>
    <row r="3503" spans="1:11">
      <c r="A3503" s="494"/>
      <c r="B3503" s="438"/>
      <c r="F3503" s="385"/>
      <c r="G3503" s="385"/>
      <c r="H3503" s="385"/>
      <c r="I3503" s="385"/>
      <c r="J3503" s="385"/>
      <c r="K3503" s="385"/>
    </row>
    <row r="3504" spans="1:11">
      <c r="A3504" s="494"/>
      <c r="B3504" s="438"/>
      <c r="F3504" s="385"/>
      <c r="G3504" s="385"/>
      <c r="H3504" s="385"/>
      <c r="I3504" s="385"/>
      <c r="J3504" s="385"/>
      <c r="K3504" s="385"/>
    </row>
    <row r="3505" spans="1:11">
      <c r="A3505" s="494"/>
      <c r="B3505" s="438"/>
      <c r="F3505" s="385"/>
      <c r="G3505" s="385"/>
      <c r="H3505" s="385"/>
      <c r="I3505" s="385"/>
      <c r="J3505" s="385"/>
      <c r="K3505" s="385"/>
    </row>
    <row r="3506" spans="1:11">
      <c r="A3506" s="494"/>
      <c r="B3506" s="438"/>
      <c r="F3506" s="385"/>
      <c r="G3506" s="385"/>
      <c r="H3506" s="385"/>
      <c r="I3506" s="385"/>
      <c r="J3506" s="385"/>
      <c r="K3506" s="385"/>
    </row>
    <row r="3507" spans="1:11">
      <c r="A3507" s="494"/>
      <c r="B3507" s="438"/>
      <c r="F3507" s="385"/>
      <c r="G3507" s="385"/>
      <c r="H3507" s="385"/>
      <c r="I3507" s="385"/>
      <c r="J3507" s="385"/>
      <c r="K3507" s="385"/>
    </row>
    <row r="3508" spans="1:11">
      <c r="A3508" s="494"/>
      <c r="B3508" s="438"/>
      <c r="F3508" s="385"/>
      <c r="G3508" s="385"/>
      <c r="H3508" s="385"/>
      <c r="I3508" s="385"/>
      <c r="J3508" s="385"/>
      <c r="K3508" s="385"/>
    </row>
    <row r="3509" spans="1:11">
      <c r="A3509" s="494"/>
      <c r="B3509" s="438"/>
      <c r="F3509" s="385"/>
      <c r="G3509" s="385"/>
      <c r="H3509" s="385"/>
      <c r="I3509" s="385"/>
      <c r="J3509" s="385"/>
      <c r="K3509" s="385"/>
    </row>
    <row r="3510" spans="1:11">
      <c r="A3510" s="494"/>
      <c r="B3510" s="438"/>
      <c r="F3510" s="385"/>
      <c r="G3510" s="385"/>
      <c r="H3510" s="385"/>
      <c r="I3510" s="385"/>
      <c r="J3510" s="385"/>
      <c r="K3510" s="385"/>
    </row>
    <row r="3511" spans="1:11">
      <c r="A3511" s="494"/>
      <c r="B3511" s="438"/>
      <c r="F3511" s="385"/>
      <c r="G3511" s="385"/>
      <c r="H3511" s="385"/>
      <c r="I3511" s="385"/>
      <c r="J3511" s="385"/>
      <c r="K3511" s="385"/>
    </row>
    <row r="3512" spans="1:11">
      <c r="A3512" s="494"/>
      <c r="B3512" s="438"/>
      <c r="F3512" s="385"/>
      <c r="G3512" s="385"/>
      <c r="H3512" s="385"/>
      <c r="I3512" s="385"/>
      <c r="J3512" s="385"/>
      <c r="K3512" s="385"/>
    </row>
    <row r="3513" spans="1:11">
      <c r="A3513" s="494"/>
      <c r="B3513" s="438"/>
      <c r="F3513" s="385"/>
      <c r="G3513" s="385"/>
      <c r="H3513" s="385"/>
      <c r="I3513" s="385"/>
      <c r="J3513" s="385"/>
      <c r="K3513" s="385"/>
    </row>
    <row r="3514" spans="1:11">
      <c r="A3514" s="494"/>
      <c r="B3514" s="438"/>
      <c r="F3514" s="385"/>
      <c r="G3514" s="385"/>
      <c r="H3514" s="385"/>
      <c r="I3514" s="385"/>
      <c r="J3514" s="385"/>
      <c r="K3514" s="385"/>
    </row>
    <row r="3515" spans="1:11">
      <c r="A3515" s="494"/>
      <c r="B3515" s="438"/>
      <c r="F3515" s="385"/>
      <c r="G3515" s="385"/>
      <c r="H3515" s="385"/>
      <c r="I3515" s="385"/>
      <c r="J3515" s="385"/>
      <c r="K3515" s="385"/>
    </row>
    <row r="3516" spans="1:11">
      <c r="A3516" s="494"/>
      <c r="B3516" s="438"/>
      <c r="F3516" s="385"/>
      <c r="G3516" s="385"/>
      <c r="H3516" s="385"/>
      <c r="I3516" s="385"/>
      <c r="J3516" s="385"/>
      <c r="K3516" s="385"/>
    </row>
    <row r="3517" spans="1:11">
      <c r="A3517" s="494"/>
      <c r="B3517" s="438"/>
      <c r="F3517" s="385"/>
      <c r="G3517" s="385"/>
      <c r="H3517" s="385"/>
      <c r="I3517" s="385"/>
      <c r="J3517" s="385"/>
      <c r="K3517" s="385"/>
    </row>
    <row r="3518" spans="1:11">
      <c r="A3518" s="494"/>
      <c r="B3518" s="438"/>
      <c r="F3518" s="385"/>
      <c r="G3518" s="385"/>
      <c r="H3518" s="385"/>
      <c r="I3518" s="385"/>
      <c r="J3518" s="385"/>
      <c r="K3518" s="385"/>
    </row>
    <row r="3519" spans="1:11">
      <c r="A3519" s="494"/>
      <c r="B3519" s="438"/>
      <c r="F3519" s="385"/>
      <c r="G3519" s="385"/>
      <c r="H3519" s="385"/>
      <c r="I3519" s="385"/>
      <c r="J3519" s="385"/>
      <c r="K3519" s="385"/>
    </row>
    <row r="3520" spans="1:11">
      <c r="A3520" s="494"/>
      <c r="B3520" s="438"/>
      <c r="F3520" s="385"/>
      <c r="G3520" s="385"/>
      <c r="H3520" s="385"/>
      <c r="I3520" s="385"/>
      <c r="J3520" s="385"/>
      <c r="K3520" s="385"/>
    </row>
    <row r="3521" spans="1:11">
      <c r="A3521" s="494"/>
      <c r="B3521" s="438"/>
      <c r="F3521" s="385"/>
      <c r="G3521" s="385"/>
      <c r="H3521" s="385"/>
      <c r="I3521" s="385"/>
      <c r="J3521" s="385"/>
      <c r="K3521" s="385"/>
    </row>
    <row r="3522" spans="1:11">
      <c r="A3522" s="494"/>
      <c r="B3522" s="438"/>
      <c r="F3522" s="385"/>
      <c r="G3522" s="385"/>
      <c r="H3522" s="385"/>
      <c r="I3522" s="385"/>
      <c r="J3522" s="385"/>
      <c r="K3522" s="385"/>
    </row>
    <row r="3523" spans="1:11">
      <c r="A3523" s="494"/>
      <c r="B3523" s="438"/>
      <c r="F3523" s="385"/>
      <c r="G3523" s="385"/>
      <c r="H3523" s="385"/>
      <c r="I3523" s="385"/>
      <c r="J3523" s="385"/>
      <c r="K3523" s="385"/>
    </row>
    <row r="3524" spans="1:11">
      <c r="A3524" s="494"/>
      <c r="B3524" s="438"/>
      <c r="F3524" s="385"/>
      <c r="G3524" s="385"/>
      <c r="H3524" s="385"/>
      <c r="I3524" s="385"/>
      <c r="J3524" s="385"/>
      <c r="K3524" s="385"/>
    </row>
    <row r="3525" spans="1:11">
      <c r="A3525" s="494"/>
      <c r="B3525" s="438"/>
      <c r="F3525" s="385"/>
      <c r="G3525" s="385"/>
      <c r="H3525" s="385"/>
      <c r="I3525" s="385"/>
      <c r="J3525" s="385"/>
      <c r="K3525" s="385"/>
    </row>
    <row r="3526" spans="1:11">
      <c r="A3526" s="494"/>
      <c r="B3526" s="438"/>
      <c r="F3526" s="385"/>
      <c r="G3526" s="385"/>
      <c r="H3526" s="385"/>
      <c r="I3526" s="385"/>
      <c r="J3526" s="385"/>
      <c r="K3526" s="385"/>
    </row>
    <row r="3527" spans="1:11">
      <c r="A3527" s="494"/>
      <c r="B3527" s="438"/>
      <c r="F3527" s="385"/>
      <c r="G3527" s="385"/>
      <c r="H3527" s="385"/>
      <c r="I3527" s="385"/>
      <c r="J3527" s="385"/>
      <c r="K3527" s="385"/>
    </row>
    <row r="3528" spans="1:11">
      <c r="A3528" s="494"/>
      <c r="B3528" s="438"/>
      <c r="F3528" s="385"/>
      <c r="G3528" s="385"/>
      <c r="H3528" s="385"/>
      <c r="I3528" s="385"/>
      <c r="J3528" s="385"/>
      <c r="K3528" s="385"/>
    </row>
    <row r="3529" spans="1:11">
      <c r="A3529" s="494"/>
      <c r="B3529" s="438"/>
      <c r="F3529" s="385"/>
      <c r="G3529" s="385"/>
      <c r="H3529" s="385"/>
      <c r="I3529" s="385"/>
      <c r="J3529" s="385"/>
      <c r="K3529" s="385"/>
    </row>
    <row r="3530" spans="1:11">
      <c r="A3530" s="494"/>
      <c r="B3530" s="438"/>
      <c r="F3530" s="385"/>
      <c r="G3530" s="385"/>
      <c r="H3530" s="385"/>
      <c r="I3530" s="385"/>
      <c r="J3530" s="385"/>
      <c r="K3530" s="385"/>
    </row>
    <row r="3531" spans="1:11">
      <c r="A3531" s="494"/>
      <c r="B3531" s="438"/>
      <c r="F3531" s="385"/>
      <c r="G3531" s="385"/>
      <c r="H3531" s="385"/>
      <c r="I3531" s="385"/>
      <c r="J3531" s="385"/>
      <c r="K3531" s="385"/>
    </row>
    <row r="3532" spans="1:11">
      <c r="A3532" s="494"/>
      <c r="B3532" s="438"/>
      <c r="F3532" s="385"/>
      <c r="G3532" s="385"/>
      <c r="H3532" s="385"/>
      <c r="I3532" s="385"/>
      <c r="J3532" s="385"/>
      <c r="K3532" s="385"/>
    </row>
    <row r="3533" spans="1:11">
      <c r="A3533" s="494"/>
      <c r="B3533" s="438"/>
      <c r="F3533" s="385"/>
      <c r="G3533" s="385"/>
      <c r="H3533" s="385"/>
      <c r="I3533" s="385"/>
      <c r="J3533" s="385"/>
      <c r="K3533" s="385"/>
    </row>
    <row r="3534" spans="1:11">
      <c r="A3534" s="494"/>
      <c r="B3534" s="438"/>
      <c r="F3534" s="385"/>
      <c r="G3534" s="385"/>
      <c r="H3534" s="385"/>
      <c r="I3534" s="385"/>
      <c r="J3534" s="385"/>
      <c r="K3534" s="385"/>
    </row>
    <row r="3535" spans="1:11">
      <c r="A3535" s="494"/>
      <c r="B3535" s="438"/>
      <c r="F3535" s="385"/>
      <c r="G3535" s="385"/>
      <c r="H3535" s="385"/>
      <c r="I3535" s="385"/>
      <c r="J3535" s="385"/>
      <c r="K3535" s="385"/>
    </row>
    <row r="3536" spans="1:11">
      <c r="A3536" s="494"/>
      <c r="B3536" s="438"/>
      <c r="F3536" s="385"/>
      <c r="G3536" s="385"/>
      <c r="H3536" s="385"/>
      <c r="I3536" s="385"/>
      <c r="J3536" s="385"/>
      <c r="K3536" s="385"/>
    </row>
    <row r="3537" spans="1:11">
      <c r="A3537" s="494"/>
      <c r="B3537" s="438"/>
      <c r="F3537" s="385"/>
      <c r="G3537" s="385"/>
      <c r="H3537" s="385"/>
      <c r="I3537" s="385"/>
      <c r="J3537" s="385"/>
      <c r="K3537" s="385"/>
    </row>
    <row r="3538" spans="1:11">
      <c r="A3538" s="494"/>
      <c r="B3538" s="438"/>
      <c r="F3538" s="385"/>
      <c r="G3538" s="385"/>
      <c r="H3538" s="385"/>
      <c r="I3538" s="385"/>
      <c r="J3538" s="385"/>
      <c r="K3538" s="385"/>
    </row>
    <row r="3539" spans="1:11">
      <c r="A3539" s="494"/>
      <c r="B3539" s="438"/>
      <c r="F3539" s="385"/>
      <c r="G3539" s="385"/>
      <c r="H3539" s="385"/>
      <c r="I3539" s="385"/>
      <c r="J3539" s="385"/>
      <c r="K3539" s="385"/>
    </row>
    <row r="3540" spans="1:11">
      <c r="A3540" s="494"/>
      <c r="B3540" s="438"/>
      <c r="F3540" s="385"/>
      <c r="G3540" s="385"/>
      <c r="H3540" s="385"/>
      <c r="I3540" s="385"/>
      <c r="J3540" s="385"/>
      <c r="K3540" s="385"/>
    </row>
    <row r="3541" spans="1:11">
      <c r="A3541" s="494"/>
      <c r="B3541" s="438"/>
      <c r="F3541" s="385"/>
      <c r="G3541" s="385"/>
      <c r="H3541" s="385"/>
      <c r="I3541" s="385"/>
      <c r="J3541" s="385"/>
      <c r="K3541" s="385"/>
    </row>
    <row r="3542" spans="1:11">
      <c r="A3542" s="494"/>
      <c r="B3542" s="438"/>
      <c r="F3542" s="385"/>
      <c r="G3542" s="385"/>
      <c r="H3542" s="385"/>
      <c r="I3542" s="385"/>
      <c r="J3542" s="385"/>
      <c r="K3542" s="385"/>
    </row>
    <row r="3543" spans="1:11">
      <c r="A3543" s="494"/>
      <c r="B3543" s="438"/>
      <c r="F3543" s="385"/>
      <c r="G3543" s="385"/>
      <c r="H3543" s="385"/>
      <c r="I3543" s="385"/>
      <c r="J3543" s="385"/>
      <c r="K3543" s="385"/>
    </row>
    <row r="3544" spans="1:11">
      <c r="A3544" s="494"/>
      <c r="B3544" s="438"/>
      <c r="F3544" s="385"/>
      <c r="G3544" s="385"/>
      <c r="H3544" s="385"/>
      <c r="I3544" s="385"/>
      <c r="J3544" s="385"/>
      <c r="K3544" s="385"/>
    </row>
    <row r="3545" spans="1:11">
      <c r="A3545" s="494"/>
      <c r="B3545" s="438"/>
      <c r="F3545" s="385"/>
      <c r="G3545" s="385"/>
      <c r="H3545" s="385"/>
      <c r="I3545" s="385"/>
      <c r="J3545" s="385"/>
      <c r="K3545" s="385"/>
    </row>
    <row r="3546" spans="1:11">
      <c r="A3546" s="494"/>
      <c r="B3546" s="438"/>
      <c r="F3546" s="385"/>
      <c r="G3546" s="385"/>
      <c r="H3546" s="385"/>
      <c r="I3546" s="385"/>
      <c r="J3546" s="385"/>
      <c r="K3546" s="385"/>
    </row>
    <row r="3547" spans="1:11">
      <c r="A3547" s="494"/>
      <c r="B3547" s="438"/>
      <c r="F3547" s="385"/>
      <c r="G3547" s="385"/>
      <c r="H3547" s="385"/>
      <c r="I3547" s="385"/>
      <c r="J3547" s="385"/>
      <c r="K3547" s="385"/>
    </row>
    <row r="3548" spans="1:11">
      <c r="A3548" s="494"/>
      <c r="B3548" s="438"/>
      <c r="F3548" s="385"/>
      <c r="G3548" s="385"/>
      <c r="H3548" s="385"/>
      <c r="I3548" s="385"/>
      <c r="J3548" s="385"/>
      <c r="K3548" s="385"/>
    </row>
    <row r="3549" spans="1:11">
      <c r="A3549" s="494"/>
      <c r="B3549" s="438"/>
      <c r="F3549" s="385"/>
      <c r="G3549" s="385"/>
      <c r="H3549" s="385"/>
      <c r="I3549" s="385"/>
      <c r="J3549" s="385"/>
      <c r="K3549" s="385"/>
    </row>
    <row r="3550" spans="1:11">
      <c r="A3550" s="494"/>
      <c r="B3550" s="438"/>
      <c r="F3550" s="385"/>
      <c r="G3550" s="385"/>
      <c r="H3550" s="385"/>
      <c r="I3550" s="385"/>
      <c r="J3550" s="385"/>
      <c r="K3550" s="385"/>
    </row>
    <row r="3551" spans="1:11">
      <c r="A3551" s="494"/>
      <c r="B3551" s="438"/>
      <c r="F3551" s="385"/>
      <c r="G3551" s="385"/>
      <c r="H3551" s="385"/>
      <c r="I3551" s="385"/>
      <c r="J3551" s="385"/>
      <c r="K3551" s="385"/>
    </row>
    <row r="3552" spans="1:11">
      <c r="A3552" s="494"/>
      <c r="B3552" s="438"/>
      <c r="F3552" s="385"/>
      <c r="G3552" s="385"/>
      <c r="H3552" s="385"/>
      <c r="I3552" s="385"/>
      <c r="J3552" s="385"/>
      <c r="K3552" s="385"/>
    </row>
    <row r="3553" spans="1:11">
      <c r="A3553" s="494"/>
      <c r="B3553" s="438"/>
      <c r="F3553" s="385"/>
      <c r="G3553" s="385"/>
      <c r="H3553" s="385"/>
      <c r="I3553" s="385"/>
      <c r="J3553" s="385"/>
      <c r="K3553" s="385"/>
    </row>
    <row r="3554" spans="1:11">
      <c r="A3554" s="494"/>
      <c r="B3554" s="438"/>
      <c r="F3554" s="385"/>
      <c r="G3554" s="385"/>
      <c r="H3554" s="385"/>
      <c r="I3554" s="385"/>
      <c r="J3554" s="385"/>
      <c r="K3554" s="385"/>
    </row>
    <row r="3555" spans="1:11">
      <c r="A3555" s="494"/>
      <c r="B3555" s="438"/>
      <c r="F3555" s="385"/>
      <c r="G3555" s="385"/>
      <c r="H3555" s="385"/>
      <c r="I3555" s="385"/>
      <c r="J3555" s="385"/>
      <c r="K3555" s="385"/>
    </row>
    <row r="3556" spans="1:11">
      <c r="A3556" s="494"/>
      <c r="B3556" s="438"/>
      <c r="F3556" s="385"/>
      <c r="G3556" s="385"/>
      <c r="H3556" s="385"/>
      <c r="I3556" s="385"/>
      <c r="J3556" s="385"/>
      <c r="K3556" s="385"/>
    </row>
    <row r="3557" spans="1:11">
      <c r="A3557" s="494"/>
      <c r="B3557" s="438"/>
      <c r="F3557" s="385"/>
      <c r="G3557" s="385"/>
      <c r="H3557" s="385"/>
      <c r="I3557" s="385"/>
      <c r="J3557" s="385"/>
      <c r="K3557" s="385"/>
    </row>
    <row r="3558" spans="1:11">
      <c r="A3558" s="494"/>
      <c r="B3558" s="438"/>
      <c r="F3558" s="385"/>
      <c r="G3558" s="385"/>
      <c r="H3558" s="385"/>
      <c r="I3558" s="385"/>
      <c r="J3558" s="385"/>
      <c r="K3558" s="385"/>
    </row>
    <row r="3559" spans="1:11">
      <c r="A3559" s="494"/>
      <c r="B3559" s="438"/>
      <c r="F3559" s="385"/>
      <c r="G3559" s="385"/>
      <c r="H3559" s="385"/>
      <c r="I3559" s="385"/>
      <c r="J3559" s="385"/>
      <c r="K3559" s="385"/>
    </row>
    <row r="3560" spans="1:11">
      <c r="A3560" s="494"/>
      <c r="B3560" s="438"/>
      <c r="F3560" s="385"/>
      <c r="G3560" s="385"/>
      <c r="H3560" s="385"/>
      <c r="I3560" s="385"/>
      <c r="J3560" s="385"/>
      <c r="K3560" s="385"/>
    </row>
    <row r="3561" spans="1:11">
      <c r="A3561" s="494"/>
      <c r="B3561" s="438"/>
      <c r="F3561" s="385"/>
      <c r="G3561" s="385"/>
      <c r="H3561" s="385"/>
      <c r="I3561" s="385"/>
      <c r="J3561" s="385"/>
      <c r="K3561" s="385"/>
    </row>
    <row r="3562" spans="1:11">
      <c r="A3562" s="494"/>
      <c r="B3562" s="438"/>
      <c r="F3562" s="385"/>
      <c r="G3562" s="385"/>
      <c r="H3562" s="385"/>
      <c r="I3562" s="385"/>
      <c r="J3562" s="385"/>
      <c r="K3562" s="385"/>
    </row>
    <row r="3563" spans="1:11">
      <c r="A3563" s="494"/>
      <c r="B3563" s="438"/>
      <c r="F3563" s="385"/>
      <c r="G3563" s="385"/>
      <c r="H3563" s="385"/>
      <c r="I3563" s="385"/>
      <c r="J3563" s="385"/>
      <c r="K3563" s="385"/>
    </row>
    <row r="3564" spans="1:11">
      <c r="A3564" s="494"/>
      <c r="B3564" s="438"/>
      <c r="F3564" s="385"/>
      <c r="G3564" s="385"/>
      <c r="H3564" s="385"/>
      <c r="I3564" s="385"/>
      <c r="J3564" s="385"/>
      <c r="K3564" s="385"/>
    </row>
    <row r="3565" spans="1:11">
      <c r="A3565" s="494"/>
      <c r="B3565" s="438"/>
      <c r="F3565" s="385"/>
      <c r="G3565" s="385"/>
      <c r="H3565" s="385"/>
      <c r="I3565" s="385"/>
      <c r="J3565" s="385"/>
      <c r="K3565" s="385"/>
    </row>
    <row r="3566" spans="1:11">
      <c r="A3566" s="494"/>
      <c r="B3566" s="438"/>
      <c r="F3566" s="385"/>
      <c r="G3566" s="385"/>
      <c r="H3566" s="385"/>
      <c r="I3566" s="385"/>
      <c r="J3566" s="385"/>
      <c r="K3566" s="385"/>
    </row>
    <row r="3567" spans="1:11">
      <c r="A3567" s="494"/>
      <c r="B3567" s="438"/>
      <c r="F3567" s="385"/>
      <c r="G3567" s="385"/>
      <c r="H3567" s="385"/>
      <c r="I3567" s="385"/>
      <c r="J3567" s="385"/>
      <c r="K3567" s="385"/>
    </row>
    <row r="3568" spans="1:11">
      <c r="A3568" s="494"/>
      <c r="B3568" s="438"/>
      <c r="F3568" s="385"/>
      <c r="G3568" s="385"/>
      <c r="H3568" s="385"/>
      <c r="I3568" s="385"/>
      <c r="J3568" s="385"/>
      <c r="K3568" s="385"/>
    </row>
    <row r="3569" spans="1:11">
      <c r="A3569" s="494"/>
      <c r="B3569" s="438"/>
      <c r="F3569" s="385"/>
      <c r="G3569" s="385"/>
      <c r="H3569" s="385"/>
      <c r="I3569" s="385"/>
      <c r="J3569" s="385"/>
      <c r="K3569" s="385"/>
    </row>
    <row r="3570" spans="1:11">
      <c r="A3570" s="494"/>
      <c r="B3570" s="438"/>
      <c r="F3570" s="385"/>
      <c r="G3570" s="385"/>
      <c r="H3570" s="385"/>
      <c r="I3570" s="385"/>
      <c r="J3570" s="385"/>
      <c r="K3570" s="385"/>
    </row>
    <row r="3571" spans="1:11">
      <c r="A3571" s="494"/>
      <c r="B3571" s="438"/>
      <c r="F3571" s="385"/>
      <c r="G3571" s="385"/>
      <c r="H3571" s="385"/>
      <c r="I3571" s="385"/>
      <c r="J3571" s="385"/>
      <c r="K3571" s="385"/>
    </row>
    <row r="3572" spans="1:11">
      <c r="A3572" s="494"/>
      <c r="B3572" s="438"/>
      <c r="F3572" s="385"/>
      <c r="G3572" s="385"/>
      <c r="H3572" s="385"/>
      <c r="I3572" s="385"/>
      <c r="J3572" s="385"/>
      <c r="K3572" s="385"/>
    </row>
    <row r="3573" spans="1:11">
      <c r="A3573" s="494"/>
      <c r="B3573" s="438"/>
      <c r="F3573" s="385"/>
      <c r="G3573" s="385"/>
      <c r="H3573" s="385"/>
      <c r="I3573" s="385"/>
      <c r="J3573" s="385"/>
      <c r="K3573" s="385"/>
    </row>
    <row r="3574" spans="1:11">
      <c r="A3574" s="494"/>
      <c r="B3574" s="438"/>
      <c r="F3574" s="385"/>
      <c r="G3574" s="385"/>
      <c r="H3574" s="385"/>
      <c r="I3574" s="385"/>
      <c r="J3574" s="385"/>
      <c r="K3574" s="385"/>
    </row>
    <row r="3575" spans="1:11">
      <c r="A3575" s="494"/>
      <c r="B3575" s="438"/>
      <c r="F3575" s="385"/>
      <c r="G3575" s="385"/>
      <c r="H3575" s="385"/>
      <c r="I3575" s="385"/>
      <c r="J3575" s="385"/>
      <c r="K3575" s="385"/>
    </row>
    <row r="3576" spans="1:11">
      <c r="A3576" s="494"/>
      <c r="B3576" s="438"/>
      <c r="F3576" s="385"/>
      <c r="G3576" s="385"/>
      <c r="H3576" s="385"/>
      <c r="I3576" s="385"/>
      <c r="J3576" s="385"/>
      <c r="K3576" s="385"/>
    </row>
    <row r="3577" spans="1:11">
      <c r="A3577" s="494"/>
      <c r="B3577" s="438"/>
      <c r="F3577" s="385"/>
      <c r="G3577" s="385"/>
      <c r="H3577" s="385"/>
      <c r="I3577" s="385"/>
      <c r="J3577" s="385"/>
      <c r="K3577" s="385"/>
    </row>
    <row r="3578" spans="1:11">
      <c r="A3578" s="494"/>
      <c r="B3578" s="438"/>
      <c r="F3578" s="385"/>
      <c r="G3578" s="385"/>
      <c r="H3578" s="385"/>
      <c r="I3578" s="385"/>
      <c r="J3578" s="385"/>
      <c r="K3578" s="385"/>
    </row>
    <row r="3579" spans="1:11">
      <c r="A3579" s="494"/>
      <c r="B3579" s="438"/>
      <c r="F3579" s="385"/>
      <c r="G3579" s="385"/>
      <c r="H3579" s="385"/>
      <c r="I3579" s="385"/>
      <c r="J3579" s="385"/>
      <c r="K3579" s="385"/>
    </row>
    <row r="3580" spans="1:11">
      <c r="A3580" s="494"/>
      <c r="B3580" s="438"/>
      <c r="F3580" s="385"/>
      <c r="G3580" s="385"/>
      <c r="H3580" s="385"/>
      <c r="I3580" s="385"/>
      <c r="J3580" s="385"/>
      <c r="K3580" s="385"/>
    </row>
    <row r="3581" spans="1:11">
      <c r="A3581" s="494"/>
      <c r="B3581" s="438"/>
      <c r="F3581" s="385"/>
      <c r="G3581" s="385"/>
      <c r="H3581" s="385"/>
      <c r="I3581" s="385"/>
      <c r="J3581" s="385"/>
      <c r="K3581" s="385"/>
    </row>
    <row r="3582" spans="1:11">
      <c r="A3582" s="494"/>
      <c r="B3582" s="438"/>
      <c r="F3582" s="385"/>
      <c r="G3582" s="385"/>
      <c r="H3582" s="385"/>
      <c r="I3582" s="385"/>
      <c r="J3582" s="385"/>
      <c r="K3582" s="385"/>
    </row>
    <row r="3583" spans="1:11">
      <c r="A3583" s="494"/>
      <c r="B3583" s="438"/>
      <c r="F3583" s="385"/>
      <c r="G3583" s="385"/>
      <c r="H3583" s="385"/>
      <c r="I3583" s="385"/>
      <c r="J3583" s="385"/>
      <c r="K3583" s="385"/>
    </row>
    <row r="3584" spans="1:11">
      <c r="A3584" s="494"/>
      <c r="B3584" s="438"/>
      <c r="F3584" s="385"/>
      <c r="G3584" s="385"/>
      <c r="H3584" s="385"/>
      <c r="I3584" s="385"/>
      <c r="J3584" s="385"/>
      <c r="K3584" s="385"/>
    </row>
    <row r="3585" spans="1:11">
      <c r="A3585" s="494"/>
      <c r="B3585" s="438"/>
      <c r="F3585" s="385"/>
      <c r="G3585" s="385"/>
      <c r="H3585" s="385"/>
      <c r="I3585" s="385"/>
      <c r="J3585" s="385"/>
      <c r="K3585" s="385"/>
    </row>
    <row r="3586" spans="1:11">
      <c r="A3586" s="494"/>
      <c r="B3586" s="438"/>
      <c r="F3586" s="385"/>
      <c r="G3586" s="385"/>
      <c r="H3586" s="385"/>
      <c r="I3586" s="385"/>
      <c r="J3586" s="385"/>
      <c r="K3586" s="385"/>
    </row>
    <row r="3587" spans="1:11">
      <c r="A3587" s="494"/>
      <c r="B3587" s="438"/>
      <c r="F3587" s="385"/>
      <c r="G3587" s="385"/>
      <c r="H3587" s="385"/>
      <c r="I3587" s="385"/>
      <c r="J3587" s="385"/>
      <c r="K3587" s="385"/>
    </row>
    <row r="3588" spans="1:11">
      <c r="A3588" s="494"/>
      <c r="B3588" s="438"/>
      <c r="F3588" s="385"/>
      <c r="G3588" s="385"/>
      <c r="H3588" s="385"/>
      <c r="I3588" s="385"/>
      <c r="J3588" s="385"/>
      <c r="K3588" s="385"/>
    </row>
    <row r="3589" spans="1:11">
      <c r="A3589" s="494"/>
      <c r="B3589" s="438"/>
      <c r="F3589" s="385"/>
      <c r="G3589" s="385"/>
      <c r="H3589" s="385"/>
      <c r="I3589" s="385"/>
      <c r="J3589" s="385"/>
      <c r="K3589" s="385"/>
    </row>
    <row r="3590" spans="1:11">
      <c r="A3590" s="494"/>
      <c r="B3590" s="438"/>
      <c r="F3590" s="385"/>
      <c r="G3590" s="385"/>
      <c r="H3590" s="385"/>
      <c r="I3590" s="385"/>
      <c r="J3590" s="385"/>
      <c r="K3590" s="385"/>
    </row>
    <row r="3591" spans="1:11">
      <c r="A3591" s="494"/>
      <c r="B3591" s="438"/>
      <c r="F3591" s="385"/>
      <c r="G3591" s="385"/>
      <c r="H3591" s="385"/>
      <c r="I3591" s="385"/>
      <c r="J3591" s="385"/>
      <c r="K3591" s="385"/>
    </row>
    <row r="3592" spans="1:11">
      <c r="A3592" s="494"/>
      <c r="B3592" s="438"/>
      <c r="F3592" s="385"/>
      <c r="G3592" s="385"/>
      <c r="H3592" s="385"/>
      <c r="I3592" s="385"/>
      <c r="J3592" s="385"/>
      <c r="K3592" s="385"/>
    </row>
    <row r="3593" spans="1:11">
      <c r="A3593" s="494"/>
      <c r="B3593" s="438"/>
      <c r="F3593" s="385"/>
      <c r="G3593" s="385"/>
      <c r="H3593" s="385"/>
      <c r="I3593" s="385"/>
      <c r="J3593" s="385"/>
      <c r="K3593" s="385"/>
    </row>
    <row r="3594" spans="1:11">
      <c r="A3594" s="494"/>
      <c r="B3594" s="438"/>
      <c r="F3594" s="385"/>
      <c r="G3594" s="385"/>
      <c r="H3594" s="385"/>
      <c r="I3594" s="385"/>
      <c r="J3594" s="385"/>
      <c r="K3594" s="385"/>
    </row>
    <row r="3595" spans="1:11">
      <c r="A3595" s="494"/>
      <c r="B3595" s="438"/>
      <c r="F3595" s="385"/>
      <c r="G3595" s="385"/>
      <c r="H3595" s="385"/>
      <c r="I3595" s="385"/>
      <c r="J3595" s="385"/>
      <c r="K3595" s="385"/>
    </row>
    <row r="3596" spans="1:11">
      <c r="A3596" s="494"/>
      <c r="B3596" s="438"/>
      <c r="F3596" s="385"/>
      <c r="G3596" s="385"/>
      <c r="H3596" s="385"/>
      <c r="I3596" s="385"/>
      <c r="J3596" s="385"/>
      <c r="K3596" s="385"/>
    </row>
    <row r="3597" spans="1:11">
      <c r="A3597" s="494"/>
      <c r="B3597" s="438"/>
      <c r="F3597" s="385"/>
      <c r="G3597" s="385"/>
      <c r="H3597" s="385"/>
      <c r="I3597" s="385"/>
      <c r="J3597" s="385"/>
      <c r="K3597" s="385"/>
    </row>
    <row r="3598" spans="1:11">
      <c r="A3598" s="494"/>
      <c r="B3598" s="438"/>
      <c r="F3598" s="385"/>
      <c r="G3598" s="385"/>
      <c r="H3598" s="385"/>
      <c r="I3598" s="385"/>
      <c r="J3598" s="385"/>
      <c r="K3598" s="385"/>
    </row>
    <row r="3599" spans="1:11">
      <c r="A3599" s="494"/>
      <c r="B3599" s="438"/>
      <c r="F3599" s="385"/>
      <c r="G3599" s="385"/>
      <c r="H3599" s="385"/>
      <c r="I3599" s="385"/>
      <c r="J3599" s="385"/>
      <c r="K3599" s="385"/>
    </row>
    <row r="3600" spans="1:11">
      <c r="A3600" s="494"/>
      <c r="B3600" s="438"/>
      <c r="F3600" s="385"/>
      <c r="G3600" s="385"/>
      <c r="H3600" s="385"/>
      <c r="I3600" s="385"/>
      <c r="J3600" s="385"/>
      <c r="K3600" s="385"/>
    </row>
    <row r="3601" spans="1:11">
      <c r="A3601" s="494"/>
      <c r="B3601" s="438"/>
      <c r="F3601" s="385"/>
      <c r="G3601" s="385"/>
      <c r="H3601" s="385"/>
      <c r="I3601" s="385"/>
      <c r="J3601" s="385"/>
      <c r="K3601" s="385"/>
    </row>
    <row r="3602" spans="1:11">
      <c r="A3602" s="494"/>
      <c r="B3602" s="438"/>
      <c r="F3602" s="385"/>
      <c r="G3602" s="385"/>
      <c r="H3602" s="385"/>
      <c r="I3602" s="385"/>
      <c r="J3602" s="385"/>
      <c r="K3602" s="385"/>
    </row>
    <row r="3603" spans="1:11">
      <c r="A3603" s="494"/>
      <c r="B3603" s="438"/>
      <c r="F3603" s="385"/>
      <c r="G3603" s="385"/>
      <c r="H3603" s="385"/>
      <c r="I3603" s="385"/>
      <c r="J3603" s="385"/>
      <c r="K3603" s="385"/>
    </row>
    <row r="3604" spans="1:11">
      <c r="A3604" s="494"/>
      <c r="B3604" s="438"/>
      <c r="F3604" s="385"/>
      <c r="G3604" s="385"/>
      <c r="H3604" s="385"/>
      <c r="I3604" s="385"/>
      <c r="J3604" s="385"/>
      <c r="K3604" s="385"/>
    </row>
    <row r="3605" spans="1:11">
      <c r="A3605" s="494"/>
      <c r="B3605" s="438"/>
      <c r="F3605" s="385"/>
      <c r="G3605" s="385"/>
      <c r="H3605" s="385"/>
      <c r="I3605" s="385"/>
      <c r="J3605" s="385"/>
      <c r="K3605" s="385"/>
    </row>
    <row r="3606" spans="1:11">
      <c r="A3606" s="494"/>
      <c r="B3606" s="438"/>
      <c r="F3606" s="385"/>
      <c r="G3606" s="385"/>
      <c r="H3606" s="385"/>
      <c r="I3606" s="385"/>
      <c r="J3606" s="385"/>
      <c r="K3606" s="385"/>
    </row>
    <row r="3607" spans="1:11">
      <c r="A3607" s="494"/>
      <c r="B3607" s="438"/>
      <c r="F3607" s="385"/>
      <c r="G3607" s="385"/>
      <c r="H3607" s="385"/>
      <c r="I3607" s="385"/>
      <c r="J3607" s="385"/>
      <c r="K3607" s="385"/>
    </row>
    <row r="3608" spans="1:11">
      <c r="A3608" s="494"/>
      <c r="B3608" s="438"/>
      <c r="F3608" s="385"/>
      <c r="G3608" s="385"/>
      <c r="H3608" s="385"/>
      <c r="I3608" s="385"/>
      <c r="J3608" s="385"/>
      <c r="K3608" s="385"/>
    </row>
    <row r="3609" spans="1:11">
      <c r="A3609" s="494"/>
      <c r="B3609" s="438"/>
      <c r="F3609" s="385"/>
      <c r="G3609" s="385"/>
      <c r="H3609" s="385"/>
      <c r="I3609" s="385"/>
      <c r="J3609" s="385"/>
      <c r="K3609" s="385"/>
    </row>
    <row r="3610" spans="1:11">
      <c r="A3610" s="494"/>
      <c r="B3610" s="438"/>
      <c r="F3610" s="385"/>
      <c r="G3610" s="385"/>
      <c r="H3610" s="385"/>
      <c r="I3610" s="385"/>
      <c r="J3610" s="385"/>
      <c r="K3610" s="385"/>
    </row>
    <row r="3611" spans="1:11">
      <c r="A3611" s="494"/>
      <c r="B3611" s="438"/>
      <c r="F3611" s="385"/>
      <c r="G3611" s="385"/>
      <c r="H3611" s="385"/>
      <c r="I3611" s="385"/>
      <c r="J3611" s="385"/>
      <c r="K3611" s="385"/>
    </row>
    <row r="3612" spans="1:11">
      <c r="A3612" s="494"/>
      <c r="B3612" s="438"/>
      <c r="F3612" s="385"/>
      <c r="G3612" s="385"/>
      <c r="H3612" s="385"/>
      <c r="I3612" s="385"/>
      <c r="J3612" s="385"/>
      <c r="K3612" s="385"/>
    </row>
    <row r="3613" spans="1:11">
      <c r="A3613" s="494"/>
      <c r="B3613" s="438"/>
      <c r="F3613" s="385"/>
      <c r="G3613" s="385"/>
      <c r="H3613" s="385"/>
      <c r="I3613" s="385"/>
      <c r="J3613" s="385"/>
      <c r="K3613" s="385"/>
    </row>
    <row r="3614" spans="1:11">
      <c r="A3614" s="494"/>
      <c r="B3614" s="438"/>
      <c r="F3614" s="385"/>
      <c r="G3614" s="385"/>
      <c r="H3614" s="385"/>
      <c r="I3614" s="385"/>
      <c r="J3614" s="385"/>
      <c r="K3614" s="385"/>
    </row>
    <row r="3615" spans="1:11">
      <c r="A3615" s="494"/>
      <c r="B3615" s="438"/>
      <c r="F3615" s="385"/>
      <c r="G3615" s="385"/>
      <c r="H3615" s="385"/>
      <c r="I3615" s="385"/>
      <c r="J3615" s="385"/>
      <c r="K3615" s="385"/>
    </row>
    <row r="3616" spans="1:11">
      <c r="A3616" s="494"/>
      <c r="B3616" s="438"/>
      <c r="F3616" s="385"/>
      <c r="G3616" s="385"/>
      <c r="H3616" s="385"/>
      <c r="I3616" s="385"/>
      <c r="J3616" s="385"/>
      <c r="K3616" s="385"/>
    </row>
    <row r="3617" spans="1:11">
      <c r="A3617" s="494"/>
      <c r="B3617" s="438"/>
      <c r="F3617" s="385"/>
      <c r="G3617" s="385"/>
      <c r="H3617" s="385"/>
      <c r="I3617" s="385"/>
      <c r="J3617" s="385"/>
      <c r="K3617" s="385"/>
    </row>
    <row r="3618" spans="1:11">
      <c r="A3618" s="494"/>
      <c r="B3618" s="438"/>
      <c r="F3618" s="385"/>
      <c r="G3618" s="385"/>
      <c r="H3618" s="385"/>
      <c r="I3618" s="385"/>
      <c r="J3618" s="385"/>
      <c r="K3618" s="385"/>
    </row>
    <row r="3619" spans="1:11">
      <c r="A3619" s="494"/>
      <c r="B3619" s="438"/>
      <c r="F3619" s="385"/>
      <c r="G3619" s="385"/>
      <c r="H3619" s="385"/>
      <c r="I3619" s="385"/>
      <c r="J3619" s="385"/>
      <c r="K3619" s="385"/>
    </row>
    <row r="3620" spans="1:11">
      <c r="A3620" s="494"/>
      <c r="B3620" s="438"/>
      <c r="F3620" s="385"/>
      <c r="G3620" s="385"/>
      <c r="H3620" s="385"/>
      <c r="I3620" s="385"/>
      <c r="J3620" s="385"/>
      <c r="K3620" s="385"/>
    </row>
  </sheetData>
  <mergeCells count="26">
    <mergeCell ref="A31:F31"/>
    <mergeCell ref="D16:E16"/>
    <mergeCell ref="D17:E17"/>
    <mergeCell ref="D18:E18"/>
    <mergeCell ref="A22:A24"/>
    <mergeCell ref="B22:B24"/>
    <mergeCell ref="C22:C24"/>
    <mergeCell ref="D22:D24"/>
    <mergeCell ref="E22:F22"/>
    <mergeCell ref="G22:I22"/>
    <mergeCell ref="J22:K23"/>
    <mergeCell ref="G23:G24"/>
    <mergeCell ref="H23:H24"/>
    <mergeCell ref="A26:K26"/>
    <mergeCell ref="A47:K47"/>
    <mergeCell ref="A32:F32"/>
    <mergeCell ref="A33:F33"/>
    <mergeCell ref="A34:F34"/>
    <mergeCell ref="A35:K35"/>
    <mergeCell ref="A36:F36"/>
    <mergeCell ref="A37:F37"/>
    <mergeCell ref="A38:F38"/>
    <mergeCell ref="A39:F39"/>
    <mergeCell ref="A43:K43"/>
    <mergeCell ref="A44:K44"/>
    <mergeCell ref="A46:K46"/>
  </mergeCells>
  <pageMargins left="0.23622047244094491" right="0.19685039370078741" top="0.51181102362204722" bottom="0.43307086614173229" header="0.31496062992125984" footer="0.23622047244094491"/>
  <pageSetup paperSize="9" fitToHeight="10000" orientation="landscape" r:id="rId1"/>
  <headerFooter alignWithMargins="0">
    <oddHeader>&amp;LГранд-Смета (вер.8.1)</oddHeader>
    <oddFooter>&amp;C01-01-03&amp;R&amp;P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24</vt:i4>
      </vt:variant>
    </vt:vector>
  </HeadingPairs>
  <TitlesOfParts>
    <vt:vector size="33" baseType="lpstr">
      <vt:lpstr>ОНЦ </vt:lpstr>
      <vt:lpstr>Справка </vt:lpstr>
      <vt:lpstr>ПИР</vt:lpstr>
      <vt:lpstr>ССР </vt:lpstr>
      <vt:lpstr>мойка</vt:lpstr>
      <vt:lpstr>ВЛ-35</vt:lpstr>
      <vt:lpstr>Лист1</vt:lpstr>
      <vt:lpstr>дем тира</vt:lpstr>
      <vt:lpstr>Демонтаж</vt:lpstr>
      <vt:lpstr>'ВЛ-35'!Constr</vt:lpstr>
      <vt:lpstr>'дем тира'!Constr</vt:lpstr>
      <vt:lpstr>Демонтаж!Constr</vt:lpstr>
      <vt:lpstr>'ВЛ-35'!FOT</vt:lpstr>
      <vt:lpstr>'дем тира'!FOT</vt:lpstr>
      <vt:lpstr>Демонтаж!FOT</vt:lpstr>
      <vt:lpstr>'ВЛ-35'!Ind</vt:lpstr>
      <vt:lpstr>'дем тира'!Ind</vt:lpstr>
      <vt:lpstr>Демонтаж!Ind</vt:lpstr>
      <vt:lpstr>'ВЛ-35'!Obosn</vt:lpstr>
      <vt:lpstr>'дем тира'!Obosn</vt:lpstr>
      <vt:lpstr>Демонтаж!Obosn</vt:lpstr>
      <vt:lpstr>'ОНЦ '!Print_Area</vt:lpstr>
      <vt:lpstr>'Справка '!Print_Area</vt:lpstr>
      <vt:lpstr>'ССР '!Print_Area</vt:lpstr>
      <vt:lpstr>'ВЛ-35'!Print_Titles</vt:lpstr>
      <vt:lpstr>'ССР '!Print_Titles</vt:lpstr>
      <vt:lpstr>'ВЛ-35'!SmPr</vt:lpstr>
      <vt:lpstr>'дем тира'!SmPr</vt:lpstr>
      <vt:lpstr>Демонтаж!SmPr</vt:lpstr>
      <vt:lpstr>'дем тира'!Заголовки_для_печати</vt:lpstr>
      <vt:lpstr>Демонтаж!Заголовки_для_печати</vt:lpstr>
      <vt:lpstr>'ОНЦ '!Область_печати</vt:lpstr>
      <vt:lpstr>'Справка '!Область_печати</vt:lpstr>
    </vt:vector>
  </TitlesOfParts>
  <Company>Grand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2018-09-11T16:14:25Z</cp:lastPrinted>
  <dcterms:created xsi:type="dcterms:W3CDTF">2002-03-25T05:35:56Z</dcterms:created>
  <dcterms:modified xsi:type="dcterms:W3CDTF">2021-05-14T10:01:15Z</dcterms:modified>
</cp:coreProperties>
</file>