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Егоров\Desktop\"/>
    </mc:Choice>
  </mc:AlternateContent>
  <xr:revisionPtr revIDLastSave="0" documentId="13_ncr:1_{D4D7FE50-24CA-4E5F-962F-0CCFB247CBC4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Лист1" sheetId="2" state="hidden" r:id="rId1"/>
    <sheet name="Лист2" sheetId="1" state="hidden" r:id="rId2"/>
    <sheet name="График открытия" sheetId="4" r:id="rId3"/>
  </sheets>
  <definedNames>
    <definedName name="_xlnm.Print_Titles" localSheetId="0">Лист1!$2:$3</definedName>
    <definedName name="_xlnm.Print_Titles" localSheetId="1">Лист2!$1:$2</definedName>
    <definedName name="_xlnm.Print_Area" localSheetId="2">'График открытия'!$A$1:$AU$30</definedName>
    <definedName name="_xlnm.Print_Area" localSheetId="1">Лист2!$A$1:$I$44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8" i="4" l="1"/>
  <c r="AP8" i="4"/>
  <c r="AP5" i="4"/>
  <c r="AP4" i="4"/>
  <c r="F22" i="4" l="1"/>
  <c r="AO24" i="4"/>
  <c r="AO23" i="4"/>
  <c r="F29" i="4"/>
  <c r="F30" i="4"/>
  <c r="E30" i="4"/>
  <c r="E29" i="4"/>
  <c r="AO6" i="4"/>
  <c r="AO5" i="4"/>
  <c r="E4" i="4" l="1"/>
  <c r="F4" i="4"/>
  <c r="AP27" i="4"/>
  <c r="AP26" i="4"/>
  <c r="AP23" i="4"/>
  <c r="AP24" i="4"/>
  <c r="AP21" i="4"/>
  <c r="AP20" i="4"/>
  <c r="AP18" i="4"/>
  <c r="AP17" i="4"/>
  <c r="AP15" i="4"/>
  <c r="AP14" i="4"/>
  <c r="AP12" i="4"/>
  <c r="AP11" i="4"/>
  <c r="AP9" i="4"/>
  <c r="AP7" i="4" s="1"/>
  <c r="AP10" i="4" l="1"/>
  <c r="AP16" i="4"/>
  <c r="AP19" i="4"/>
  <c r="AP25" i="4"/>
  <c r="AP22" i="4"/>
  <c r="AP13" i="4"/>
  <c r="AO4" i="4"/>
  <c r="AP28" i="4" l="1"/>
  <c r="AQ10" i="4" s="1"/>
  <c r="AR10" i="4" s="1"/>
  <c r="AS10" i="4" s="1"/>
  <c r="E16" i="4"/>
  <c r="E13" i="4"/>
  <c r="E7" i="4"/>
  <c r="AQ22" i="4" l="1"/>
  <c r="AR22" i="4" s="1"/>
  <c r="AS22" i="4" s="1"/>
  <c r="AQ4" i="4"/>
  <c r="AR4" i="4" s="1"/>
  <c r="AS4" i="4" s="1"/>
  <c r="AQ25" i="4"/>
  <c r="AR25" i="4" s="1"/>
  <c r="AQ19" i="4"/>
  <c r="AR19" i="4" s="1"/>
  <c r="AS19" i="4" s="1"/>
  <c r="AQ13" i="4"/>
  <c r="AR13" i="4" s="1"/>
  <c r="AS13" i="4" s="1"/>
  <c r="AQ7" i="4"/>
  <c r="AR7" i="4" s="1"/>
  <c r="AS7" i="4" s="1"/>
  <c r="AQ16" i="4"/>
  <c r="AR16" i="4" s="1"/>
  <c r="AS16" i="4" s="1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27" i="4"/>
  <c r="AO26" i="4"/>
  <c r="AO22" i="4"/>
  <c r="AO21" i="4"/>
  <c r="AO20" i="4"/>
  <c r="AO19" i="4" s="1"/>
  <c r="AO18" i="4"/>
  <c r="AO17" i="4"/>
  <c r="AO15" i="4"/>
  <c r="AO14" i="4"/>
  <c r="AO13" i="4" s="1"/>
  <c r="AO12" i="4"/>
  <c r="AO11" i="4"/>
  <c r="AO9" i="4"/>
  <c r="AO7" i="4"/>
  <c r="F13" i="4"/>
  <c r="F64" i="4"/>
  <c r="F63" i="4"/>
  <c r="F19" i="4"/>
  <c r="E25" i="4"/>
  <c r="E22" i="4"/>
  <c r="F16" i="4"/>
  <c r="F10" i="4"/>
  <c r="F7" i="4"/>
  <c r="M62" i="4" l="1"/>
  <c r="U62" i="4"/>
  <c r="AK62" i="4"/>
  <c r="F28" i="4"/>
  <c r="AG62" i="4"/>
  <c r="Y62" i="4"/>
  <c r="Q62" i="4"/>
  <c r="I62" i="4"/>
  <c r="AC62" i="4"/>
  <c r="AO10" i="4"/>
  <c r="AO16" i="4"/>
  <c r="AQ28" i="4"/>
  <c r="AO25" i="4"/>
  <c r="AO62" i="4" s="1"/>
  <c r="AR28" i="4"/>
  <c r="AS25" i="4"/>
  <c r="AM62" i="4"/>
  <c r="AI62" i="4"/>
  <c r="AE62" i="4"/>
  <c r="AA62" i="4"/>
  <c r="W62" i="4"/>
  <c r="S62" i="4"/>
  <c r="O62" i="4"/>
  <c r="K62" i="4"/>
  <c r="G62" i="4"/>
  <c r="F62" i="4"/>
  <c r="AN62" i="4"/>
  <c r="AJ62" i="4"/>
  <c r="AF62" i="4"/>
  <c r="AB62" i="4"/>
  <c r="X62" i="4"/>
  <c r="T62" i="4"/>
  <c r="P62" i="4"/>
  <c r="L62" i="4"/>
  <c r="H62" i="4"/>
  <c r="AL62" i="4"/>
  <c r="AH62" i="4"/>
  <c r="AD62" i="4"/>
  <c r="Z62" i="4"/>
  <c r="V62" i="4"/>
  <c r="R62" i="4"/>
  <c r="N62" i="4"/>
  <c r="J62" i="4"/>
  <c r="E52" i="4"/>
  <c r="E51" i="4" s="1"/>
  <c r="E56" i="4"/>
  <c r="E55" i="4" s="1"/>
  <c r="E60" i="4"/>
  <c r="E59" i="4" s="1"/>
  <c r="AJ47" i="4"/>
  <c r="AJ43" i="4"/>
  <c r="AJ39" i="4"/>
  <c r="AB35" i="4"/>
  <c r="AB31" i="4"/>
  <c r="E47" i="4" l="1"/>
  <c r="E39" i="4"/>
  <c r="E32" i="4"/>
  <c r="E33" i="4"/>
  <c r="E36" i="4"/>
  <c r="E37" i="4"/>
  <c r="E40" i="4"/>
  <c r="E41" i="4"/>
  <c r="E43" i="4"/>
  <c r="E44" i="4"/>
  <c r="E45" i="4"/>
  <c r="E48" i="4"/>
  <c r="E49" i="4"/>
  <c r="E35" i="4" l="1"/>
  <c r="E19" i="4"/>
  <c r="E28" i="4" s="1"/>
  <c r="E10" i="4"/>
  <c r="E31" i="4"/>
  <c r="E63" i="4" l="1"/>
  <c r="E64" i="4"/>
  <c r="E62" i="4"/>
  <c r="I28" i="2" l="1"/>
  <c r="I27" i="2"/>
  <c r="I26" i="2"/>
  <c r="I25" i="2"/>
  <c r="I30" i="1"/>
  <c r="I29" i="1"/>
  <c r="I27" i="1"/>
  <c r="I26" i="1"/>
  <c r="I24" i="1"/>
  <c r="I21" i="1"/>
  <c r="I40" i="1"/>
  <c r="I39" i="1"/>
  <c r="I38" i="1"/>
  <c r="I37" i="1"/>
  <c r="I7" i="2"/>
  <c r="H3" i="2"/>
  <c r="G3" i="2"/>
  <c r="G4" i="2" s="1"/>
  <c r="F3" i="2"/>
  <c r="E3" i="2"/>
  <c r="D3" i="2"/>
  <c r="C3" i="2"/>
  <c r="B3" i="2"/>
  <c r="I7" i="1"/>
  <c r="H3" i="1"/>
  <c r="G3" i="1"/>
  <c r="E3" i="1"/>
  <c r="D3" i="1"/>
  <c r="C3" i="1"/>
  <c r="I3" i="2" l="1"/>
  <c r="C4" i="2"/>
  <c r="C5" i="2" s="1"/>
  <c r="I3" i="1"/>
  <c r="C10" i="2"/>
  <c r="G21" i="2"/>
  <c r="G12" i="2"/>
  <c r="G11" i="2"/>
  <c r="G10" i="2"/>
  <c r="G9" i="2"/>
  <c r="G5" i="2"/>
  <c r="G6" i="2" s="1"/>
  <c r="E4" i="2"/>
  <c r="E5" i="2" s="1"/>
  <c r="B4" i="2"/>
  <c r="B5" i="2" s="1"/>
  <c r="D4" i="2"/>
  <c r="D5" i="2" s="1"/>
  <c r="F4" i="2"/>
  <c r="F5" i="2" s="1"/>
  <c r="H4" i="2"/>
  <c r="H5" i="2" s="1"/>
  <c r="C12" i="2" l="1"/>
  <c r="C9" i="2"/>
  <c r="C11" i="2"/>
  <c r="C6" i="2"/>
  <c r="C22" i="2" s="1"/>
  <c r="C21" i="2"/>
  <c r="H23" i="2"/>
  <c r="H21" i="2"/>
  <c r="H12" i="2"/>
  <c r="H11" i="2"/>
  <c r="H10" i="2"/>
  <c r="H9" i="2"/>
  <c r="D23" i="2"/>
  <c r="D21" i="2"/>
  <c r="D12" i="2"/>
  <c r="D11" i="2"/>
  <c r="D10" i="2"/>
  <c r="D9" i="2"/>
  <c r="G22" i="2"/>
  <c r="G18" i="2"/>
  <c r="G20" i="2"/>
  <c r="G17" i="2"/>
  <c r="G16" i="2"/>
  <c r="G15" i="2"/>
  <c r="G14" i="2"/>
  <c r="G13" i="2"/>
  <c r="H6" i="2"/>
  <c r="H17" i="2" s="1"/>
  <c r="D6" i="2"/>
  <c r="E6" i="2"/>
  <c r="E15" i="2" s="1"/>
  <c r="I5" i="2"/>
  <c r="F23" i="2"/>
  <c r="F21" i="2"/>
  <c r="F12" i="2"/>
  <c r="F11" i="2"/>
  <c r="F10" i="2"/>
  <c r="F9" i="2"/>
  <c r="B23" i="2"/>
  <c r="B21" i="2"/>
  <c r="B12" i="2"/>
  <c r="B11" i="2"/>
  <c r="B10" i="2"/>
  <c r="B9" i="2"/>
  <c r="I4" i="2"/>
  <c r="E23" i="2"/>
  <c r="E21" i="2"/>
  <c r="E12" i="2"/>
  <c r="E11" i="2"/>
  <c r="E10" i="2"/>
  <c r="E9" i="2"/>
  <c r="C18" i="2"/>
  <c r="C20" i="2"/>
  <c r="C17" i="2"/>
  <c r="C15" i="2"/>
  <c r="C14" i="2"/>
  <c r="C13" i="2"/>
  <c r="G23" i="2"/>
  <c r="C23" i="2"/>
  <c r="F6" i="2"/>
  <c r="B6" i="2"/>
  <c r="B14" i="2" s="1"/>
  <c r="G35" i="1"/>
  <c r="G33" i="1"/>
  <c r="G12" i="1"/>
  <c r="G11" i="1"/>
  <c r="G10" i="1"/>
  <c r="G9" i="1"/>
  <c r="C35" i="1"/>
  <c r="C33" i="1"/>
  <c r="C12" i="1"/>
  <c r="C11" i="1"/>
  <c r="C10" i="1"/>
  <c r="C9" i="1"/>
  <c r="D35" i="1"/>
  <c r="D33" i="1"/>
  <c r="D12" i="1"/>
  <c r="D11" i="1"/>
  <c r="D10" i="1"/>
  <c r="D9" i="1"/>
  <c r="F35" i="1"/>
  <c r="F33" i="1"/>
  <c r="F12" i="1"/>
  <c r="F11" i="1"/>
  <c r="F10" i="1"/>
  <c r="F9" i="1"/>
  <c r="G32" i="1"/>
  <c r="F17" i="1"/>
  <c r="C32" i="1"/>
  <c r="C17" i="1"/>
  <c r="C16" i="1"/>
  <c r="C15" i="1"/>
  <c r="C14" i="1"/>
  <c r="C13" i="1"/>
  <c r="E33" i="1"/>
  <c r="E35" i="1"/>
  <c r="E12" i="1"/>
  <c r="E11" i="1"/>
  <c r="E10" i="1"/>
  <c r="E9" i="1"/>
  <c r="H35" i="1"/>
  <c r="H33" i="1"/>
  <c r="H12" i="1"/>
  <c r="H11" i="1"/>
  <c r="H10" i="1"/>
  <c r="H9" i="1"/>
  <c r="B34" i="1"/>
  <c r="B18" i="1"/>
  <c r="B32" i="1"/>
  <c r="B17" i="1"/>
  <c r="B16" i="1"/>
  <c r="B15" i="1"/>
  <c r="B14" i="1"/>
  <c r="B13" i="1"/>
  <c r="I5" i="1"/>
  <c r="B35" i="1"/>
  <c r="B33" i="1"/>
  <c r="B12" i="1"/>
  <c r="B11" i="1"/>
  <c r="B10" i="1"/>
  <c r="B9" i="1"/>
  <c r="I4" i="1"/>
  <c r="E17" i="1"/>
  <c r="C16" i="2" l="1"/>
  <c r="E17" i="2"/>
  <c r="B16" i="2"/>
  <c r="B20" i="2"/>
  <c r="I9" i="2"/>
  <c r="I11" i="2"/>
  <c r="H13" i="2"/>
  <c r="E13" i="2"/>
  <c r="H15" i="2"/>
  <c r="I21" i="2"/>
  <c r="I33" i="1"/>
  <c r="I9" i="1"/>
  <c r="I11" i="1"/>
  <c r="I10" i="1"/>
  <c r="I12" i="1"/>
  <c r="I35" i="1"/>
  <c r="F22" i="2"/>
  <c r="F18" i="2"/>
  <c r="F14" i="2"/>
  <c r="F16" i="2"/>
  <c r="F20" i="2"/>
  <c r="D22" i="2"/>
  <c r="D18" i="2"/>
  <c r="D13" i="2"/>
  <c r="D15" i="2"/>
  <c r="D17" i="2"/>
  <c r="B22" i="2"/>
  <c r="B18" i="2"/>
  <c r="I6" i="2"/>
  <c r="I10" i="2"/>
  <c r="I12" i="2"/>
  <c r="I23" i="2"/>
  <c r="B13" i="2"/>
  <c r="B15" i="2"/>
  <c r="B17" i="2"/>
  <c r="F13" i="2"/>
  <c r="F15" i="2"/>
  <c r="F17" i="2"/>
  <c r="E22" i="2"/>
  <c r="E18" i="2"/>
  <c r="H22" i="2"/>
  <c r="H18" i="2"/>
  <c r="E14" i="2"/>
  <c r="E16" i="2"/>
  <c r="E20" i="2"/>
  <c r="D14" i="2"/>
  <c r="D16" i="2"/>
  <c r="D20" i="2"/>
  <c r="H14" i="2"/>
  <c r="H16" i="2"/>
  <c r="H20" i="2"/>
  <c r="D34" i="1"/>
  <c r="D18" i="1"/>
  <c r="H34" i="1"/>
  <c r="H18" i="1"/>
  <c r="I6" i="1"/>
  <c r="H14" i="1"/>
  <c r="H16" i="1"/>
  <c r="H32" i="1"/>
  <c r="C34" i="1"/>
  <c r="C18" i="1"/>
  <c r="F13" i="1"/>
  <c r="F15" i="1"/>
  <c r="D13" i="1"/>
  <c r="D15" i="1"/>
  <c r="D17" i="1"/>
  <c r="G13" i="1"/>
  <c r="G15" i="1"/>
  <c r="E13" i="1"/>
  <c r="E15" i="1"/>
  <c r="E34" i="1"/>
  <c r="E18" i="1"/>
  <c r="H13" i="1"/>
  <c r="H15" i="1"/>
  <c r="H17" i="1"/>
  <c r="F34" i="1"/>
  <c r="F18" i="1"/>
  <c r="G34" i="1"/>
  <c r="G18" i="1"/>
  <c r="F14" i="1"/>
  <c r="F16" i="1"/>
  <c r="F32" i="1"/>
  <c r="D14" i="1"/>
  <c r="D16" i="1"/>
  <c r="D32" i="1"/>
  <c r="G14" i="1"/>
  <c r="G16" i="1"/>
  <c r="G17" i="1"/>
  <c r="E14" i="1"/>
  <c r="E16" i="1"/>
  <c r="E32" i="1"/>
  <c r="I20" i="2" l="1"/>
  <c r="I15" i="2"/>
  <c r="I16" i="2"/>
  <c r="I14" i="2"/>
  <c r="I17" i="1"/>
  <c r="I13" i="1"/>
  <c r="I34" i="1"/>
  <c r="I16" i="1"/>
  <c r="I32" i="1"/>
  <c r="I14" i="1"/>
  <c r="I18" i="1"/>
  <c r="I15" i="1"/>
  <c r="I18" i="2"/>
  <c r="I17" i="2"/>
  <c r="I13" i="2"/>
  <c r="I22" i="2"/>
</calcChain>
</file>

<file path=xl/sharedStrings.xml><?xml version="1.0" encoding="utf-8"?>
<sst xmlns="http://schemas.openxmlformats.org/spreadsheetml/2006/main" count="217" uniqueCount="109">
  <si>
    <t xml:space="preserve">Госпитальный фонд для лечения больных COVID-19 </t>
  </si>
  <si>
    <t>Наименование</t>
  </si>
  <si>
    <t>Калининская ЦРБ</t>
  </si>
  <si>
    <t>Городская больница                            № 6</t>
  </si>
  <si>
    <t>Областная клиническая больница</t>
  </si>
  <si>
    <t>Нелидовская ЦРБ</t>
  </si>
  <si>
    <t>Городская больница     № 1</t>
  </si>
  <si>
    <t>Конаковская ЦРБ</t>
  </si>
  <si>
    <t>Вышневолоцкая ЦРБ</t>
  </si>
  <si>
    <t>ИТОГО</t>
  </si>
  <si>
    <r>
      <rPr>
        <b/>
        <sz val="12"/>
        <color theme="1"/>
        <rFont val="Times New Roman"/>
        <family val="1"/>
        <charset val="204"/>
      </rPr>
      <t xml:space="preserve">Койки не обеспеченные кислородом </t>
    </r>
    <r>
      <rPr>
        <sz val="12"/>
        <color theme="1"/>
        <rFont val="Times New Roman"/>
        <family val="1"/>
        <charset val="204"/>
      </rPr>
      <t>(не более 30%)</t>
    </r>
  </si>
  <si>
    <r>
      <rPr>
        <b/>
        <sz val="12"/>
        <color theme="1"/>
        <rFont val="Times New Roman"/>
        <family val="1"/>
        <charset val="204"/>
      </rPr>
      <t>Койки обеспеченные кислородом для пациентов не требующих ИВЛ</t>
    </r>
    <r>
      <rPr>
        <sz val="12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</t>
    </r>
    <r>
      <rPr>
        <i/>
        <sz val="12"/>
        <color theme="1"/>
        <rFont val="Times New Roman"/>
        <family val="1"/>
        <charset val="204"/>
      </rPr>
      <t>50% от коек обеспеченных кислородом</t>
    </r>
  </si>
  <si>
    <r>
      <rPr>
        <b/>
        <sz val="12"/>
        <color theme="1"/>
        <rFont val="Times New Roman"/>
        <family val="1"/>
        <charset val="204"/>
      </rPr>
      <t>Койки обеспеченные кислородом для пациентов требующих неинвазивной ИВЛ</t>
    </r>
    <r>
      <rPr>
        <sz val="12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      </t>
    </r>
    <r>
      <rPr>
        <i/>
        <sz val="12"/>
        <color theme="1"/>
        <rFont val="Times New Roman"/>
        <family val="1"/>
        <charset val="204"/>
      </rPr>
      <t>25% от коек обеспеченных кислородом</t>
    </r>
  </si>
  <si>
    <r>
      <rPr>
        <b/>
        <sz val="12"/>
        <color theme="1"/>
        <rFont val="Times New Roman"/>
        <family val="1"/>
        <charset val="204"/>
      </rPr>
      <t xml:space="preserve">Койки обеспеченные кислородом для пациентов требующих инвазивной ИВЛ </t>
    </r>
    <r>
      <rPr>
        <sz val="12"/>
        <color theme="1"/>
        <rFont val="Times New Roman"/>
        <family val="1"/>
        <charset val="204"/>
      </rPr>
      <t xml:space="preserve">(Критерии размещения: отделения реанимации или опрерационные, оборудованные кислородной разводкой и клапанной консолью). </t>
    </r>
    <r>
      <rPr>
        <i/>
        <sz val="12"/>
        <color theme="1"/>
        <rFont val="Times New Roman"/>
        <family val="1"/>
        <charset val="204"/>
      </rPr>
      <t>25% от коек обеспеченных кислородом</t>
    </r>
  </si>
  <si>
    <t>Итого койки:</t>
  </si>
  <si>
    <t>Оснащение</t>
  </si>
  <si>
    <t>Маска (1 маска на 1 пациента)</t>
  </si>
  <si>
    <t>Банка типа Боброва</t>
  </si>
  <si>
    <t>Пульсоксиметр</t>
  </si>
  <si>
    <t>Автоматический тонометр</t>
  </si>
  <si>
    <t>Аппарат ИВЛ</t>
  </si>
  <si>
    <t>Маска для неинвазивной вентилляции (на 1 больного 2 размера маски на 14 дней)</t>
  </si>
  <si>
    <t>Монитор пациента</t>
  </si>
  <si>
    <t>Аспиратор</t>
  </si>
  <si>
    <t>Шприцевой насос</t>
  </si>
  <si>
    <t>Аппарат для определения газов крови</t>
  </si>
  <si>
    <t>Персонал на 6 коек, в том числе:</t>
  </si>
  <si>
    <t>Реаниматологи</t>
  </si>
  <si>
    <t>Врач любой специальности</t>
  </si>
  <si>
    <t>Реанимационные медсестры</t>
  </si>
  <si>
    <t>Медсестры</t>
  </si>
  <si>
    <t>Рентгеновский аппарат</t>
  </si>
  <si>
    <t>Аппараты УЗИ</t>
  </si>
  <si>
    <t>Компьютерный томограф</t>
  </si>
  <si>
    <t>Бронхоскоп</t>
  </si>
  <si>
    <t>Клинико-диагностическая лаборатория</t>
  </si>
  <si>
    <t>Одноразовая посуда</t>
  </si>
  <si>
    <t>ЦСО</t>
  </si>
  <si>
    <t>Участок обезвреживания отходов</t>
  </si>
  <si>
    <t>Возможность размещения кислородной станции или РАМПЫ</t>
  </si>
  <si>
    <t>Площадка обработки транспорта</t>
  </si>
  <si>
    <t>Охрана (полиция/Росгвардия)</t>
  </si>
  <si>
    <t>Моечная машина для бронхоскопов</t>
  </si>
  <si>
    <t>Эпидемиолог</t>
  </si>
  <si>
    <t>Клинический фармаколог</t>
  </si>
  <si>
    <t>Инфекционист, 1 специалист-консультант на 100 коек</t>
  </si>
  <si>
    <t>Пульммонолог-консультант</t>
  </si>
  <si>
    <t>Специалисты АХЧ</t>
  </si>
  <si>
    <t>Специалисты Роспотребнадзора</t>
  </si>
  <si>
    <t>IT-специалисты</t>
  </si>
  <si>
    <t>Технические специалисты</t>
  </si>
  <si>
    <t>ДРУГИЕ СПЕЦИАЛИСТЫ:</t>
  </si>
  <si>
    <t>Госпитальный фонд для лечения больных COVID-19 (расчет)</t>
  </si>
  <si>
    <t>Зубцовская ЦРБ</t>
  </si>
  <si>
    <t>3 этап</t>
  </si>
  <si>
    <t>4 этап</t>
  </si>
  <si>
    <t>5 этап</t>
  </si>
  <si>
    <t>Кашинская ЦРБ</t>
  </si>
  <si>
    <t>Городская больница №5</t>
  </si>
  <si>
    <t>вт</t>
  </si>
  <si>
    <t>ср</t>
  </si>
  <si>
    <t>чт</t>
  </si>
  <si>
    <t>пт</t>
  </si>
  <si>
    <t>сб</t>
  </si>
  <si>
    <t>вс</t>
  </si>
  <si>
    <t>пн</t>
  </si>
  <si>
    <t>Городская больница № 6</t>
  </si>
  <si>
    <t>Городская больница № 1</t>
  </si>
  <si>
    <t>9.</t>
  </si>
  <si>
    <t>10.</t>
  </si>
  <si>
    <t>Койки, не обеспеченные кислородом</t>
  </si>
  <si>
    <t xml:space="preserve">Койки, обеспеченные кислородом </t>
  </si>
  <si>
    <t>основной инфекционный коечный фонд</t>
  </si>
  <si>
    <t>резерв</t>
  </si>
  <si>
    <t>Андреапольская ЦРБ</t>
  </si>
  <si>
    <t>Лихославльская ЦРБ</t>
  </si>
  <si>
    <t>Рамешковская ЦРБ</t>
  </si>
  <si>
    <t>13.</t>
  </si>
  <si>
    <t>14.</t>
  </si>
  <si>
    <t>15.</t>
  </si>
  <si>
    <t>16.</t>
  </si>
  <si>
    <t>6 этап</t>
  </si>
  <si>
    <t>БСМП*</t>
  </si>
  <si>
    <t>Вышневолоцкая ЦРБ*</t>
  </si>
  <si>
    <t>Ржевская ЦРБ*</t>
  </si>
  <si>
    <t>* резерв/ ввод по отдельному решению Штаба</t>
  </si>
  <si>
    <t>12.</t>
  </si>
  <si>
    <t>Койки с ИВЛ</t>
  </si>
  <si>
    <t>БСМП</t>
  </si>
  <si>
    <t>ГКБ № 7</t>
  </si>
  <si>
    <t>Койки без ИВЛ</t>
  </si>
  <si>
    <t>ИТОГО ОСНОВНОГО КОЕЧНОГО ФОНДА</t>
  </si>
  <si>
    <t>1-2 этапы</t>
  </si>
  <si>
    <t>Развернуто коек на отчетную дату</t>
  </si>
  <si>
    <t>-</t>
  </si>
  <si>
    <t>Скорая помощь</t>
  </si>
  <si>
    <t xml:space="preserve">Инфекционная бригада </t>
  </si>
  <si>
    <t>Бригада СМП</t>
  </si>
  <si>
    <t>% от потребности в СИЗ больницы в общей потребности в регионе</t>
  </si>
  <si>
    <t xml:space="preserve">Потребность в защитных костюмах для медицинского персонала развернутого госпитального инфекционного фонда для лечения больных COVID-19 </t>
  </si>
  <si>
    <t>Наличие СИЗ (костюм защитный) на складе, шт.</t>
  </si>
  <si>
    <t>Агрегированный норматив СИЗ (шт.) на 1 койку в сутки</t>
  </si>
  <si>
    <t>Итог коек/бригад СМП</t>
  </si>
  <si>
    <t>Задействованно медицинского персонала по нормативу (справочно)</t>
  </si>
  <si>
    <t>Потребность СИЗ (шт) в сутки по нормативу, ед.</t>
  </si>
  <si>
    <t>Количество СИЗ (шт) к распределению от фактического наличия, ед</t>
  </si>
  <si>
    <t>ИТОГО (КОЙКИ)</t>
  </si>
  <si>
    <t>Обеспеченность СИЗ, суток</t>
  </si>
  <si>
    <t xml:space="preserve">Службы скорой помощи (ТССМП 9 бригад, Кимры 2 бригады, Конаково 4 бригады, Ржев 2 бригады)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</si>
</sst>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1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  <font>
      <sz val="14"/>
      <color theme="5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theme="5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5" tint="-0.249977111117893"/>
      <name val="Times New Roman"/>
      <family val="1"/>
      <charset val="204"/>
    </font>
    <font>
      <sz val="14"/>
      <color theme="5" tint="-0.249977111117893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1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wrapText="1"/>
    </xf>
    <xf numFmtId="1" fontId="2" fillId="0" borderId="0" xfId="0" applyNumberFormat="1" applyFont="1"/>
    <xf numFmtId="0" fontId="2" fillId="0" borderId="2" xfId="0" applyFont="1" applyBorder="1"/>
    <xf numFmtId="1" fontId="2" fillId="0" borderId="2" xfId="0" applyNumberFormat="1" applyFont="1" applyBorder="1"/>
    <xf numFmtId="0" fontId="5" fillId="0" borderId="2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5" fillId="0" borderId="0" xfId="0" applyFont="1"/>
    <xf numFmtId="16" fontId="5" fillId="0" borderId="5" xfId="0" applyNumberFormat="1" applyFont="1" applyBorder="1" applyAlignment="1">
      <alignment horizontal="center" vertical="center" textRotation="90" wrapText="1"/>
    </xf>
    <xf numFmtId="16" fontId="5" fillId="0" borderId="3" xfId="0" applyNumberFormat="1" applyFont="1" applyBorder="1" applyAlignment="1">
      <alignment horizontal="center" vertical="center" textRotation="90" wrapText="1"/>
    </xf>
    <xf numFmtId="16" fontId="5" fillId="0" borderId="2" xfId="0" applyNumberFormat="1" applyFont="1" applyBorder="1" applyAlignment="1">
      <alignment horizontal="center" vertical="center" textRotation="90" wrapText="1"/>
    </xf>
    <xf numFmtId="0" fontId="5" fillId="0" borderId="2" xfId="0" applyFont="1" applyBorder="1"/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/>
    <xf numFmtId="0" fontId="5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righ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2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9" fillId="2" borderId="2" xfId="0" applyFont="1" applyFill="1" applyBorder="1" applyAlignment="1">
      <alignment horizontal="center" vertical="center"/>
    </xf>
    <xf numFmtId="0" fontId="7" fillId="0" borderId="0" xfId="0" applyFont="1"/>
    <xf numFmtId="0" fontId="7" fillId="2" borderId="2" xfId="0" applyFont="1" applyFill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6" fontId="5" fillId="4" borderId="5" xfId="0" applyNumberFormat="1" applyFont="1" applyFill="1" applyBorder="1" applyAlignment="1">
      <alignment horizontal="right" vertical="center" textRotation="90" wrapText="1"/>
    </xf>
    <xf numFmtId="16" fontId="5" fillId="4" borderId="3" xfId="0" applyNumberFormat="1" applyFont="1" applyFill="1" applyBorder="1" applyAlignment="1">
      <alignment horizontal="right" vertical="center" textRotation="90" wrapText="1"/>
    </xf>
    <xf numFmtId="16" fontId="5" fillId="0" borderId="5" xfId="0" applyNumberFormat="1" applyFont="1" applyBorder="1" applyAlignment="1">
      <alignment horizontal="right" vertical="center" textRotation="90" wrapText="1"/>
    </xf>
    <xf numFmtId="16" fontId="5" fillId="0" borderId="3" xfId="0" applyNumberFormat="1" applyFont="1" applyBorder="1" applyAlignment="1">
      <alignment horizontal="right" vertical="center" textRotation="90" wrapText="1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horizontal="right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4" borderId="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4" fontId="1" fillId="2" borderId="2" xfId="0" applyNumberFormat="1" applyFont="1" applyFill="1" applyBorder="1" applyAlignment="1">
      <alignment wrapText="1"/>
    </xf>
    <xf numFmtId="164" fontId="1" fillId="2" borderId="2" xfId="0" applyNumberFormat="1" applyFont="1" applyFill="1" applyBorder="1"/>
    <xf numFmtId="4" fontId="5" fillId="4" borderId="2" xfId="0" applyNumberFormat="1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/>
    </xf>
    <xf numFmtId="4" fontId="5" fillId="0" borderId="2" xfId="0" applyNumberFormat="1" applyFont="1" applyBorder="1"/>
    <xf numFmtId="4" fontId="1" fillId="4" borderId="2" xfId="0" applyNumberFormat="1" applyFont="1" applyFill="1" applyBorder="1"/>
    <xf numFmtId="4" fontId="1" fillId="2" borderId="2" xfId="0" applyNumberFormat="1" applyFont="1" applyFill="1" applyBorder="1"/>
    <xf numFmtId="2" fontId="5" fillId="2" borderId="4" xfId="0" applyNumberFormat="1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wrapText="1"/>
    </xf>
    <xf numFmtId="0" fontId="5" fillId="4" borderId="7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right"/>
    </xf>
    <xf numFmtId="0" fontId="5" fillId="4" borderId="7" xfId="0" applyFont="1" applyFill="1" applyBorder="1" applyAlignment="1">
      <alignment horizontal="right"/>
    </xf>
    <xf numFmtId="0" fontId="5" fillId="4" borderId="7" xfId="0" applyFont="1" applyFill="1" applyBorder="1"/>
    <xf numFmtId="0" fontId="1" fillId="4" borderId="7" xfId="0" applyFont="1" applyFill="1" applyBorder="1"/>
    <xf numFmtId="0" fontId="1" fillId="2" borderId="7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0" borderId="4" xfId="0" applyFont="1" applyBorder="1"/>
    <xf numFmtId="3" fontId="5" fillId="2" borderId="15" xfId="0" applyNumberFormat="1" applyFont="1" applyFill="1" applyBorder="1" applyAlignment="1">
      <alignment horizontal="right" vertical="center" wrapText="1"/>
    </xf>
    <xf numFmtId="3" fontId="5" fillId="2" borderId="15" xfId="0" applyNumberFormat="1" applyFont="1" applyFill="1" applyBorder="1" applyAlignment="1">
      <alignment vertical="center" wrapText="1"/>
    </xf>
    <xf numFmtId="3" fontId="1" fillId="4" borderId="15" xfId="0" applyNumberFormat="1" applyFont="1" applyFill="1" applyBorder="1" applyAlignment="1"/>
    <xf numFmtId="165" fontId="1" fillId="2" borderId="15" xfId="0" applyNumberFormat="1" applyFont="1" applyFill="1" applyBorder="1" applyAlignment="1"/>
    <xf numFmtId="0" fontId="5" fillId="2" borderId="23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right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/>
    <xf numFmtId="4" fontId="1" fillId="2" borderId="23" xfId="0" applyNumberFormat="1" applyFont="1" applyFill="1" applyBorder="1" applyAlignment="1">
      <alignment wrapText="1"/>
    </xf>
    <xf numFmtId="164" fontId="1" fillId="2" borderId="23" xfId="0" applyNumberFormat="1" applyFont="1" applyFill="1" applyBorder="1"/>
    <xf numFmtId="165" fontId="1" fillId="2" borderId="24" xfId="0" applyNumberFormat="1" applyFont="1" applyFill="1" applyBorder="1" applyAlignment="1"/>
    <xf numFmtId="2" fontId="1" fillId="4" borderId="4" xfId="0" applyNumberFormat="1" applyFont="1" applyFill="1" applyBorder="1" applyAlignment="1">
      <alignment horizontal="right" vertical="center" wrapText="1"/>
    </xf>
    <xf numFmtId="3" fontId="1" fillId="4" borderId="15" xfId="0" applyNumberFormat="1" applyFont="1" applyFill="1" applyBorder="1" applyAlignment="1">
      <alignment horizontal="right" vertical="center" wrapText="1"/>
    </xf>
    <xf numFmtId="3" fontId="1" fillId="4" borderId="15" xfId="0" applyNumberFormat="1" applyFont="1" applyFill="1" applyBorder="1" applyAlignment="1">
      <alignment vertical="center" wrapText="1"/>
    </xf>
    <xf numFmtId="2" fontId="1" fillId="4" borderId="2" xfId="0" applyNumberFormat="1" applyFont="1" applyFill="1" applyBorder="1"/>
    <xf numFmtId="3" fontId="1" fillId="9" borderId="4" xfId="0" applyNumberFormat="1" applyFont="1" applyFill="1" applyBorder="1" applyAlignment="1">
      <alignment horizontal="right" vertical="center" wrapText="1"/>
    </xf>
    <xf numFmtId="3" fontId="1" fillId="9" borderId="4" xfId="0" applyNumberFormat="1" applyFont="1" applyFill="1" applyBorder="1" applyAlignment="1">
      <alignment vertical="center" wrapText="1"/>
    </xf>
    <xf numFmtId="3" fontId="1" fillId="9" borderId="2" xfId="0" applyNumberFormat="1" applyFont="1" applyFill="1" applyBorder="1" applyAlignment="1">
      <alignment vertical="center" wrapText="1"/>
    </xf>
    <xf numFmtId="166" fontId="1" fillId="9" borderId="2" xfId="0" applyNumberFormat="1" applyFont="1" applyFill="1" applyBorder="1" applyAlignment="1">
      <alignment vertical="center" wrapText="1"/>
    </xf>
    <xf numFmtId="3" fontId="1" fillId="9" borderId="2" xfId="0" applyNumberFormat="1" applyFont="1" applyFill="1" applyBorder="1" applyAlignment="1">
      <alignment wrapText="1"/>
    </xf>
    <xf numFmtId="165" fontId="1" fillId="9" borderId="2" xfId="0" applyNumberFormat="1" applyFont="1" applyFill="1" applyBorder="1" applyAlignment="1"/>
    <xf numFmtId="165" fontId="1" fillId="9" borderId="23" xfId="0" applyNumberFormat="1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9" borderId="3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5" fillId="0" borderId="0" xfId="0" applyFont="1" applyBorder="1"/>
    <xf numFmtId="0" fontId="5" fillId="0" borderId="2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5" fillId="0" borderId="1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B582"/>
      <color rgb="FFFEBAB8"/>
      <color rgb="FFBCEF9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workbookViewId="0">
      <selection activeCell="M4" sqref="M4"/>
    </sheetView>
  </sheetViews>
  <sheetFormatPr defaultColWidth="9.109375" defaultRowHeight="15.6" x14ac:dyDescent="0.3"/>
  <cols>
    <col min="1" max="1" width="67.44140625" style="1" customWidth="1"/>
    <col min="2" max="8" width="13.6640625" style="1" customWidth="1"/>
    <col min="9" max="9" width="9.33203125" style="13" customWidth="1"/>
    <col min="10" max="16384" width="9.109375" style="1"/>
  </cols>
  <sheetData>
    <row r="1" spans="1:9" ht="28.5" customHeight="1" x14ac:dyDescent="0.3">
      <c r="A1" s="139" t="s">
        <v>52</v>
      </c>
      <c r="B1" s="139"/>
      <c r="C1" s="139"/>
      <c r="D1" s="139"/>
      <c r="E1" s="139"/>
      <c r="F1" s="139"/>
      <c r="G1" s="139"/>
      <c r="H1" s="139"/>
      <c r="I1" s="139"/>
    </row>
    <row r="2" spans="1:9" ht="46.8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x14ac:dyDescent="0.3">
      <c r="A3" s="5" t="s">
        <v>10</v>
      </c>
      <c r="B3" s="6">
        <f t="shared" ref="B3:E3" si="0">B7*0.3</f>
        <v>22.5</v>
      </c>
      <c r="C3" s="6">
        <f t="shared" si="0"/>
        <v>180</v>
      </c>
      <c r="D3" s="6">
        <f t="shared" si="0"/>
        <v>36</v>
      </c>
      <c r="E3" s="6">
        <f t="shared" si="0"/>
        <v>18</v>
      </c>
      <c r="F3" s="2">
        <f>F7*0.3</f>
        <v>21</v>
      </c>
      <c r="G3" s="2">
        <f>G7*0.3</f>
        <v>36</v>
      </c>
      <c r="H3" s="2">
        <f>H7*0.3</f>
        <v>60</v>
      </c>
      <c r="I3" s="4">
        <f>SUM(B3:H3)</f>
        <v>373.5</v>
      </c>
    </row>
    <row r="4" spans="1:9" ht="62.4" x14ac:dyDescent="0.3">
      <c r="A4" s="5" t="s">
        <v>11</v>
      </c>
      <c r="B4" s="6">
        <f t="shared" ref="B4:E4" si="1">(B7-B3)*0.5</f>
        <v>26.25</v>
      </c>
      <c r="C4" s="6">
        <f t="shared" si="1"/>
        <v>210</v>
      </c>
      <c r="D4" s="6">
        <f t="shared" si="1"/>
        <v>42</v>
      </c>
      <c r="E4" s="6">
        <f t="shared" si="1"/>
        <v>21</v>
      </c>
      <c r="F4" s="4">
        <f>(F7-F3)*0.5</f>
        <v>24.5</v>
      </c>
      <c r="G4" s="2">
        <f>(G7-G3)*0.5</f>
        <v>42</v>
      </c>
      <c r="H4" s="2">
        <f>(H7-H3)*0.5</f>
        <v>70</v>
      </c>
      <c r="I4" s="4">
        <f t="shared" ref="I4:I23" si="2">SUM(B4:H4)</f>
        <v>435.75</v>
      </c>
    </row>
    <row r="5" spans="1:9" ht="62.4" x14ac:dyDescent="0.3">
      <c r="A5" s="5" t="s">
        <v>12</v>
      </c>
      <c r="B5" s="6">
        <f t="shared" ref="B5:E5" si="3">(B7-B3-B4)/2</f>
        <v>13.125</v>
      </c>
      <c r="C5" s="6">
        <f t="shared" si="3"/>
        <v>105</v>
      </c>
      <c r="D5" s="6">
        <f t="shared" si="3"/>
        <v>21</v>
      </c>
      <c r="E5" s="6">
        <f t="shared" si="3"/>
        <v>10.5</v>
      </c>
      <c r="F5" s="4">
        <f>(F7-F3-F4)/2</f>
        <v>12.25</v>
      </c>
      <c r="G5" s="2">
        <f>(G7-G3-G4)/2</f>
        <v>21</v>
      </c>
      <c r="H5" s="2">
        <f>(H7-H3-H4)/2</f>
        <v>35</v>
      </c>
      <c r="I5" s="4">
        <f t="shared" si="2"/>
        <v>217.875</v>
      </c>
    </row>
    <row r="6" spans="1:9" ht="62.4" x14ac:dyDescent="0.3">
      <c r="A6" s="5" t="s">
        <v>13</v>
      </c>
      <c r="B6" s="6">
        <f t="shared" ref="B6:E6" si="4">(B7-B3-B4-B5)</f>
        <v>13.125</v>
      </c>
      <c r="C6" s="6">
        <f t="shared" si="4"/>
        <v>105</v>
      </c>
      <c r="D6" s="6">
        <f t="shared" si="4"/>
        <v>21</v>
      </c>
      <c r="E6" s="6">
        <f t="shared" si="4"/>
        <v>10.5</v>
      </c>
      <c r="F6" s="4">
        <f>(F7-F3-F4-F5)</f>
        <v>12.25</v>
      </c>
      <c r="G6" s="2">
        <f>(G7-G3-G4-G5)</f>
        <v>21</v>
      </c>
      <c r="H6" s="2">
        <f>(H7-H3-H4-H5)</f>
        <v>35</v>
      </c>
      <c r="I6" s="4">
        <f t="shared" si="2"/>
        <v>217.875</v>
      </c>
    </row>
    <row r="7" spans="1:9" s="11" customFormat="1" x14ac:dyDescent="0.3">
      <c r="A7" s="7" t="s">
        <v>14</v>
      </c>
      <c r="B7" s="8">
        <v>75</v>
      </c>
      <c r="C7" s="8">
        <v>600</v>
      </c>
      <c r="D7" s="8">
        <v>120</v>
      </c>
      <c r="E7" s="8">
        <v>60</v>
      </c>
      <c r="F7" s="9">
        <v>70</v>
      </c>
      <c r="G7" s="10">
        <v>120</v>
      </c>
      <c r="H7" s="10">
        <v>200</v>
      </c>
      <c r="I7" s="9">
        <f t="shared" si="2"/>
        <v>1245</v>
      </c>
    </row>
    <row r="8" spans="1:9" s="11" customFormat="1" x14ac:dyDescent="0.3">
      <c r="A8" s="7" t="s">
        <v>15</v>
      </c>
      <c r="B8" s="8"/>
      <c r="C8" s="8"/>
      <c r="D8" s="8"/>
      <c r="E8" s="8"/>
      <c r="F8" s="9"/>
      <c r="G8" s="10"/>
      <c r="H8" s="10"/>
      <c r="I8" s="9"/>
    </row>
    <row r="9" spans="1:9" x14ac:dyDescent="0.3">
      <c r="A9" s="5" t="s">
        <v>16</v>
      </c>
      <c r="B9" s="6">
        <f t="shared" ref="B9:E9" si="5">B4</f>
        <v>26.25</v>
      </c>
      <c r="C9" s="6">
        <f t="shared" si="5"/>
        <v>210</v>
      </c>
      <c r="D9" s="6">
        <f t="shared" si="5"/>
        <v>42</v>
      </c>
      <c r="E9" s="6">
        <f t="shared" si="5"/>
        <v>21</v>
      </c>
      <c r="F9" s="4">
        <f>F4</f>
        <v>24.5</v>
      </c>
      <c r="G9" s="2">
        <f>G4</f>
        <v>42</v>
      </c>
      <c r="H9" s="2">
        <f>H4</f>
        <v>70</v>
      </c>
      <c r="I9" s="4">
        <f t="shared" si="2"/>
        <v>435.75</v>
      </c>
    </row>
    <row r="10" spans="1:9" x14ac:dyDescent="0.3">
      <c r="A10" s="5" t="s">
        <v>17</v>
      </c>
      <c r="B10" s="6">
        <f t="shared" ref="B10:E10" si="6">B4</f>
        <v>26.25</v>
      </c>
      <c r="C10" s="6">
        <f t="shared" si="6"/>
        <v>210</v>
      </c>
      <c r="D10" s="6">
        <f t="shared" si="6"/>
        <v>42</v>
      </c>
      <c r="E10" s="6">
        <f t="shared" si="6"/>
        <v>21</v>
      </c>
      <c r="F10" s="4">
        <f>F4</f>
        <v>24.5</v>
      </c>
      <c r="G10" s="2">
        <f>G4</f>
        <v>42</v>
      </c>
      <c r="H10" s="2">
        <f>H4</f>
        <v>70</v>
      </c>
      <c r="I10" s="4">
        <f t="shared" si="2"/>
        <v>435.75</v>
      </c>
    </row>
    <row r="11" spans="1:9" x14ac:dyDescent="0.3">
      <c r="A11" s="5" t="s">
        <v>18</v>
      </c>
      <c r="B11" s="6">
        <f t="shared" ref="B11:E11" si="7">B4/2</f>
        <v>13.125</v>
      </c>
      <c r="C11" s="6">
        <f t="shared" si="7"/>
        <v>105</v>
      </c>
      <c r="D11" s="6">
        <f t="shared" si="7"/>
        <v>21</v>
      </c>
      <c r="E11" s="6">
        <f t="shared" si="7"/>
        <v>10.5</v>
      </c>
      <c r="F11" s="4">
        <f>F4/2</f>
        <v>12.25</v>
      </c>
      <c r="G11" s="2">
        <f>G4/2</f>
        <v>21</v>
      </c>
      <c r="H11" s="2">
        <f>H4/2</f>
        <v>35</v>
      </c>
      <c r="I11" s="4">
        <f t="shared" si="2"/>
        <v>217.875</v>
      </c>
    </row>
    <row r="12" spans="1:9" x14ac:dyDescent="0.3">
      <c r="A12" s="5" t="s">
        <v>19</v>
      </c>
      <c r="B12" s="6">
        <f t="shared" ref="B12:E12" si="8">B4</f>
        <v>26.25</v>
      </c>
      <c r="C12" s="6">
        <f t="shared" si="8"/>
        <v>210</v>
      </c>
      <c r="D12" s="6">
        <f t="shared" si="8"/>
        <v>42</v>
      </c>
      <c r="E12" s="6">
        <f t="shared" si="8"/>
        <v>21</v>
      </c>
      <c r="F12" s="4">
        <f>F4</f>
        <v>24.5</v>
      </c>
      <c r="G12" s="2">
        <f>G4</f>
        <v>42</v>
      </c>
      <c r="H12" s="2">
        <f>H4</f>
        <v>70</v>
      </c>
      <c r="I12" s="4">
        <f t="shared" si="2"/>
        <v>435.75</v>
      </c>
    </row>
    <row r="13" spans="1:9" x14ac:dyDescent="0.3">
      <c r="A13" s="5" t="s">
        <v>20</v>
      </c>
      <c r="B13" s="6">
        <f t="shared" ref="B13:E13" si="9">B5+B6</f>
        <v>26.25</v>
      </c>
      <c r="C13" s="6">
        <f t="shared" si="9"/>
        <v>210</v>
      </c>
      <c r="D13" s="6">
        <f t="shared" si="9"/>
        <v>42</v>
      </c>
      <c r="E13" s="6">
        <f t="shared" si="9"/>
        <v>21</v>
      </c>
      <c r="F13" s="4">
        <f>F5+F6</f>
        <v>24.5</v>
      </c>
      <c r="G13" s="2">
        <f>G5+G6</f>
        <v>42</v>
      </c>
      <c r="H13" s="2">
        <f>H5+H6</f>
        <v>70</v>
      </c>
      <c r="I13" s="4">
        <f t="shared" si="2"/>
        <v>435.75</v>
      </c>
    </row>
    <row r="14" spans="1:9" ht="31.2" x14ac:dyDescent="0.3">
      <c r="A14" s="5" t="s">
        <v>21</v>
      </c>
      <c r="B14" s="6">
        <f t="shared" ref="B14:E14" si="10">(B5*4)+(B6*4)</f>
        <v>105</v>
      </c>
      <c r="C14" s="6">
        <f t="shared" si="10"/>
        <v>840</v>
      </c>
      <c r="D14" s="6">
        <f t="shared" si="10"/>
        <v>168</v>
      </c>
      <c r="E14" s="6">
        <f t="shared" si="10"/>
        <v>84</v>
      </c>
      <c r="F14" s="4">
        <f>(F5*4)+(F6*4)</f>
        <v>98</v>
      </c>
      <c r="G14" s="2">
        <f>(G5*4)+(G6*4)</f>
        <v>168</v>
      </c>
      <c r="H14" s="2">
        <f>(H5*4)+(H6*4)</f>
        <v>280</v>
      </c>
      <c r="I14" s="4">
        <f t="shared" si="2"/>
        <v>1743</v>
      </c>
    </row>
    <row r="15" spans="1:9" x14ac:dyDescent="0.3">
      <c r="A15" s="5" t="s">
        <v>22</v>
      </c>
      <c r="B15" s="6">
        <f t="shared" ref="B15:E15" si="11">B5+B6</f>
        <v>26.25</v>
      </c>
      <c r="C15" s="6">
        <f t="shared" si="11"/>
        <v>210</v>
      </c>
      <c r="D15" s="6">
        <f t="shared" si="11"/>
        <v>42</v>
      </c>
      <c r="E15" s="6">
        <f t="shared" si="11"/>
        <v>21</v>
      </c>
      <c r="F15" s="4">
        <f>F5+F6</f>
        <v>24.5</v>
      </c>
      <c r="G15" s="2">
        <f>G5+G6</f>
        <v>42</v>
      </c>
      <c r="H15" s="2">
        <f>H5+H6</f>
        <v>70</v>
      </c>
      <c r="I15" s="4">
        <f t="shared" si="2"/>
        <v>435.75</v>
      </c>
    </row>
    <row r="16" spans="1:9" x14ac:dyDescent="0.3">
      <c r="A16" s="5" t="s">
        <v>23</v>
      </c>
      <c r="B16" s="6">
        <f t="shared" ref="B16:E16" si="12">B5+B6</f>
        <v>26.25</v>
      </c>
      <c r="C16" s="6">
        <f t="shared" si="12"/>
        <v>210</v>
      </c>
      <c r="D16" s="6">
        <f t="shared" si="12"/>
        <v>42</v>
      </c>
      <c r="E16" s="6">
        <f t="shared" si="12"/>
        <v>21</v>
      </c>
      <c r="F16" s="4">
        <f>F5+F6</f>
        <v>24.5</v>
      </c>
      <c r="G16" s="2">
        <f>G5+G6</f>
        <v>42</v>
      </c>
      <c r="H16" s="2">
        <f>H5+H6</f>
        <v>70</v>
      </c>
      <c r="I16" s="4">
        <f t="shared" si="2"/>
        <v>435.75</v>
      </c>
    </row>
    <row r="17" spans="1:9" x14ac:dyDescent="0.3">
      <c r="A17" s="5" t="s">
        <v>24</v>
      </c>
      <c r="B17" s="6">
        <f t="shared" ref="B17:E17" si="13">B5+(B6*2)</f>
        <v>39.375</v>
      </c>
      <c r="C17" s="6">
        <f t="shared" si="13"/>
        <v>315</v>
      </c>
      <c r="D17" s="6">
        <f t="shared" si="13"/>
        <v>63</v>
      </c>
      <c r="E17" s="6">
        <f t="shared" si="13"/>
        <v>31.5</v>
      </c>
      <c r="F17" s="4">
        <f>F5+(F6*2)</f>
        <v>36.75</v>
      </c>
      <c r="G17" s="2">
        <f>G5+(G6*2)</f>
        <v>63</v>
      </c>
      <c r="H17" s="2">
        <f>H5+(H6*2)</f>
        <v>105</v>
      </c>
      <c r="I17" s="4">
        <f t="shared" si="2"/>
        <v>653.625</v>
      </c>
    </row>
    <row r="18" spans="1:9" x14ac:dyDescent="0.3">
      <c r="A18" s="5" t="s">
        <v>25</v>
      </c>
      <c r="B18" s="6">
        <f t="shared" ref="B18:E18" si="14">B6</f>
        <v>13.125</v>
      </c>
      <c r="C18" s="6">
        <f t="shared" si="14"/>
        <v>105</v>
      </c>
      <c r="D18" s="6">
        <f t="shared" si="14"/>
        <v>21</v>
      </c>
      <c r="E18" s="6">
        <f t="shared" si="14"/>
        <v>10.5</v>
      </c>
      <c r="F18" s="4">
        <f>F6</f>
        <v>12.25</v>
      </c>
      <c r="G18" s="2">
        <f>G6</f>
        <v>21</v>
      </c>
      <c r="H18" s="2">
        <f>H6</f>
        <v>35</v>
      </c>
      <c r="I18" s="4">
        <f t="shared" si="2"/>
        <v>217.875</v>
      </c>
    </row>
    <row r="19" spans="1:9" s="11" customFormat="1" x14ac:dyDescent="0.3">
      <c r="A19" s="12" t="s">
        <v>26</v>
      </c>
      <c r="B19" s="8"/>
      <c r="C19" s="8"/>
      <c r="D19" s="8"/>
      <c r="E19" s="8"/>
      <c r="F19" s="4"/>
      <c r="G19" s="10"/>
      <c r="H19" s="10"/>
      <c r="I19" s="9"/>
    </row>
    <row r="20" spans="1:9" x14ac:dyDescent="0.3">
      <c r="A20" s="5" t="s">
        <v>27</v>
      </c>
      <c r="B20" s="6">
        <f t="shared" ref="B20:E20" si="15">(B5+B6)/6*3</f>
        <v>13.125</v>
      </c>
      <c r="C20" s="6">
        <f t="shared" si="15"/>
        <v>105</v>
      </c>
      <c r="D20" s="6">
        <f t="shared" si="15"/>
        <v>21</v>
      </c>
      <c r="E20" s="6">
        <f t="shared" si="15"/>
        <v>10.5</v>
      </c>
      <c r="F20" s="4">
        <f>(F5+F6)/6*3</f>
        <v>12.25</v>
      </c>
      <c r="G20" s="2">
        <f>(G5+G6)/6*3</f>
        <v>21</v>
      </c>
      <c r="H20" s="2">
        <f>(H5+H6)/6*3</f>
        <v>35</v>
      </c>
      <c r="I20" s="4">
        <f t="shared" si="2"/>
        <v>217.875</v>
      </c>
    </row>
    <row r="21" spans="1:9" x14ac:dyDescent="0.3">
      <c r="A21" s="5" t="s">
        <v>28</v>
      </c>
      <c r="B21" s="6">
        <f t="shared" ref="B21:E21" si="16">B4/6*3</f>
        <v>13.125</v>
      </c>
      <c r="C21" s="6">
        <f t="shared" si="16"/>
        <v>105</v>
      </c>
      <c r="D21" s="6">
        <f t="shared" si="16"/>
        <v>21</v>
      </c>
      <c r="E21" s="6">
        <f t="shared" si="16"/>
        <v>10.5</v>
      </c>
      <c r="F21" s="4">
        <f>F4/6*3</f>
        <v>12.25</v>
      </c>
      <c r="G21" s="2">
        <f>G4/6*3</f>
        <v>21</v>
      </c>
      <c r="H21" s="2">
        <f>H4/6*3</f>
        <v>35</v>
      </c>
      <c r="I21" s="4">
        <f t="shared" si="2"/>
        <v>217.875</v>
      </c>
    </row>
    <row r="22" spans="1:9" x14ac:dyDescent="0.3">
      <c r="A22" s="5" t="s">
        <v>29</v>
      </c>
      <c r="B22" s="6">
        <f t="shared" ref="B22:E22" si="17">B6/6*3*2</f>
        <v>13.125</v>
      </c>
      <c r="C22" s="6">
        <f t="shared" si="17"/>
        <v>105</v>
      </c>
      <c r="D22" s="6">
        <f t="shared" si="17"/>
        <v>21</v>
      </c>
      <c r="E22" s="6">
        <f t="shared" si="17"/>
        <v>10.5</v>
      </c>
      <c r="F22" s="4">
        <f>F6/6*3*2</f>
        <v>12.25</v>
      </c>
      <c r="G22" s="2">
        <f>G6/6*3*2</f>
        <v>21</v>
      </c>
      <c r="H22" s="2">
        <f>H6/6*3*2</f>
        <v>35</v>
      </c>
      <c r="I22" s="4">
        <f t="shared" si="2"/>
        <v>217.875</v>
      </c>
    </row>
    <row r="23" spans="1:9" x14ac:dyDescent="0.3">
      <c r="A23" s="5" t="s">
        <v>30</v>
      </c>
      <c r="B23" s="6">
        <f t="shared" ref="B23:E23" si="18">(B4/6*2*3)+(B5/6*2*3)</f>
        <v>39.375</v>
      </c>
      <c r="C23" s="6">
        <f t="shared" si="18"/>
        <v>315</v>
      </c>
      <c r="D23" s="6">
        <f t="shared" si="18"/>
        <v>63</v>
      </c>
      <c r="E23" s="6">
        <f t="shared" si="18"/>
        <v>31.5</v>
      </c>
      <c r="F23" s="4">
        <f>(F4/6*2*3)+(F5/6*2*3)</f>
        <v>36.75</v>
      </c>
      <c r="G23" s="2">
        <f>(G4/6*2*3)+(G5/6*2*3)</f>
        <v>63</v>
      </c>
      <c r="H23" s="2">
        <f>(H4/6*2*3)+(H5/6*2*3)</f>
        <v>105</v>
      </c>
      <c r="I23" s="4">
        <f t="shared" si="2"/>
        <v>653.625</v>
      </c>
    </row>
    <row r="24" spans="1:9" x14ac:dyDescent="0.3">
      <c r="A24" s="5" t="s">
        <v>51</v>
      </c>
      <c r="B24" s="6"/>
      <c r="C24" s="6"/>
      <c r="D24" s="6"/>
      <c r="E24" s="6"/>
      <c r="F24" s="4"/>
      <c r="G24" s="2"/>
      <c r="H24" s="2"/>
      <c r="I24" s="4"/>
    </row>
    <row r="25" spans="1:9" x14ac:dyDescent="0.3">
      <c r="A25" s="14" t="s">
        <v>45</v>
      </c>
      <c r="B25" s="2">
        <v>1</v>
      </c>
      <c r="C25" s="2">
        <v>6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4">
        <f t="shared" ref="I25:I28" si="19">SUM(B25:H25)</f>
        <v>13</v>
      </c>
    </row>
    <row r="26" spans="1:9" x14ac:dyDescent="0.3">
      <c r="A26" s="14" t="s">
        <v>43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4">
        <f t="shared" si="19"/>
        <v>7</v>
      </c>
    </row>
    <row r="27" spans="1:9" x14ac:dyDescent="0.3">
      <c r="A27" s="14" t="s">
        <v>44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4">
        <f t="shared" si="19"/>
        <v>7</v>
      </c>
    </row>
    <row r="28" spans="1:9" x14ac:dyDescent="0.3">
      <c r="A28" s="14" t="s">
        <v>46</v>
      </c>
      <c r="B28" s="2">
        <v>1</v>
      </c>
      <c r="C28" s="2">
        <v>6</v>
      </c>
      <c r="D28" s="2">
        <v>1</v>
      </c>
      <c r="E28" s="2">
        <v>1</v>
      </c>
      <c r="F28" s="2">
        <v>1</v>
      </c>
      <c r="G28" s="2">
        <v>1</v>
      </c>
      <c r="H28" s="2">
        <v>2</v>
      </c>
      <c r="I28" s="4">
        <f t="shared" si="19"/>
        <v>13</v>
      </c>
    </row>
    <row r="29" spans="1:9" x14ac:dyDescent="0.3">
      <c r="A29" s="14" t="s">
        <v>47</v>
      </c>
      <c r="B29" s="14"/>
      <c r="C29" s="14"/>
      <c r="D29" s="14"/>
      <c r="E29" s="14"/>
      <c r="F29" s="14"/>
      <c r="G29" s="14"/>
      <c r="H29" s="14"/>
      <c r="I29" s="15"/>
    </row>
    <row r="30" spans="1:9" x14ac:dyDescent="0.3">
      <c r="A30" s="14" t="s">
        <v>48</v>
      </c>
      <c r="B30" s="14"/>
      <c r="C30" s="14"/>
      <c r="D30" s="14"/>
      <c r="E30" s="14"/>
      <c r="F30" s="14"/>
      <c r="G30" s="14"/>
      <c r="H30" s="14"/>
      <c r="I30" s="15"/>
    </row>
    <row r="31" spans="1:9" x14ac:dyDescent="0.3">
      <c r="A31" s="14" t="s">
        <v>49</v>
      </c>
      <c r="B31" s="14"/>
      <c r="C31" s="14"/>
      <c r="D31" s="14"/>
      <c r="E31" s="14"/>
      <c r="F31" s="14"/>
      <c r="G31" s="14"/>
      <c r="H31" s="14"/>
      <c r="I31" s="15"/>
    </row>
    <row r="32" spans="1:9" x14ac:dyDescent="0.3">
      <c r="A32" s="14" t="s">
        <v>50</v>
      </c>
      <c r="B32" s="14"/>
      <c r="C32" s="14"/>
      <c r="D32" s="14"/>
      <c r="E32" s="14"/>
      <c r="F32" s="14"/>
      <c r="G32" s="14"/>
      <c r="H32" s="14"/>
      <c r="I32" s="15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75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4"/>
  <sheetViews>
    <sheetView workbookViewId="0">
      <selection activeCell="N25" sqref="N25"/>
    </sheetView>
  </sheetViews>
  <sheetFormatPr defaultColWidth="9.109375" defaultRowHeight="15.6" x14ac:dyDescent="0.3"/>
  <cols>
    <col min="1" max="1" width="67.44140625" style="1" customWidth="1"/>
    <col min="2" max="8" width="13.6640625" style="1" customWidth="1"/>
    <col min="9" max="9" width="9.33203125" style="13" customWidth="1"/>
    <col min="10" max="16384" width="9.109375" style="1"/>
  </cols>
  <sheetData>
    <row r="1" spans="1:9" ht="28.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</row>
    <row r="2" spans="1:9" ht="46.8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x14ac:dyDescent="0.3">
      <c r="A3" s="5" t="s">
        <v>10</v>
      </c>
      <c r="B3" s="6">
        <v>37</v>
      </c>
      <c r="C3" s="6">
        <f t="shared" ref="C3:E3" si="0">C7*0.3</f>
        <v>180</v>
      </c>
      <c r="D3" s="6">
        <f t="shared" si="0"/>
        <v>36</v>
      </c>
      <c r="E3" s="6">
        <f t="shared" si="0"/>
        <v>18</v>
      </c>
      <c r="F3" s="2">
        <v>20</v>
      </c>
      <c r="G3" s="2">
        <f>G7*0.3</f>
        <v>36</v>
      </c>
      <c r="H3" s="2">
        <f>H7*0.3</f>
        <v>60</v>
      </c>
      <c r="I3" s="4">
        <f>SUM(B3:H3)</f>
        <v>387</v>
      </c>
    </row>
    <row r="4" spans="1:9" ht="62.4" x14ac:dyDescent="0.3">
      <c r="A4" s="5" t="s">
        <v>11</v>
      </c>
      <c r="B4" s="6">
        <v>36</v>
      </c>
      <c r="C4" s="6">
        <v>300</v>
      </c>
      <c r="D4" s="6">
        <v>60</v>
      </c>
      <c r="E4" s="6">
        <v>30</v>
      </c>
      <c r="F4" s="4">
        <v>40</v>
      </c>
      <c r="G4" s="2">
        <v>70</v>
      </c>
      <c r="H4" s="2">
        <v>116</v>
      </c>
      <c r="I4" s="4">
        <f t="shared" ref="I4:I40" si="1">SUM(B4:H4)</f>
        <v>652</v>
      </c>
    </row>
    <row r="5" spans="1:9" ht="62.4" x14ac:dyDescent="0.3">
      <c r="A5" s="5" t="s">
        <v>12</v>
      </c>
      <c r="B5" s="6">
        <v>1</v>
      </c>
      <c r="C5" s="6">
        <v>60</v>
      </c>
      <c r="D5" s="6">
        <v>12</v>
      </c>
      <c r="E5" s="6">
        <v>6</v>
      </c>
      <c r="F5" s="4">
        <v>3</v>
      </c>
      <c r="G5" s="2">
        <v>12</v>
      </c>
      <c r="H5" s="2">
        <v>12</v>
      </c>
      <c r="I5" s="4">
        <f t="shared" si="1"/>
        <v>106</v>
      </c>
    </row>
    <row r="6" spans="1:9" ht="62.4" x14ac:dyDescent="0.3">
      <c r="A6" s="5" t="s">
        <v>13</v>
      </c>
      <c r="B6" s="6">
        <v>1</v>
      </c>
      <c r="C6" s="6">
        <v>60</v>
      </c>
      <c r="D6" s="6">
        <v>12</v>
      </c>
      <c r="E6" s="6">
        <v>6</v>
      </c>
      <c r="F6" s="4">
        <v>7</v>
      </c>
      <c r="G6" s="2">
        <v>12</v>
      </c>
      <c r="H6" s="2">
        <v>12</v>
      </c>
      <c r="I6" s="4">
        <f t="shared" si="1"/>
        <v>110</v>
      </c>
    </row>
    <row r="7" spans="1:9" s="11" customFormat="1" x14ac:dyDescent="0.3">
      <c r="A7" s="7" t="s">
        <v>14</v>
      </c>
      <c r="B7" s="8">
        <v>75</v>
      </c>
      <c r="C7" s="8">
        <v>600</v>
      </c>
      <c r="D7" s="8">
        <v>120</v>
      </c>
      <c r="E7" s="8">
        <v>60</v>
      </c>
      <c r="F7" s="9">
        <v>70</v>
      </c>
      <c r="G7" s="10">
        <v>120</v>
      </c>
      <c r="H7" s="10">
        <v>200</v>
      </c>
      <c r="I7" s="9">
        <f t="shared" si="1"/>
        <v>1245</v>
      </c>
    </row>
    <row r="8" spans="1:9" s="11" customFormat="1" x14ac:dyDescent="0.3">
      <c r="A8" s="7" t="s">
        <v>15</v>
      </c>
      <c r="B8" s="8"/>
      <c r="C8" s="8"/>
      <c r="D8" s="8"/>
      <c r="E8" s="8"/>
      <c r="F8" s="9"/>
      <c r="G8" s="10"/>
      <c r="H8" s="10"/>
      <c r="I8" s="9"/>
    </row>
    <row r="9" spans="1:9" x14ac:dyDescent="0.3">
      <c r="A9" s="5" t="s">
        <v>16</v>
      </c>
      <c r="B9" s="6">
        <f t="shared" ref="B9:E9" si="2">B4</f>
        <v>36</v>
      </c>
      <c r="C9" s="6">
        <f t="shared" si="2"/>
        <v>300</v>
      </c>
      <c r="D9" s="6">
        <f t="shared" si="2"/>
        <v>60</v>
      </c>
      <c r="E9" s="6">
        <f t="shared" si="2"/>
        <v>30</v>
      </c>
      <c r="F9" s="4">
        <f>F4</f>
        <v>40</v>
      </c>
      <c r="G9" s="2">
        <f>G4</f>
        <v>70</v>
      </c>
      <c r="H9" s="2">
        <f>H4</f>
        <v>116</v>
      </c>
      <c r="I9" s="4">
        <f t="shared" si="1"/>
        <v>652</v>
      </c>
    </row>
    <row r="10" spans="1:9" x14ac:dyDescent="0.3">
      <c r="A10" s="5" t="s">
        <v>17</v>
      </c>
      <c r="B10" s="6">
        <f t="shared" ref="B10:E10" si="3">B4</f>
        <v>36</v>
      </c>
      <c r="C10" s="6">
        <f t="shared" si="3"/>
        <v>300</v>
      </c>
      <c r="D10" s="6">
        <f t="shared" si="3"/>
        <v>60</v>
      </c>
      <c r="E10" s="6">
        <f t="shared" si="3"/>
        <v>30</v>
      </c>
      <c r="F10" s="4">
        <f>F4</f>
        <v>40</v>
      </c>
      <c r="G10" s="2">
        <f>G4</f>
        <v>70</v>
      </c>
      <c r="H10" s="2">
        <f>H4</f>
        <v>116</v>
      </c>
      <c r="I10" s="4">
        <f t="shared" si="1"/>
        <v>652</v>
      </c>
    </row>
    <row r="11" spans="1:9" x14ac:dyDescent="0.3">
      <c r="A11" s="5" t="s">
        <v>18</v>
      </c>
      <c r="B11" s="6">
        <f t="shared" ref="B11:E11" si="4">B4/2</f>
        <v>18</v>
      </c>
      <c r="C11" s="6">
        <f t="shared" si="4"/>
        <v>150</v>
      </c>
      <c r="D11" s="6">
        <f t="shared" si="4"/>
        <v>30</v>
      </c>
      <c r="E11" s="6">
        <f t="shared" si="4"/>
        <v>15</v>
      </c>
      <c r="F11" s="4">
        <f>F4/2</f>
        <v>20</v>
      </c>
      <c r="G11" s="2">
        <f>G4/2</f>
        <v>35</v>
      </c>
      <c r="H11" s="2">
        <f>H4/2</f>
        <v>58</v>
      </c>
      <c r="I11" s="4">
        <f t="shared" si="1"/>
        <v>326</v>
      </c>
    </row>
    <row r="12" spans="1:9" x14ac:dyDescent="0.3">
      <c r="A12" s="5" t="s">
        <v>19</v>
      </c>
      <c r="B12" s="6">
        <f t="shared" ref="B12:E12" si="5">B4</f>
        <v>36</v>
      </c>
      <c r="C12" s="6">
        <f t="shared" si="5"/>
        <v>300</v>
      </c>
      <c r="D12" s="6">
        <f t="shared" si="5"/>
        <v>60</v>
      </c>
      <c r="E12" s="6">
        <f t="shared" si="5"/>
        <v>30</v>
      </c>
      <c r="F12" s="4">
        <f>F4</f>
        <v>40</v>
      </c>
      <c r="G12" s="2">
        <f>G4</f>
        <v>70</v>
      </c>
      <c r="H12" s="2">
        <f>H4</f>
        <v>116</v>
      </c>
      <c r="I12" s="4">
        <f t="shared" si="1"/>
        <v>652</v>
      </c>
    </row>
    <row r="13" spans="1:9" x14ac:dyDescent="0.3">
      <c r="A13" s="5" t="s">
        <v>20</v>
      </c>
      <c r="B13" s="6">
        <f t="shared" ref="B13:E13" si="6">B5+B6</f>
        <v>2</v>
      </c>
      <c r="C13" s="6">
        <f t="shared" si="6"/>
        <v>120</v>
      </c>
      <c r="D13" s="6">
        <f t="shared" si="6"/>
        <v>24</v>
      </c>
      <c r="E13" s="6">
        <f t="shared" si="6"/>
        <v>12</v>
      </c>
      <c r="F13" s="4">
        <f>F5+F6</f>
        <v>10</v>
      </c>
      <c r="G13" s="2">
        <f>G5+G6</f>
        <v>24</v>
      </c>
      <c r="H13" s="2">
        <f>H5+H6</f>
        <v>24</v>
      </c>
      <c r="I13" s="4">
        <f t="shared" si="1"/>
        <v>216</v>
      </c>
    </row>
    <row r="14" spans="1:9" ht="31.2" x14ac:dyDescent="0.3">
      <c r="A14" s="5" t="s">
        <v>21</v>
      </c>
      <c r="B14" s="6">
        <f t="shared" ref="B14:E14" si="7">(B5*4)+(B6*4)</f>
        <v>8</v>
      </c>
      <c r="C14" s="6">
        <f t="shared" si="7"/>
        <v>480</v>
      </c>
      <c r="D14" s="6">
        <f t="shared" si="7"/>
        <v>96</v>
      </c>
      <c r="E14" s="6">
        <f t="shared" si="7"/>
        <v>48</v>
      </c>
      <c r="F14" s="4">
        <f>(F5*4)+(F6*4)</f>
        <v>40</v>
      </c>
      <c r="G14" s="2">
        <f>(G5*4)+(G6*4)</f>
        <v>96</v>
      </c>
      <c r="H14" s="2">
        <f>(H5*4)+(H6*4)</f>
        <v>96</v>
      </c>
      <c r="I14" s="4">
        <f t="shared" si="1"/>
        <v>864</v>
      </c>
    </row>
    <row r="15" spans="1:9" x14ac:dyDescent="0.3">
      <c r="A15" s="5" t="s">
        <v>22</v>
      </c>
      <c r="B15" s="6">
        <f t="shared" ref="B15:E15" si="8">B5+B6</f>
        <v>2</v>
      </c>
      <c r="C15" s="6">
        <f t="shared" si="8"/>
        <v>120</v>
      </c>
      <c r="D15" s="6">
        <f t="shared" si="8"/>
        <v>24</v>
      </c>
      <c r="E15" s="6">
        <f t="shared" si="8"/>
        <v>12</v>
      </c>
      <c r="F15" s="4">
        <f>F5+F6</f>
        <v>10</v>
      </c>
      <c r="G15" s="2">
        <f>G5+G6</f>
        <v>24</v>
      </c>
      <c r="H15" s="2">
        <f>H5+H6</f>
        <v>24</v>
      </c>
      <c r="I15" s="4">
        <f t="shared" si="1"/>
        <v>216</v>
      </c>
    </row>
    <row r="16" spans="1:9" x14ac:dyDescent="0.3">
      <c r="A16" s="5" t="s">
        <v>23</v>
      </c>
      <c r="B16" s="6">
        <f t="shared" ref="B16:E16" si="9">B5+B6</f>
        <v>2</v>
      </c>
      <c r="C16" s="6">
        <f t="shared" si="9"/>
        <v>120</v>
      </c>
      <c r="D16" s="6">
        <f t="shared" si="9"/>
        <v>24</v>
      </c>
      <c r="E16" s="6">
        <f t="shared" si="9"/>
        <v>12</v>
      </c>
      <c r="F16" s="4">
        <f>F5+F6</f>
        <v>10</v>
      </c>
      <c r="G16" s="2">
        <f>G5+G6</f>
        <v>24</v>
      </c>
      <c r="H16" s="2">
        <f>H5+H6</f>
        <v>24</v>
      </c>
      <c r="I16" s="4">
        <f t="shared" si="1"/>
        <v>216</v>
      </c>
    </row>
    <row r="17" spans="1:9" x14ac:dyDescent="0.3">
      <c r="A17" s="5" t="s">
        <v>24</v>
      </c>
      <c r="B17" s="6">
        <f t="shared" ref="B17:E17" si="10">B5+(B6*2)</f>
        <v>3</v>
      </c>
      <c r="C17" s="6">
        <f t="shared" si="10"/>
        <v>180</v>
      </c>
      <c r="D17" s="6">
        <f t="shared" si="10"/>
        <v>36</v>
      </c>
      <c r="E17" s="6">
        <f t="shared" si="10"/>
        <v>18</v>
      </c>
      <c r="F17" s="4">
        <f>F5+(F6*2)</f>
        <v>17</v>
      </c>
      <c r="G17" s="2">
        <f>G5+(G6*2)</f>
        <v>36</v>
      </c>
      <c r="H17" s="2">
        <f>H5+(H6*2)</f>
        <v>36</v>
      </c>
      <c r="I17" s="4">
        <f t="shared" si="1"/>
        <v>326</v>
      </c>
    </row>
    <row r="18" spans="1:9" x14ac:dyDescent="0.3">
      <c r="A18" s="5" t="s">
        <v>25</v>
      </c>
      <c r="B18" s="6">
        <f t="shared" ref="B18:E18" si="11">B6</f>
        <v>1</v>
      </c>
      <c r="C18" s="6">
        <f t="shared" si="11"/>
        <v>60</v>
      </c>
      <c r="D18" s="6">
        <f t="shared" si="11"/>
        <v>12</v>
      </c>
      <c r="E18" s="6">
        <f t="shared" si="11"/>
        <v>6</v>
      </c>
      <c r="F18" s="4">
        <f>F6</f>
        <v>7</v>
      </c>
      <c r="G18" s="2">
        <f>G6</f>
        <v>12</v>
      </c>
      <c r="H18" s="2">
        <f>H6</f>
        <v>12</v>
      </c>
      <c r="I18" s="4">
        <f t="shared" si="1"/>
        <v>110</v>
      </c>
    </row>
    <row r="19" spans="1:9" x14ac:dyDescent="0.3">
      <c r="A19" s="5" t="s">
        <v>31</v>
      </c>
      <c r="B19" s="6"/>
      <c r="C19" s="6"/>
      <c r="D19" s="6"/>
      <c r="E19" s="6"/>
      <c r="F19" s="4"/>
      <c r="G19" s="2"/>
      <c r="H19" s="2"/>
      <c r="I19" s="4"/>
    </row>
    <row r="20" spans="1:9" x14ac:dyDescent="0.3">
      <c r="A20" s="5" t="s">
        <v>32</v>
      </c>
      <c r="B20" s="6"/>
      <c r="C20" s="6"/>
      <c r="D20" s="6"/>
      <c r="E20" s="6"/>
      <c r="F20" s="4"/>
      <c r="G20" s="2"/>
      <c r="H20" s="2"/>
      <c r="I20" s="4"/>
    </row>
    <row r="21" spans="1:9" x14ac:dyDescent="0.3">
      <c r="A21" s="5" t="s">
        <v>33</v>
      </c>
      <c r="B21" s="6">
        <v>0</v>
      </c>
      <c r="C21" s="6">
        <v>1</v>
      </c>
      <c r="D21" s="6">
        <v>1</v>
      </c>
      <c r="E21" s="6">
        <v>1</v>
      </c>
      <c r="F21" s="4">
        <v>1</v>
      </c>
      <c r="G21" s="2">
        <v>0</v>
      </c>
      <c r="H21" s="2">
        <v>1</v>
      </c>
      <c r="I21" s="4">
        <f t="shared" si="1"/>
        <v>5</v>
      </c>
    </row>
    <row r="22" spans="1:9" x14ac:dyDescent="0.3">
      <c r="A22" s="5" t="s">
        <v>34</v>
      </c>
      <c r="B22" s="6"/>
      <c r="C22" s="6"/>
      <c r="D22" s="6"/>
      <c r="E22" s="6"/>
      <c r="F22" s="4"/>
      <c r="G22" s="2"/>
      <c r="H22" s="2"/>
      <c r="I22" s="4"/>
    </row>
    <row r="23" spans="1:9" x14ac:dyDescent="0.3">
      <c r="A23" s="5" t="s">
        <v>42</v>
      </c>
      <c r="B23" s="6"/>
      <c r="C23" s="6"/>
      <c r="D23" s="6"/>
      <c r="E23" s="6"/>
      <c r="F23" s="4"/>
      <c r="G23" s="2"/>
      <c r="H23" s="2"/>
      <c r="I23" s="4"/>
    </row>
    <row r="24" spans="1:9" x14ac:dyDescent="0.3">
      <c r="A24" s="5" t="s">
        <v>35</v>
      </c>
      <c r="B24" s="6">
        <v>1</v>
      </c>
      <c r="C24" s="6">
        <v>1</v>
      </c>
      <c r="D24" s="6">
        <v>1</v>
      </c>
      <c r="E24" s="6">
        <v>1</v>
      </c>
      <c r="F24" s="4">
        <v>1</v>
      </c>
      <c r="G24" s="2">
        <v>1</v>
      </c>
      <c r="H24" s="2">
        <v>1</v>
      </c>
      <c r="I24" s="4">
        <f t="shared" si="1"/>
        <v>7</v>
      </c>
    </row>
    <row r="25" spans="1:9" x14ac:dyDescent="0.3">
      <c r="A25" s="5" t="s">
        <v>36</v>
      </c>
      <c r="B25" s="6"/>
      <c r="C25" s="6"/>
      <c r="D25" s="6"/>
      <c r="E25" s="6"/>
      <c r="F25" s="4"/>
      <c r="G25" s="2"/>
      <c r="H25" s="2"/>
      <c r="I25" s="4"/>
    </row>
    <row r="26" spans="1:9" x14ac:dyDescent="0.3">
      <c r="A26" s="5" t="s">
        <v>37</v>
      </c>
      <c r="B26" s="6">
        <v>1</v>
      </c>
      <c r="C26" s="6">
        <v>1</v>
      </c>
      <c r="D26" s="6">
        <v>1</v>
      </c>
      <c r="E26" s="6">
        <v>1</v>
      </c>
      <c r="F26" s="4">
        <v>1</v>
      </c>
      <c r="G26" s="2">
        <v>1</v>
      </c>
      <c r="H26" s="2">
        <v>1</v>
      </c>
      <c r="I26" s="4">
        <f t="shared" si="1"/>
        <v>7</v>
      </c>
    </row>
    <row r="27" spans="1:9" x14ac:dyDescent="0.3">
      <c r="A27" s="5" t="s">
        <v>38</v>
      </c>
      <c r="B27" s="6">
        <v>1</v>
      </c>
      <c r="C27" s="6">
        <v>1</v>
      </c>
      <c r="D27" s="6">
        <v>1</v>
      </c>
      <c r="E27" s="6">
        <v>1</v>
      </c>
      <c r="F27" s="4">
        <v>1</v>
      </c>
      <c r="G27" s="2">
        <v>1</v>
      </c>
      <c r="H27" s="2">
        <v>1</v>
      </c>
      <c r="I27" s="4">
        <f t="shared" si="1"/>
        <v>7</v>
      </c>
    </row>
    <row r="28" spans="1:9" x14ac:dyDescent="0.3">
      <c r="A28" s="5" t="s">
        <v>39</v>
      </c>
      <c r="B28" s="6"/>
      <c r="C28" s="6"/>
      <c r="D28" s="6"/>
      <c r="E28" s="6"/>
      <c r="F28" s="4"/>
      <c r="G28" s="2"/>
      <c r="H28" s="2"/>
      <c r="I28" s="4"/>
    </row>
    <row r="29" spans="1:9" x14ac:dyDescent="0.3">
      <c r="A29" s="5" t="s">
        <v>40</v>
      </c>
      <c r="B29" s="6">
        <v>1</v>
      </c>
      <c r="C29" s="6">
        <v>1</v>
      </c>
      <c r="D29" s="6">
        <v>1</v>
      </c>
      <c r="E29" s="6">
        <v>1</v>
      </c>
      <c r="F29" s="4">
        <v>1</v>
      </c>
      <c r="G29" s="2">
        <v>1</v>
      </c>
      <c r="H29" s="2">
        <v>1</v>
      </c>
      <c r="I29" s="4">
        <f t="shared" si="1"/>
        <v>7</v>
      </c>
    </row>
    <row r="30" spans="1:9" x14ac:dyDescent="0.3">
      <c r="A30" s="5" t="s">
        <v>41</v>
      </c>
      <c r="B30" s="6">
        <v>1</v>
      </c>
      <c r="C30" s="6">
        <v>1</v>
      </c>
      <c r="D30" s="6">
        <v>1</v>
      </c>
      <c r="E30" s="6">
        <v>1</v>
      </c>
      <c r="F30" s="4">
        <v>1</v>
      </c>
      <c r="G30" s="2">
        <v>1</v>
      </c>
      <c r="H30" s="2">
        <v>1</v>
      </c>
      <c r="I30" s="4">
        <f t="shared" si="1"/>
        <v>7</v>
      </c>
    </row>
    <row r="31" spans="1:9" s="11" customFormat="1" x14ac:dyDescent="0.3">
      <c r="A31" s="12" t="s">
        <v>26</v>
      </c>
      <c r="B31" s="8"/>
      <c r="C31" s="8"/>
      <c r="D31" s="8"/>
      <c r="E31" s="8"/>
      <c r="F31" s="4"/>
      <c r="G31" s="10"/>
      <c r="H31" s="10"/>
      <c r="I31" s="9"/>
    </row>
    <row r="32" spans="1:9" x14ac:dyDescent="0.3">
      <c r="A32" s="5" t="s">
        <v>27</v>
      </c>
      <c r="B32" s="6">
        <f t="shared" ref="B32:E32" si="12">(B5+B6)/6*3</f>
        <v>1</v>
      </c>
      <c r="C32" s="6">
        <f t="shared" si="12"/>
        <v>60</v>
      </c>
      <c r="D32" s="6">
        <f t="shared" si="12"/>
        <v>12</v>
      </c>
      <c r="E32" s="6">
        <f t="shared" si="12"/>
        <v>6</v>
      </c>
      <c r="F32" s="4">
        <f>(F5+F6)/6*3</f>
        <v>5</v>
      </c>
      <c r="G32" s="2">
        <f>(G5+G6)/6*3</f>
        <v>12</v>
      </c>
      <c r="H32" s="2">
        <f>(H5+H6)/6*3</f>
        <v>12</v>
      </c>
      <c r="I32" s="4">
        <f t="shared" si="1"/>
        <v>108</v>
      </c>
    </row>
    <row r="33" spans="1:9" x14ac:dyDescent="0.3">
      <c r="A33" s="5" t="s">
        <v>28</v>
      </c>
      <c r="B33" s="6">
        <f t="shared" ref="B33:E33" si="13">B4/6*3</f>
        <v>18</v>
      </c>
      <c r="C33" s="6">
        <f t="shared" si="13"/>
        <v>150</v>
      </c>
      <c r="D33" s="6">
        <f t="shared" si="13"/>
        <v>30</v>
      </c>
      <c r="E33" s="6">
        <f t="shared" si="13"/>
        <v>15</v>
      </c>
      <c r="F33" s="4">
        <f>F4/6*3</f>
        <v>20</v>
      </c>
      <c r="G33" s="2">
        <f>G4/6*3</f>
        <v>35</v>
      </c>
      <c r="H33" s="2">
        <f>H4/6*3</f>
        <v>58</v>
      </c>
      <c r="I33" s="4">
        <f t="shared" si="1"/>
        <v>326</v>
      </c>
    </row>
    <row r="34" spans="1:9" x14ac:dyDescent="0.3">
      <c r="A34" s="5" t="s">
        <v>29</v>
      </c>
      <c r="B34" s="6">
        <f t="shared" ref="B34:E34" si="14">B6/6*3*2</f>
        <v>1</v>
      </c>
      <c r="C34" s="6">
        <f t="shared" si="14"/>
        <v>60</v>
      </c>
      <c r="D34" s="6">
        <f t="shared" si="14"/>
        <v>12</v>
      </c>
      <c r="E34" s="6">
        <f t="shared" si="14"/>
        <v>6</v>
      </c>
      <c r="F34" s="4">
        <f>F6/6*3*2</f>
        <v>7</v>
      </c>
      <c r="G34" s="2">
        <f>G6/6*3*2</f>
        <v>12</v>
      </c>
      <c r="H34" s="2">
        <f>H6/6*3*2</f>
        <v>12</v>
      </c>
      <c r="I34" s="4">
        <f t="shared" si="1"/>
        <v>110</v>
      </c>
    </row>
    <row r="35" spans="1:9" x14ac:dyDescent="0.3">
      <c r="A35" s="5" t="s">
        <v>30</v>
      </c>
      <c r="B35" s="6">
        <f t="shared" ref="B35:E35" si="15">(B4/6*2*3)+(B5/6*2*3)</f>
        <v>37</v>
      </c>
      <c r="C35" s="6">
        <f t="shared" si="15"/>
        <v>360</v>
      </c>
      <c r="D35" s="6">
        <f t="shared" si="15"/>
        <v>72</v>
      </c>
      <c r="E35" s="6">
        <f t="shared" si="15"/>
        <v>36</v>
      </c>
      <c r="F35" s="4">
        <f>(F4/6*2*3)+(F5/6*2*3)</f>
        <v>43</v>
      </c>
      <c r="G35" s="2">
        <f>(G4/6*2*3)+(G5/6*2*3)</f>
        <v>82</v>
      </c>
      <c r="H35" s="2">
        <f>(H4/6*2*3)+(H5/6*2*3)</f>
        <v>128</v>
      </c>
      <c r="I35" s="4">
        <f t="shared" si="1"/>
        <v>758</v>
      </c>
    </row>
    <row r="36" spans="1:9" x14ac:dyDescent="0.3">
      <c r="A36" s="5" t="s">
        <v>51</v>
      </c>
      <c r="B36" s="6"/>
      <c r="C36" s="6"/>
      <c r="D36" s="6"/>
      <c r="E36" s="6"/>
      <c r="F36" s="4"/>
      <c r="G36" s="2"/>
      <c r="H36" s="2"/>
      <c r="I36" s="4"/>
    </row>
    <row r="37" spans="1:9" x14ac:dyDescent="0.3">
      <c r="A37" s="14" t="s">
        <v>45</v>
      </c>
      <c r="B37" s="2">
        <v>1</v>
      </c>
      <c r="C37" s="2">
        <v>6</v>
      </c>
      <c r="D37" s="2">
        <v>1</v>
      </c>
      <c r="E37" s="2">
        <v>1</v>
      </c>
      <c r="F37" s="2">
        <v>1</v>
      </c>
      <c r="G37" s="2">
        <v>1</v>
      </c>
      <c r="H37" s="2">
        <v>2</v>
      </c>
      <c r="I37" s="4">
        <f t="shared" si="1"/>
        <v>13</v>
      </c>
    </row>
    <row r="38" spans="1:9" x14ac:dyDescent="0.3">
      <c r="A38" s="14" t="s">
        <v>43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4">
        <f t="shared" si="1"/>
        <v>7</v>
      </c>
    </row>
    <row r="39" spans="1:9" x14ac:dyDescent="0.3">
      <c r="A39" s="14" t="s">
        <v>44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4">
        <f t="shared" si="1"/>
        <v>7</v>
      </c>
    </row>
    <row r="40" spans="1:9" x14ac:dyDescent="0.3">
      <c r="A40" s="14" t="s">
        <v>46</v>
      </c>
      <c r="B40" s="2">
        <v>1</v>
      </c>
      <c r="C40" s="2">
        <v>6</v>
      </c>
      <c r="D40" s="2">
        <v>1</v>
      </c>
      <c r="E40" s="2">
        <v>1</v>
      </c>
      <c r="F40" s="2">
        <v>1</v>
      </c>
      <c r="G40" s="2">
        <v>1</v>
      </c>
      <c r="H40" s="2">
        <v>2</v>
      </c>
      <c r="I40" s="4">
        <f t="shared" si="1"/>
        <v>13</v>
      </c>
    </row>
    <row r="41" spans="1:9" x14ac:dyDescent="0.3">
      <c r="A41" s="14" t="s">
        <v>47</v>
      </c>
      <c r="B41" s="14"/>
      <c r="C41" s="14"/>
      <c r="D41" s="14"/>
      <c r="E41" s="14"/>
      <c r="F41" s="14"/>
      <c r="G41" s="14"/>
      <c r="H41" s="14"/>
      <c r="I41" s="15"/>
    </row>
    <row r="42" spans="1:9" x14ac:dyDescent="0.3">
      <c r="A42" s="14" t="s">
        <v>48</v>
      </c>
      <c r="B42" s="14"/>
      <c r="C42" s="14"/>
      <c r="D42" s="14"/>
      <c r="E42" s="14"/>
      <c r="F42" s="14"/>
      <c r="G42" s="14"/>
      <c r="H42" s="14"/>
      <c r="I42" s="15"/>
    </row>
    <row r="43" spans="1:9" x14ac:dyDescent="0.3">
      <c r="A43" s="14" t="s">
        <v>49</v>
      </c>
      <c r="B43" s="14"/>
      <c r="C43" s="14"/>
      <c r="D43" s="14"/>
      <c r="E43" s="14"/>
      <c r="F43" s="14"/>
      <c r="G43" s="14"/>
      <c r="H43" s="14"/>
      <c r="I43" s="15"/>
    </row>
    <row r="44" spans="1:9" x14ac:dyDescent="0.3">
      <c r="A44" s="14" t="s">
        <v>50</v>
      </c>
      <c r="B44" s="14"/>
      <c r="C44" s="14"/>
      <c r="D44" s="14"/>
      <c r="E44" s="14"/>
      <c r="F44" s="14"/>
      <c r="G44" s="14"/>
      <c r="H44" s="14"/>
      <c r="I44" s="15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75" fitToHeight="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77"/>
  <sheetViews>
    <sheetView tabSelected="1" zoomScale="65" zoomScaleNormal="65" zoomScaleSheetLayoutView="5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Y11" sqref="AY11"/>
    </sheetView>
  </sheetViews>
  <sheetFormatPr defaultColWidth="9.109375" defaultRowHeight="18" x14ac:dyDescent="0.35"/>
  <cols>
    <col min="1" max="1" width="9.109375" style="23" customWidth="1"/>
    <col min="2" max="2" width="4.5546875" style="23" customWidth="1"/>
    <col min="3" max="3" width="4.88671875" style="23" customWidth="1"/>
    <col min="4" max="4" width="45.88671875" style="23" customWidth="1"/>
    <col min="5" max="5" width="18.88671875" style="23" customWidth="1"/>
    <col min="6" max="6" width="26.44140625" style="23" customWidth="1"/>
    <col min="7" max="29" width="7.5546875" style="23" hidden="1" customWidth="1"/>
    <col min="30" max="33" width="0" style="23" hidden="1" customWidth="1"/>
    <col min="34" max="40" width="9.44140625" style="23" hidden="1" customWidth="1"/>
    <col min="41" max="42" width="23.33203125" style="23" customWidth="1"/>
    <col min="43" max="43" width="25.33203125" style="23" customWidth="1"/>
    <col min="44" max="45" width="23.5546875" style="23" customWidth="1"/>
    <col min="46" max="46" width="22.88671875" style="23" hidden="1" customWidth="1"/>
    <col min="47" max="47" width="26.109375" style="23" hidden="1" customWidth="1"/>
    <col min="48" max="16384" width="9.109375" style="23"/>
  </cols>
  <sheetData>
    <row r="1" spans="1:47" ht="66.75" customHeight="1" x14ac:dyDescent="0.35">
      <c r="A1" s="143" t="s">
        <v>99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5"/>
    </row>
    <row r="2" spans="1:47" ht="45" customHeight="1" x14ac:dyDescent="0.35">
      <c r="A2" s="179"/>
      <c r="B2" s="180"/>
      <c r="C2" s="180"/>
      <c r="D2" s="181"/>
      <c r="E2" s="149" t="s">
        <v>102</v>
      </c>
      <c r="F2" s="149" t="s">
        <v>93</v>
      </c>
      <c r="G2" s="24">
        <v>43949</v>
      </c>
      <c r="H2" s="25">
        <v>43950</v>
      </c>
      <c r="I2" s="25">
        <v>43951</v>
      </c>
      <c r="J2" s="25">
        <v>43952</v>
      </c>
      <c r="K2" s="25">
        <v>43953</v>
      </c>
      <c r="L2" s="25">
        <v>43954</v>
      </c>
      <c r="M2" s="25">
        <v>43955</v>
      </c>
      <c r="N2" s="25">
        <v>43956</v>
      </c>
      <c r="O2" s="25">
        <v>43957</v>
      </c>
      <c r="P2" s="25">
        <v>43958</v>
      </c>
      <c r="Q2" s="25">
        <v>43959</v>
      </c>
      <c r="R2" s="25">
        <v>43960</v>
      </c>
      <c r="S2" s="25">
        <v>43961</v>
      </c>
      <c r="T2" s="25">
        <v>43962</v>
      </c>
      <c r="U2" s="25">
        <v>43963</v>
      </c>
      <c r="V2" s="25">
        <v>43964</v>
      </c>
      <c r="W2" s="25">
        <v>43965</v>
      </c>
      <c r="X2" s="25">
        <v>43966</v>
      </c>
      <c r="Y2" s="25">
        <v>43967</v>
      </c>
      <c r="Z2" s="25">
        <v>43968</v>
      </c>
      <c r="AA2" s="25">
        <v>43969</v>
      </c>
      <c r="AB2" s="25">
        <v>43970</v>
      </c>
      <c r="AC2" s="25">
        <v>43971</v>
      </c>
      <c r="AD2" s="25">
        <v>43972</v>
      </c>
      <c r="AE2" s="25">
        <v>43973</v>
      </c>
      <c r="AF2" s="25">
        <v>43974</v>
      </c>
      <c r="AG2" s="25">
        <v>43975</v>
      </c>
      <c r="AH2" s="25">
        <v>43976</v>
      </c>
      <c r="AI2" s="25">
        <v>43977</v>
      </c>
      <c r="AJ2" s="25">
        <v>43978</v>
      </c>
      <c r="AK2" s="25">
        <v>43979</v>
      </c>
      <c r="AL2" s="25">
        <v>43980</v>
      </c>
      <c r="AM2" s="25">
        <v>43981</v>
      </c>
      <c r="AN2" s="26">
        <v>43982</v>
      </c>
      <c r="AO2" s="149" t="s">
        <v>103</v>
      </c>
      <c r="AP2" s="153" t="s">
        <v>104</v>
      </c>
      <c r="AQ2" s="149" t="s">
        <v>98</v>
      </c>
      <c r="AR2" s="151" t="s">
        <v>105</v>
      </c>
      <c r="AS2" s="140" t="s">
        <v>107</v>
      </c>
      <c r="AT2" s="141" t="s">
        <v>101</v>
      </c>
      <c r="AU2" s="142" t="s">
        <v>100</v>
      </c>
    </row>
    <row r="3" spans="1:47" ht="67.5" customHeight="1" x14ac:dyDescent="0.35">
      <c r="A3" s="179"/>
      <c r="B3" s="180"/>
      <c r="C3" s="180"/>
      <c r="D3" s="182"/>
      <c r="E3" s="150"/>
      <c r="F3" s="150"/>
      <c r="G3" s="24" t="s">
        <v>59</v>
      </c>
      <c r="H3" s="25" t="s">
        <v>60</v>
      </c>
      <c r="I3" s="25" t="s">
        <v>61</v>
      </c>
      <c r="J3" s="25" t="s">
        <v>62</v>
      </c>
      <c r="K3" s="25" t="s">
        <v>63</v>
      </c>
      <c r="L3" s="25" t="s">
        <v>64</v>
      </c>
      <c r="M3" s="25" t="s">
        <v>65</v>
      </c>
      <c r="N3" s="25" t="s">
        <v>59</v>
      </c>
      <c r="O3" s="25" t="s">
        <v>60</v>
      </c>
      <c r="P3" s="25" t="s">
        <v>61</v>
      </c>
      <c r="Q3" s="25" t="s">
        <v>62</v>
      </c>
      <c r="R3" s="25" t="s">
        <v>63</v>
      </c>
      <c r="S3" s="25" t="s">
        <v>64</v>
      </c>
      <c r="T3" s="25" t="s">
        <v>65</v>
      </c>
      <c r="U3" s="25" t="s">
        <v>59</v>
      </c>
      <c r="V3" s="25" t="s">
        <v>60</v>
      </c>
      <c r="W3" s="25" t="s">
        <v>61</v>
      </c>
      <c r="X3" s="25" t="s">
        <v>62</v>
      </c>
      <c r="Y3" s="25" t="s">
        <v>63</v>
      </c>
      <c r="Z3" s="25" t="s">
        <v>64</v>
      </c>
      <c r="AA3" s="25" t="s">
        <v>65</v>
      </c>
      <c r="AB3" s="25" t="s">
        <v>59</v>
      </c>
      <c r="AC3" s="25" t="s">
        <v>60</v>
      </c>
      <c r="AD3" s="25" t="s">
        <v>61</v>
      </c>
      <c r="AE3" s="25" t="s">
        <v>62</v>
      </c>
      <c r="AF3" s="25" t="s">
        <v>63</v>
      </c>
      <c r="AG3" s="25" t="s">
        <v>64</v>
      </c>
      <c r="AH3" s="25" t="s">
        <v>65</v>
      </c>
      <c r="AI3" s="25" t="s">
        <v>59</v>
      </c>
      <c r="AJ3" s="25" t="s">
        <v>60</v>
      </c>
      <c r="AK3" s="25" t="s">
        <v>61</v>
      </c>
      <c r="AL3" s="25" t="s">
        <v>62</v>
      </c>
      <c r="AM3" s="25" t="s">
        <v>63</v>
      </c>
      <c r="AN3" s="25" t="s">
        <v>64</v>
      </c>
      <c r="AO3" s="150"/>
      <c r="AP3" s="154"/>
      <c r="AQ3" s="150"/>
      <c r="AR3" s="152"/>
      <c r="AS3" s="140"/>
      <c r="AT3" s="141"/>
      <c r="AU3" s="142"/>
    </row>
    <row r="4" spans="1:47" ht="71.25" customHeight="1" x14ac:dyDescent="0.35">
      <c r="A4" s="173" t="s">
        <v>95</v>
      </c>
      <c r="B4" s="176" t="s">
        <v>94</v>
      </c>
      <c r="C4" s="171">
        <v>1</v>
      </c>
      <c r="D4" s="76" t="s">
        <v>108</v>
      </c>
      <c r="E4" s="29">
        <f t="shared" ref="E4" si="0">SUM(E5:E6)</f>
        <v>126</v>
      </c>
      <c r="F4" s="29">
        <f t="shared" ref="F4" si="1">SUM(F5:F6)</f>
        <v>126</v>
      </c>
      <c r="G4" s="79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29">
        <f t="shared" ref="AO4" si="2">SUM(AO5:AO6)</f>
        <v>378</v>
      </c>
      <c r="AP4" s="29">
        <f>SUM(AP5:AP6)</f>
        <v>153</v>
      </c>
      <c r="AQ4" s="128">
        <f>AP4/AP28*100</f>
        <v>9.9934683213585895</v>
      </c>
      <c r="AR4" s="132">
        <f>AQ4*AU4/100</f>
        <v>4796.8647942521229</v>
      </c>
      <c r="AS4" s="129">
        <f>AR4/AP4</f>
        <v>31.352057478772046</v>
      </c>
      <c r="AT4" s="102"/>
      <c r="AU4" s="94">
        <v>48000</v>
      </c>
    </row>
    <row r="5" spans="1:47" ht="18" customHeight="1" x14ac:dyDescent="0.35">
      <c r="A5" s="174"/>
      <c r="B5" s="177"/>
      <c r="C5" s="172"/>
      <c r="D5" s="77" t="s">
        <v>96</v>
      </c>
      <c r="E5" s="70">
        <v>17</v>
      </c>
      <c r="F5" s="70">
        <v>17</v>
      </c>
      <c r="G5" s="81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70">
        <f>F5*3</f>
        <v>51</v>
      </c>
      <c r="AP5" s="71">
        <f>3*AO5</f>
        <v>153</v>
      </c>
      <c r="AQ5" s="72"/>
      <c r="AR5" s="132"/>
      <c r="AS5" s="116"/>
      <c r="AT5" s="84"/>
      <c r="AU5" s="95"/>
    </row>
    <row r="6" spans="1:47" ht="25.5" customHeight="1" x14ac:dyDescent="0.35">
      <c r="A6" s="175"/>
      <c r="B6" s="178"/>
      <c r="C6" s="155"/>
      <c r="D6" s="77" t="s">
        <v>97</v>
      </c>
      <c r="E6" s="70">
        <v>109</v>
      </c>
      <c r="F6" s="70">
        <v>109</v>
      </c>
      <c r="G6" s="81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70">
        <f>F6*3</f>
        <v>327</v>
      </c>
      <c r="AP6" s="71" t="s">
        <v>94</v>
      </c>
      <c r="AQ6" s="72"/>
      <c r="AR6" s="132"/>
      <c r="AS6" s="116"/>
      <c r="AT6" s="84"/>
      <c r="AU6" s="95"/>
    </row>
    <row r="7" spans="1:47" ht="24.75" customHeight="1" x14ac:dyDescent="0.35">
      <c r="A7" s="183" t="s">
        <v>72</v>
      </c>
      <c r="B7" s="167" t="s">
        <v>92</v>
      </c>
      <c r="C7" s="156">
        <v>2</v>
      </c>
      <c r="D7" s="28" t="s">
        <v>2</v>
      </c>
      <c r="E7" s="29">
        <f>SUM(E8:E9)</f>
        <v>100</v>
      </c>
      <c r="F7" s="29">
        <f>SUM(F8:F9)</f>
        <v>75</v>
      </c>
      <c r="G7" s="29">
        <f t="shared" ref="G7:AP7" si="3">SUM(G8:G9)</f>
        <v>37</v>
      </c>
      <c r="H7" s="29">
        <f t="shared" si="3"/>
        <v>0</v>
      </c>
      <c r="I7" s="29">
        <f t="shared" si="3"/>
        <v>0</v>
      </c>
      <c r="J7" s="29">
        <f t="shared" si="3"/>
        <v>0</v>
      </c>
      <c r="K7" s="29">
        <f t="shared" si="3"/>
        <v>0</v>
      </c>
      <c r="L7" s="29">
        <f t="shared" si="3"/>
        <v>0</v>
      </c>
      <c r="M7" s="29">
        <f t="shared" si="3"/>
        <v>0</v>
      </c>
      <c r="N7" s="29">
        <f t="shared" si="3"/>
        <v>0</v>
      </c>
      <c r="O7" s="29">
        <f t="shared" si="3"/>
        <v>0</v>
      </c>
      <c r="P7" s="29">
        <f t="shared" si="3"/>
        <v>0</v>
      </c>
      <c r="Q7" s="29">
        <f t="shared" si="3"/>
        <v>0</v>
      </c>
      <c r="R7" s="29">
        <f t="shared" si="3"/>
        <v>0</v>
      </c>
      <c r="S7" s="29">
        <f t="shared" si="3"/>
        <v>0</v>
      </c>
      <c r="T7" s="29">
        <f t="shared" si="3"/>
        <v>0</v>
      </c>
      <c r="U7" s="29">
        <f t="shared" si="3"/>
        <v>0</v>
      </c>
      <c r="V7" s="29">
        <f t="shared" si="3"/>
        <v>0</v>
      </c>
      <c r="W7" s="29">
        <f t="shared" si="3"/>
        <v>0</v>
      </c>
      <c r="X7" s="29">
        <f t="shared" si="3"/>
        <v>0</v>
      </c>
      <c r="Y7" s="29">
        <f t="shared" si="3"/>
        <v>0</v>
      </c>
      <c r="Z7" s="29">
        <f t="shared" si="3"/>
        <v>0</v>
      </c>
      <c r="AA7" s="29">
        <f t="shared" si="3"/>
        <v>0</v>
      </c>
      <c r="AB7" s="29">
        <f t="shared" si="3"/>
        <v>0</v>
      </c>
      <c r="AC7" s="29">
        <f t="shared" si="3"/>
        <v>0</v>
      </c>
      <c r="AD7" s="29">
        <f t="shared" si="3"/>
        <v>0</v>
      </c>
      <c r="AE7" s="29">
        <f t="shared" si="3"/>
        <v>0</v>
      </c>
      <c r="AF7" s="29">
        <f t="shared" si="3"/>
        <v>0</v>
      </c>
      <c r="AG7" s="29">
        <f t="shared" si="3"/>
        <v>0</v>
      </c>
      <c r="AH7" s="29">
        <f t="shared" si="3"/>
        <v>0</v>
      </c>
      <c r="AI7" s="29">
        <f t="shared" si="3"/>
        <v>0</v>
      </c>
      <c r="AJ7" s="29">
        <f t="shared" si="3"/>
        <v>0</v>
      </c>
      <c r="AK7" s="29">
        <f t="shared" si="3"/>
        <v>0</v>
      </c>
      <c r="AL7" s="29">
        <f t="shared" si="3"/>
        <v>0</v>
      </c>
      <c r="AM7" s="29">
        <f t="shared" si="3"/>
        <v>0</v>
      </c>
      <c r="AN7" s="29">
        <f t="shared" si="3"/>
        <v>0</v>
      </c>
      <c r="AO7" s="29">
        <f t="shared" si="3"/>
        <v>9</v>
      </c>
      <c r="AP7" s="29">
        <f t="shared" si="3"/>
        <v>76</v>
      </c>
      <c r="AQ7" s="128">
        <f>AP7/AP28*100</f>
        <v>4.9640757674722407</v>
      </c>
      <c r="AR7" s="132">
        <f>AQ7*AU7/100</f>
        <v>2382.7563683866756</v>
      </c>
      <c r="AS7" s="129">
        <f t="shared" ref="AS7:AS25" si="4">AR7/AP7</f>
        <v>31.352057478772046</v>
      </c>
      <c r="AT7" s="102"/>
      <c r="AU7" s="94">
        <v>48000</v>
      </c>
    </row>
    <row r="8" spans="1:47" x14ac:dyDescent="0.35">
      <c r="A8" s="183"/>
      <c r="B8" s="167"/>
      <c r="C8" s="156"/>
      <c r="D8" s="16" t="s">
        <v>90</v>
      </c>
      <c r="E8" s="30">
        <v>98</v>
      </c>
      <c r="F8" s="30">
        <v>73</v>
      </c>
      <c r="G8" s="84">
        <v>37</v>
      </c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>
        <f>ROUNDUP(F8/20*2,0)</f>
        <v>8</v>
      </c>
      <c r="AP8" s="83">
        <f>ROUNDUP(F8*AT8,0)</f>
        <v>66</v>
      </c>
      <c r="AQ8" s="100"/>
      <c r="AR8" s="132"/>
      <c r="AS8" s="116"/>
      <c r="AT8" s="84">
        <v>0.9</v>
      </c>
      <c r="AU8" s="95"/>
    </row>
    <row r="9" spans="1:47" x14ac:dyDescent="0.35">
      <c r="A9" s="183"/>
      <c r="B9" s="167"/>
      <c r="C9" s="156"/>
      <c r="D9" s="16" t="s">
        <v>87</v>
      </c>
      <c r="E9" s="30">
        <v>2</v>
      </c>
      <c r="F9" s="30">
        <v>2</v>
      </c>
      <c r="G9" s="84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>
        <f>ROUNDUP(F9/6*3,0)</f>
        <v>1</v>
      </c>
      <c r="AP9" s="83">
        <f>ROUNDUP(F9*AT9,0)</f>
        <v>10</v>
      </c>
      <c r="AQ9" s="100"/>
      <c r="AR9" s="132"/>
      <c r="AS9" s="116"/>
      <c r="AT9" s="84">
        <v>5</v>
      </c>
      <c r="AU9" s="95"/>
    </row>
    <row r="10" spans="1:47" x14ac:dyDescent="0.35">
      <c r="A10" s="183"/>
      <c r="B10" s="167"/>
      <c r="C10" s="156">
        <v>3</v>
      </c>
      <c r="D10" s="28" t="s">
        <v>4</v>
      </c>
      <c r="E10" s="29">
        <f>SUM(E11:E12)</f>
        <v>450</v>
      </c>
      <c r="F10" s="29">
        <f>SUM(F11:F12)</f>
        <v>450</v>
      </c>
      <c r="G10" s="29">
        <f t="shared" ref="G10:AO10" si="5">SUM(G11:G12)</f>
        <v>0</v>
      </c>
      <c r="H10" s="29">
        <f t="shared" si="5"/>
        <v>0</v>
      </c>
      <c r="I10" s="29">
        <f t="shared" si="5"/>
        <v>0</v>
      </c>
      <c r="J10" s="29">
        <f t="shared" si="5"/>
        <v>0</v>
      </c>
      <c r="K10" s="29">
        <f t="shared" si="5"/>
        <v>0</v>
      </c>
      <c r="L10" s="29">
        <f t="shared" si="5"/>
        <v>0</v>
      </c>
      <c r="M10" s="29">
        <f t="shared" si="5"/>
        <v>0</v>
      </c>
      <c r="N10" s="29">
        <f t="shared" si="5"/>
        <v>0</v>
      </c>
      <c r="O10" s="29">
        <f t="shared" si="5"/>
        <v>0</v>
      </c>
      <c r="P10" s="29">
        <f t="shared" si="5"/>
        <v>0</v>
      </c>
      <c r="Q10" s="29">
        <f t="shared" si="5"/>
        <v>0</v>
      </c>
      <c r="R10" s="29">
        <f t="shared" si="5"/>
        <v>0</v>
      </c>
      <c r="S10" s="29">
        <f t="shared" si="5"/>
        <v>0</v>
      </c>
      <c r="T10" s="29">
        <f t="shared" si="5"/>
        <v>0</v>
      </c>
      <c r="U10" s="29">
        <f t="shared" si="5"/>
        <v>0</v>
      </c>
      <c r="V10" s="29">
        <f t="shared" si="5"/>
        <v>0</v>
      </c>
      <c r="W10" s="29">
        <f t="shared" si="5"/>
        <v>0</v>
      </c>
      <c r="X10" s="29">
        <f t="shared" si="5"/>
        <v>0</v>
      </c>
      <c r="Y10" s="29">
        <f t="shared" si="5"/>
        <v>0</v>
      </c>
      <c r="Z10" s="29">
        <f t="shared" si="5"/>
        <v>0</v>
      </c>
      <c r="AA10" s="29">
        <f t="shared" si="5"/>
        <v>0</v>
      </c>
      <c r="AB10" s="29">
        <f t="shared" si="5"/>
        <v>0</v>
      </c>
      <c r="AC10" s="29">
        <f t="shared" si="5"/>
        <v>0</v>
      </c>
      <c r="AD10" s="29">
        <f t="shared" si="5"/>
        <v>0</v>
      </c>
      <c r="AE10" s="29">
        <f t="shared" si="5"/>
        <v>0</v>
      </c>
      <c r="AF10" s="29">
        <f t="shared" si="5"/>
        <v>0</v>
      </c>
      <c r="AG10" s="29">
        <f t="shared" si="5"/>
        <v>0</v>
      </c>
      <c r="AH10" s="29">
        <f t="shared" si="5"/>
        <v>0</v>
      </c>
      <c r="AI10" s="29">
        <f t="shared" si="5"/>
        <v>0</v>
      </c>
      <c r="AJ10" s="29">
        <f t="shared" si="5"/>
        <v>0</v>
      </c>
      <c r="AK10" s="29">
        <f t="shared" si="5"/>
        <v>0</v>
      </c>
      <c r="AL10" s="29">
        <f t="shared" si="5"/>
        <v>0</v>
      </c>
      <c r="AM10" s="29">
        <f t="shared" si="5"/>
        <v>0</v>
      </c>
      <c r="AN10" s="29">
        <f t="shared" si="5"/>
        <v>0</v>
      </c>
      <c r="AO10" s="29">
        <f t="shared" si="5"/>
        <v>64</v>
      </c>
      <c r="AP10" s="29">
        <f t="shared" ref="AP10" si="6">SUM(AP11:AP12)</f>
        <v>590</v>
      </c>
      <c r="AQ10" s="128">
        <f>AP10/AP28*100</f>
        <v>38.53690398432397</v>
      </c>
      <c r="AR10" s="132">
        <f>AQ10*AU10/100</f>
        <v>18497.713912475505</v>
      </c>
      <c r="AS10" s="129">
        <f t="shared" si="4"/>
        <v>31.352057478772043</v>
      </c>
      <c r="AT10" s="102"/>
      <c r="AU10" s="94">
        <v>48000</v>
      </c>
    </row>
    <row r="11" spans="1:47" x14ac:dyDescent="0.35">
      <c r="A11" s="183"/>
      <c r="B11" s="167"/>
      <c r="C11" s="156"/>
      <c r="D11" s="16" t="s">
        <v>90</v>
      </c>
      <c r="E11" s="30">
        <v>374</v>
      </c>
      <c r="F11" s="30">
        <v>405</v>
      </c>
      <c r="G11" s="84">
        <v>0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>
        <v>0</v>
      </c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>
        <f>ROUNDUP(F11/20*2,0)</f>
        <v>41</v>
      </c>
      <c r="AP11" s="85">
        <f>ROUNDUP(F11*AT11,0)</f>
        <v>365</v>
      </c>
      <c r="AQ11" s="100"/>
      <c r="AR11" s="132"/>
      <c r="AS11" s="116"/>
      <c r="AT11" s="103">
        <v>0.9</v>
      </c>
      <c r="AU11" s="96"/>
    </row>
    <row r="12" spans="1:47" x14ac:dyDescent="0.35">
      <c r="A12" s="183"/>
      <c r="B12" s="167"/>
      <c r="C12" s="156"/>
      <c r="D12" s="16" t="s">
        <v>87</v>
      </c>
      <c r="E12" s="30">
        <v>76</v>
      </c>
      <c r="F12" s="30">
        <v>45</v>
      </c>
      <c r="G12" s="84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>
        <f>ROUNDUP(F12/6*3,0)</f>
        <v>23</v>
      </c>
      <c r="AP12" s="85">
        <f>ROUNDUP(F12*AT12,0)</f>
        <v>225</v>
      </c>
      <c r="AQ12" s="100"/>
      <c r="AR12" s="132"/>
      <c r="AS12" s="116"/>
      <c r="AT12" s="103">
        <v>5</v>
      </c>
      <c r="AU12" s="96"/>
    </row>
    <row r="13" spans="1:47" x14ac:dyDescent="0.35">
      <c r="A13" s="183"/>
      <c r="B13" s="167"/>
      <c r="C13" s="156">
        <v>4</v>
      </c>
      <c r="D13" s="33" t="s">
        <v>66</v>
      </c>
      <c r="E13" s="29">
        <f>SUM(E14:E15)</f>
        <v>600</v>
      </c>
      <c r="F13" s="29">
        <f>SUM(F14:F15)</f>
        <v>300</v>
      </c>
      <c r="G13" s="29">
        <f t="shared" ref="G13:AO13" si="7">SUM(G14:G15)</f>
        <v>123</v>
      </c>
      <c r="H13" s="29">
        <f t="shared" si="7"/>
        <v>0</v>
      </c>
      <c r="I13" s="29">
        <f t="shared" si="7"/>
        <v>0</v>
      </c>
      <c r="J13" s="29">
        <f t="shared" si="7"/>
        <v>0</v>
      </c>
      <c r="K13" s="29">
        <f t="shared" si="7"/>
        <v>0</v>
      </c>
      <c r="L13" s="29">
        <f t="shared" si="7"/>
        <v>0</v>
      </c>
      <c r="M13" s="29">
        <f t="shared" si="7"/>
        <v>0</v>
      </c>
      <c r="N13" s="29">
        <f t="shared" si="7"/>
        <v>0</v>
      </c>
      <c r="O13" s="29">
        <f t="shared" si="7"/>
        <v>0</v>
      </c>
      <c r="P13" s="29">
        <f t="shared" si="7"/>
        <v>0</v>
      </c>
      <c r="Q13" s="29">
        <f t="shared" si="7"/>
        <v>0</v>
      </c>
      <c r="R13" s="29">
        <f t="shared" si="7"/>
        <v>0</v>
      </c>
      <c r="S13" s="29">
        <f t="shared" si="7"/>
        <v>0</v>
      </c>
      <c r="T13" s="29">
        <f t="shared" si="7"/>
        <v>0</v>
      </c>
      <c r="U13" s="29">
        <f t="shared" si="7"/>
        <v>0</v>
      </c>
      <c r="V13" s="29">
        <f t="shared" si="7"/>
        <v>0</v>
      </c>
      <c r="W13" s="29">
        <f t="shared" si="7"/>
        <v>0</v>
      </c>
      <c r="X13" s="29">
        <f t="shared" si="7"/>
        <v>0</v>
      </c>
      <c r="Y13" s="29">
        <f t="shared" si="7"/>
        <v>0</v>
      </c>
      <c r="Z13" s="29">
        <f t="shared" si="7"/>
        <v>0</v>
      </c>
      <c r="AA13" s="29">
        <f t="shared" si="7"/>
        <v>0</v>
      </c>
      <c r="AB13" s="29">
        <f t="shared" si="7"/>
        <v>0</v>
      </c>
      <c r="AC13" s="29">
        <f t="shared" si="7"/>
        <v>0</v>
      </c>
      <c r="AD13" s="29">
        <f t="shared" si="7"/>
        <v>0</v>
      </c>
      <c r="AE13" s="29">
        <f t="shared" si="7"/>
        <v>0</v>
      </c>
      <c r="AF13" s="29">
        <f t="shared" si="7"/>
        <v>0</v>
      </c>
      <c r="AG13" s="29">
        <f t="shared" si="7"/>
        <v>0</v>
      </c>
      <c r="AH13" s="29">
        <f t="shared" si="7"/>
        <v>0</v>
      </c>
      <c r="AI13" s="29">
        <f t="shared" si="7"/>
        <v>0</v>
      </c>
      <c r="AJ13" s="29">
        <f t="shared" si="7"/>
        <v>0</v>
      </c>
      <c r="AK13" s="29">
        <f t="shared" si="7"/>
        <v>0</v>
      </c>
      <c r="AL13" s="29">
        <f t="shared" si="7"/>
        <v>0</v>
      </c>
      <c r="AM13" s="29">
        <f t="shared" si="7"/>
        <v>0</v>
      </c>
      <c r="AN13" s="29">
        <f t="shared" si="7"/>
        <v>0</v>
      </c>
      <c r="AO13" s="29">
        <f t="shared" si="7"/>
        <v>42</v>
      </c>
      <c r="AP13" s="29">
        <f t="shared" ref="AP13" si="8">SUM(AP14:AP15)</f>
        <v>385</v>
      </c>
      <c r="AQ13" s="128">
        <f>AP13/AP28*100</f>
        <v>25.146962769431745</v>
      </c>
      <c r="AR13" s="132">
        <f>AQ13*AU13/100</f>
        <v>12070.542129327237</v>
      </c>
      <c r="AS13" s="129">
        <f t="shared" si="4"/>
        <v>31.352057478772046</v>
      </c>
      <c r="AT13" s="104"/>
      <c r="AU13" s="94">
        <v>48000</v>
      </c>
    </row>
    <row r="14" spans="1:47" x14ac:dyDescent="0.35">
      <c r="A14" s="183"/>
      <c r="B14" s="167"/>
      <c r="C14" s="156"/>
      <c r="D14" s="16" t="s">
        <v>90</v>
      </c>
      <c r="E14" s="30">
        <v>511</v>
      </c>
      <c r="F14" s="30">
        <v>272</v>
      </c>
      <c r="G14" s="31">
        <v>123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>
        <v>0</v>
      </c>
      <c r="V14" s="73"/>
      <c r="W14" s="73"/>
      <c r="X14" s="73"/>
      <c r="Y14" s="73"/>
      <c r="Z14" s="73"/>
      <c r="AA14" s="73"/>
      <c r="AB14" s="73"/>
      <c r="AC14" s="73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>
        <f>ROUNDUP(F14/20*2,0)</f>
        <v>28</v>
      </c>
      <c r="AP14" s="27">
        <f>ROUNDUP(F14*AT14,0)</f>
        <v>245</v>
      </c>
      <c r="AQ14" s="100"/>
      <c r="AR14" s="133"/>
      <c r="AS14" s="117"/>
      <c r="AT14" s="36">
        <v>0.9</v>
      </c>
      <c r="AU14" s="97"/>
    </row>
    <row r="15" spans="1:47" x14ac:dyDescent="0.35">
      <c r="A15" s="183"/>
      <c r="B15" s="167"/>
      <c r="C15" s="156"/>
      <c r="D15" s="16" t="s">
        <v>87</v>
      </c>
      <c r="E15" s="30">
        <v>89</v>
      </c>
      <c r="F15" s="30">
        <v>28</v>
      </c>
      <c r="G15" s="31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>
        <f>ROUNDUP(F15/6*3,0)</f>
        <v>14</v>
      </c>
      <c r="AP15" s="27">
        <f>ROUNDUP(F15*AT15,0)</f>
        <v>140</v>
      </c>
      <c r="AQ15" s="100"/>
      <c r="AR15" s="133"/>
      <c r="AS15" s="117"/>
      <c r="AT15" s="36">
        <v>5</v>
      </c>
      <c r="AU15" s="97"/>
    </row>
    <row r="16" spans="1:47" ht="23.25" customHeight="1" x14ac:dyDescent="0.35">
      <c r="A16" s="183"/>
      <c r="B16" s="167"/>
      <c r="C16" s="156">
        <v>5</v>
      </c>
      <c r="D16" s="33" t="s">
        <v>7</v>
      </c>
      <c r="E16" s="29">
        <f>SUM(E17:E18)</f>
        <v>120</v>
      </c>
      <c r="F16" s="29">
        <f>SUM(F17:F18)</f>
        <v>120</v>
      </c>
      <c r="G16" s="29">
        <f t="shared" ref="G16:AO16" si="9">SUM(G17:G18)</f>
        <v>0</v>
      </c>
      <c r="H16" s="29">
        <f t="shared" si="9"/>
        <v>0</v>
      </c>
      <c r="I16" s="29">
        <f t="shared" si="9"/>
        <v>0</v>
      </c>
      <c r="J16" s="29">
        <f t="shared" si="9"/>
        <v>0</v>
      </c>
      <c r="K16" s="29">
        <f t="shared" si="9"/>
        <v>0</v>
      </c>
      <c r="L16" s="29">
        <f t="shared" si="9"/>
        <v>0</v>
      </c>
      <c r="M16" s="29">
        <f t="shared" si="9"/>
        <v>0</v>
      </c>
      <c r="N16" s="29">
        <f t="shared" si="9"/>
        <v>0</v>
      </c>
      <c r="O16" s="29">
        <f t="shared" si="9"/>
        <v>36</v>
      </c>
      <c r="P16" s="29">
        <f t="shared" si="9"/>
        <v>0</v>
      </c>
      <c r="Q16" s="29">
        <f t="shared" si="9"/>
        <v>0</v>
      </c>
      <c r="R16" s="29">
        <f t="shared" si="9"/>
        <v>0</v>
      </c>
      <c r="S16" s="29">
        <f t="shared" si="9"/>
        <v>0</v>
      </c>
      <c r="T16" s="29">
        <f t="shared" si="9"/>
        <v>0</v>
      </c>
      <c r="U16" s="29">
        <f t="shared" si="9"/>
        <v>0</v>
      </c>
      <c r="V16" s="29">
        <f t="shared" si="9"/>
        <v>0</v>
      </c>
      <c r="W16" s="29">
        <f t="shared" si="9"/>
        <v>0</v>
      </c>
      <c r="X16" s="29">
        <f t="shared" si="9"/>
        <v>0</v>
      </c>
      <c r="Y16" s="29">
        <f t="shared" si="9"/>
        <v>0</v>
      </c>
      <c r="Z16" s="29">
        <f t="shared" si="9"/>
        <v>0</v>
      </c>
      <c r="AA16" s="29">
        <f t="shared" si="9"/>
        <v>0</v>
      </c>
      <c r="AB16" s="29">
        <f t="shared" si="9"/>
        <v>0</v>
      </c>
      <c r="AC16" s="29">
        <f t="shared" si="9"/>
        <v>0</v>
      </c>
      <c r="AD16" s="29">
        <f t="shared" si="9"/>
        <v>0</v>
      </c>
      <c r="AE16" s="29">
        <f t="shared" si="9"/>
        <v>0</v>
      </c>
      <c r="AF16" s="29">
        <f t="shared" si="9"/>
        <v>0</v>
      </c>
      <c r="AG16" s="29">
        <f t="shared" si="9"/>
        <v>0</v>
      </c>
      <c r="AH16" s="29">
        <f t="shared" si="9"/>
        <v>0</v>
      </c>
      <c r="AI16" s="29">
        <f t="shared" si="9"/>
        <v>0</v>
      </c>
      <c r="AJ16" s="29">
        <f t="shared" si="9"/>
        <v>0</v>
      </c>
      <c r="AK16" s="29">
        <f t="shared" si="9"/>
        <v>0</v>
      </c>
      <c r="AL16" s="29">
        <f t="shared" si="9"/>
        <v>0</v>
      </c>
      <c r="AM16" s="29">
        <f t="shared" si="9"/>
        <v>0</v>
      </c>
      <c r="AN16" s="29">
        <f t="shared" si="9"/>
        <v>0</v>
      </c>
      <c r="AO16" s="29">
        <f t="shared" si="9"/>
        <v>14</v>
      </c>
      <c r="AP16" s="29">
        <f t="shared" ref="AP16" si="10">SUM(AP17:AP18)</f>
        <v>121</v>
      </c>
      <c r="AQ16" s="128">
        <f>AP16/AP28*100</f>
        <v>7.9033311561071198</v>
      </c>
      <c r="AR16" s="132">
        <f>AQ16*AU16/100</f>
        <v>3793.5989549314172</v>
      </c>
      <c r="AS16" s="130">
        <f t="shared" si="4"/>
        <v>31.352057478772043</v>
      </c>
      <c r="AT16" s="105"/>
      <c r="AU16" s="94">
        <v>48000</v>
      </c>
    </row>
    <row r="17" spans="1:47" x14ac:dyDescent="0.35">
      <c r="A17" s="183"/>
      <c r="B17" s="167"/>
      <c r="C17" s="156"/>
      <c r="D17" s="16" t="s">
        <v>90</v>
      </c>
      <c r="E17" s="30">
        <v>117</v>
      </c>
      <c r="F17" s="30">
        <v>117</v>
      </c>
      <c r="G17" s="31"/>
      <c r="H17" s="73"/>
      <c r="I17" s="73"/>
      <c r="J17" s="73"/>
      <c r="K17" s="73"/>
      <c r="L17" s="73"/>
      <c r="M17" s="73"/>
      <c r="N17" s="34"/>
      <c r="O17" s="73">
        <v>36</v>
      </c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f>ROUNDUP(F17/20*2,0)</f>
        <v>12</v>
      </c>
      <c r="AP17" s="27">
        <f>ROUNDUP(F17*AT17,0)</f>
        <v>106</v>
      </c>
      <c r="AQ17" s="100"/>
      <c r="AR17" s="133"/>
      <c r="AS17" s="117"/>
      <c r="AT17" s="36">
        <v>0.9</v>
      </c>
      <c r="AU17" s="97"/>
    </row>
    <row r="18" spans="1:47" x14ac:dyDescent="0.35">
      <c r="A18" s="183"/>
      <c r="B18" s="167"/>
      <c r="C18" s="156"/>
      <c r="D18" s="16" t="s">
        <v>87</v>
      </c>
      <c r="E18" s="30">
        <v>3</v>
      </c>
      <c r="F18" s="30">
        <v>3</v>
      </c>
      <c r="G18" s="31"/>
      <c r="H18" s="73"/>
      <c r="I18" s="73"/>
      <c r="J18" s="73"/>
      <c r="K18" s="73"/>
      <c r="L18" s="73"/>
      <c r="M18" s="73"/>
      <c r="N18" s="34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>
        <f>ROUNDUP(F18/6*3,0)</f>
        <v>2</v>
      </c>
      <c r="AP18" s="27">
        <f>ROUNDUP(F18*AT18,0)</f>
        <v>15</v>
      </c>
      <c r="AQ18" s="100"/>
      <c r="AR18" s="133"/>
      <c r="AS18" s="117"/>
      <c r="AT18" s="36">
        <v>5</v>
      </c>
      <c r="AU18" s="97"/>
    </row>
    <row r="19" spans="1:47" x14ac:dyDescent="0.35">
      <c r="A19" s="183"/>
      <c r="B19" s="167"/>
      <c r="C19" s="156">
        <v>6</v>
      </c>
      <c r="D19" s="33" t="s">
        <v>67</v>
      </c>
      <c r="E19" s="29">
        <f>SUM(E20:E21)</f>
        <v>70</v>
      </c>
      <c r="F19" s="29">
        <f>SUM(F20:F21)</f>
        <v>70</v>
      </c>
      <c r="G19" s="29">
        <f t="shared" ref="G19:AO19" si="11">SUM(G20:G21)</f>
        <v>0</v>
      </c>
      <c r="H19" s="29">
        <f t="shared" si="11"/>
        <v>0</v>
      </c>
      <c r="I19" s="29">
        <f t="shared" si="11"/>
        <v>0</v>
      </c>
      <c r="J19" s="29">
        <f t="shared" si="11"/>
        <v>0</v>
      </c>
      <c r="K19" s="29">
        <f t="shared" si="11"/>
        <v>0</v>
      </c>
      <c r="L19" s="29">
        <f t="shared" si="11"/>
        <v>0</v>
      </c>
      <c r="M19" s="29">
        <f t="shared" si="11"/>
        <v>0</v>
      </c>
      <c r="N19" s="29">
        <f t="shared" si="11"/>
        <v>0</v>
      </c>
      <c r="O19" s="29">
        <f t="shared" si="11"/>
        <v>10</v>
      </c>
      <c r="P19" s="29">
        <f t="shared" si="11"/>
        <v>0</v>
      </c>
      <c r="Q19" s="29">
        <f t="shared" si="11"/>
        <v>0</v>
      </c>
      <c r="R19" s="29">
        <f t="shared" si="11"/>
        <v>0</v>
      </c>
      <c r="S19" s="29">
        <f t="shared" si="11"/>
        <v>0</v>
      </c>
      <c r="T19" s="29">
        <f t="shared" si="11"/>
        <v>0</v>
      </c>
      <c r="U19" s="29">
        <f t="shared" si="11"/>
        <v>0</v>
      </c>
      <c r="V19" s="29">
        <f t="shared" si="11"/>
        <v>0</v>
      </c>
      <c r="W19" s="29">
        <f t="shared" si="11"/>
        <v>0</v>
      </c>
      <c r="X19" s="29">
        <f t="shared" si="11"/>
        <v>0</v>
      </c>
      <c r="Y19" s="29">
        <f t="shared" si="11"/>
        <v>0</v>
      </c>
      <c r="Z19" s="29">
        <f t="shared" si="11"/>
        <v>0</v>
      </c>
      <c r="AA19" s="29">
        <f t="shared" si="11"/>
        <v>0</v>
      </c>
      <c r="AB19" s="29">
        <f t="shared" si="11"/>
        <v>0</v>
      </c>
      <c r="AC19" s="29">
        <f t="shared" si="11"/>
        <v>0</v>
      </c>
      <c r="AD19" s="29">
        <f t="shared" si="11"/>
        <v>0</v>
      </c>
      <c r="AE19" s="29">
        <f t="shared" si="11"/>
        <v>0</v>
      </c>
      <c r="AF19" s="29">
        <f t="shared" si="11"/>
        <v>0</v>
      </c>
      <c r="AG19" s="29">
        <f t="shared" si="11"/>
        <v>0</v>
      </c>
      <c r="AH19" s="29">
        <f t="shared" si="11"/>
        <v>0</v>
      </c>
      <c r="AI19" s="29">
        <f t="shared" si="11"/>
        <v>0</v>
      </c>
      <c r="AJ19" s="29">
        <f t="shared" si="11"/>
        <v>0</v>
      </c>
      <c r="AK19" s="29">
        <f t="shared" si="11"/>
        <v>0</v>
      </c>
      <c r="AL19" s="29">
        <f t="shared" si="11"/>
        <v>0</v>
      </c>
      <c r="AM19" s="29">
        <f t="shared" si="11"/>
        <v>0</v>
      </c>
      <c r="AN19" s="29">
        <f t="shared" si="11"/>
        <v>0</v>
      </c>
      <c r="AO19" s="29">
        <f t="shared" si="11"/>
        <v>10</v>
      </c>
      <c r="AP19" s="29">
        <f t="shared" ref="AP19" si="12">SUM(AP20:AP21)</f>
        <v>88</v>
      </c>
      <c r="AQ19" s="128">
        <f>AP19/AP28*100</f>
        <v>5.7478772044415409</v>
      </c>
      <c r="AR19" s="132">
        <f>AQ19*AU19/100</f>
        <v>2758.9810581319393</v>
      </c>
      <c r="AS19" s="130">
        <f t="shared" si="4"/>
        <v>31.352057478772039</v>
      </c>
      <c r="AT19" s="105"/>
      <c r="AU19" s="94">
        <v>48000</v>
      </c>
    </row>
    <row r="20" spans="1:47" x14ac:dyDescent="0.35">
      <c r="A20" s="183"/>
      <c r="B20" s="167"/>
      <c r="C20" s="156"/>
      <c r="D20" s="16" t="s">
        <v>90</v>
      </c>
      <c r="E20" s="30">
        <v>64</v>
      </c>
      <c r="F20" s="30">
        <v>64</v>
      </c>
      <c r="G20" s="35"/>
      <c r="H20" s="34"/>
      <c r="I20" s="34"/>
      <c r="J20" s="34"/>
      <c r="K20" s="34"/>
      <c r="L20" s="34"/>
      <c r="M20" s="34"/>
      <c r="N20" s="34"/>
      <c r="O20" s="34">
        <v>10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>
        <f>ROUNDUP(F20/20*2,0)</f>
        <v>7</v>
      </c>
      <c r="AP20" s="27">
        <f>ROUNDUP(F20*AT20,0)</f>
        <v>58</v>
      </c>
      <c r="AQ20" s="100"/>
      <c r="AR20" s="133"/>
      <c r="AS20" s="117"/>
      <c r="AT20" s="36">
        <v>0.9</v>
      </c>
      <c r="AU20" s="97"/>
    </row>
    <row r="21" spans="1:47" x14ac:dyDescent="0.35">
      <c r="A21" s="183"/>
      <c r="B21" s="167"/>
      <c r="C21" s="156"/>
      <c r="D21" s="16" t="s">
        <v>87</v>
      </c>
      <c r="E21" s="30">
        <v>6</v>
      </c>
      <c r="F21" s="30">
        <v>6</v>
      </c>
      <c r="G21" s="31"/>
      <c r="H21" s="73"/>
      <c r="I21" s="73"/>
      <c r="J21" s="73"/>
      <c r="K21" s="73"/>
      <c r="L21" s="73"/>
      <c r="M21" s="73"/>
      <c r="N21" s="34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>
        <f>ROUNDUP(F21/6*3,0)</f>
        <v>3</v>
      </c>
      <c r="AP21" s="27">
        <f>ROUNDUP(F21*AT21,0)</f>
        <v>30</v>
      </c>
      <c r="AQ21" s="100"/>
      <c r="AR21" s="133"/>
      <c r="AS21" s="117"/>
      <c r="AT21" s="36">
        <v>5</v>
      </c>
      <c r="AU21" s="97"/>
    </row>
    <row r="22" spans="1:47" ht="24.75" customHeight="1" x14ac:dyDescent="0.35">
      <c r="A22" s="183"/>
      <c r="B22" s="167"/>
      <c r="C22" s="156">
        <v>7</v>
      </c>
      <c r="D22" s="33" t="s">
        <v>53</v>
      </c>
      <c r="E22" s="29">
        <f>SUM(E23:E24)</f>
        <v>100</v>
      </c>
      <c r="F22" s="29">
        <f>SUM(F23:F24)</f>
        <v>82</v>
      </c>
      <c r="G22" s="29">
        <f t="shared" ref="G22:AO22" si="13">SUM(G23:G24)</f>
        <v>0</v>
      </c>
      <c r="H22" s="29">
        <f t="shared" si="13"/>
        <v>0</v>
      </c>
      <c r="I22" s="29">
        <f t="shared" si="13"/>
        <v>0</v>
      </c>
      <c r="J22" s="29">
        <f t="shared" si="13"/>
        <v>0</v>
      </c>
      <c r="K22" s="29">
        <f t="shared" si="13"/>
        <v>0</v>
      </c>
      <c r="L22" s="29">
        <f t="shared" si="13"/>
        <v>0</v>
      </c>
      <c r="M22" s="29">
        <f t="shared" si="13"/>
        <v>0</v>
      </c>
      <c r="N22" s="29">
        <f t="shared" si="13"/>
        <v>0</v>
      </c>
      <c r="O22" s="29">
        <f t="shared" si="13"/>
        <v>0</v>
      </c>
      <c r="P22" s="29">
        <f t="shared" si="13"/>
        <v>0</v>
      </c>
      <c r="Q22" s="29">
        <f t="shared" si="13"/>
        <v>0</v>
      </c>
      <c r="R22" s="29">
        <f t="shared" si="13"/>
        <v>0</v>
      </c>
      <c r="S22" s="29">
        <f t="shared" si="13"/>
        <v>0</v>
      </c>
      <c r="T22" s="29">
        <f t="shared" si="13"/>
        <v>0</v>
      </c>
      <c r="U22" s="29">
        <f t="shared" si="13"/>
        <v>0</v>
      </c>
      <c r="V22" s="29">
        <f t="shared" si="13"/>
        <v>0</v>
      </c>
      <c r="W22" s="29">
        <f t="shared" si="13"/>
        <v>30</v>
      </c>
      <c r="X22" s="29">
        <f t="shared" si="13"/>
        <v>0</v>
      </c>
      <c r="Y22" s="29">
        <f t="shared" si="13"/>
        <v>0</v>
      </c>
      <c r="Z22" s="29">
        <f t="shared" si="13"/>
        <v>0</v>
      </c>
      <c r="AA22" s="29">
        <f t="shared" si="13"/>
        <v>0</v>
      </c>
      <c r="AB22" s="29">
        <f t="shared" si="13"/>
        <v>0</v>
      </c>
      <c r="AC22" s="29">
        <f t="shared" si="13"/>
        <v>0</v>
      </c>
      <c r="AD22" s="29">
        <f t="shared" si="13"/>
        <v>0</v>
      </c>
      <c r="AE22" s="29">
        <f t="shared" si="13"/>
        <v>0</v>
      </c>
      <c r="AF22" s="29">
        <f t="shared" si="13"/>
        <v>0</v>
      </c>
      <c r="AG22" s="29">
        <f t="shared" si="13"/>
        <v>0</v>
      </c>
      <c r="AH22" s="29">
        <f t="shared" si="13"/>
        <v>0</v>
      </c>
      <c r="AI22" s="29">
        <f t="shared" si="13"/>
        <v>0</v>
      </c>
      <c r="AJ22" s="29">
        <f t="shared" si="13"/>
        <v>0</v>
      </c>
      <c r="AK22" s="29">
        <f t="shared" si="13"/>
        <v>0</v>
      </c>
      <c r="AL22" s="29">
        <f t="shared" si="13"/>
        <v>0</v>
      </c>
      <c r="AM22" s="29">
        <f t="shared" si="13"/>
        <v>0</v>
      </c>
      <c r="AN22" s="29">
        <f t="shared" si="13"/>
        <v>0</v>
      </c>
      <c r="AO22" s="29">
        <f t="shared" si="13"/>
        <v>9</v>
      </c>
      <c r="AP22" s="29">
        <f t="shared" ref="AP22" si="14">SUM(AP23:AP24)</f>
        <v>74</v>
      </c>
      <c r="AQ22" s="128">
        <f>AP22/AP28*100</f>
        <v>4.8334421946440234</v>
      </c>
      <c r="AR22" s="132">
        <f>AQ22*AU22/100</f>
        <v>2320.0522534291313</v>
      </c>
      <c r="AS22" s="129">
        <f t="shared" si="4"/>
        <v>31.352057478772043</v>
      </c>
      <c r="AT22" s="105"/>
      <c r="AU22" s="94">
        <v>48000</v>
      </c>
    </row>
    <row r="23" spans="1:47" x14ac:dyDescent="0.35">
      <c r="A23" s="183"/>
      <c r="B23" s="167"/>
      <c r="C23" s="156"/>
      <c r="D23" s="16" t="s">
        <v>90</v>
      </c>
      <c r="E23" s="30">
        <v>82</v>
      </c>
      <c r="F23" s="30">
        <v>82</v>
      </c>
      <c r="G23" s="31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34"/>
      <c r="T23" s="73"/>
      <c r="U23" s="73"/>
      <c r="V23" s="34"/>
      <c r="W23" s="73">
        <v>30</v>
      </c>
      <c r="X23" s="73"/>
      <c r="Y23" s="73"/>
      <c r="Z23" s="73"/>
      <c r="AA23" s="73"/>
      <c r="AB23" s="73"/>
      <c r="AC23" s="73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>
        <f>ROUNDUP(F23/20*2,0)</f>
        <v>9</v>
      </c>
      <c r="AP23" s="27">
        <f>ROUNDUP(F23*AT23,0)</f>
        <v>74</v>
      </c>
      <c r="AQ23" s="100"/>
      <c r="AR23" s="133"/>
      <c r="AS23" s="117"/>
      <c r="AT23" s="36">
        <v>0.9</v>
      </c>
      <c r="AU23" s="97"/>
    </row>
    <row r="24" spans="1:47" x14ac:dyDescent="0.35">
      <c r="A24" s="183"/>
      <c r="B24" s="167"/>
      <c r="C24" s="156"/>
      <c r="D24" s="16" t="s">
        <v>87</v>
      </c>
      <c r="E24" s="30">
        <v>18</v>
      </c>
      <c r="F24" s="30">
        <v>0</v>
      </c>
      <c r="G24" s="31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34"/>
      <c r="T24" s="73"/>
      <c r="U24" s="73"/>
      <c r="V24" s="34"/>
      <c r="W24" s="73"/>
      <c r="X24" s="73"/>
      <c r="Y24" s="73"/>
      <c r="Z24" s="73"/>
      <c r="AA24" s="73"/>
      <c r="AB24" s="73"/>
      <c r="AC24" s="73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>
        <f>ROUNDUP(F24/6*3,0)</f>
        <v>0</v>
      </c>
      <c r="AP24" s="27">
        <f>ROUNDUP(F24*AT24,0)</f>
        <v>0</v>
      </c>
      <c r="AQ24" s="100"/>
      <c r="AR24" s="134"/>
      <c r="AS24" s="117"/>
      <c r="AT24" s="36">
        <v>5</v>
      </c>
      <c r="AU24" s="97"/>
    </row>
    <row r="25" spans="1:47" s="27" customFormat="1" ht="27.75" customHeight="1" x14ac:dyDescent="0.35">
      <c r="A25" s="183"/>
      <c r="B25" s="167"/>
      <c r="C25" s="156">
        <v>8</v>
      </c>
      <c r="D25" s="33" t="s">
        <v>5</v>
      </c>
      <c r="E25" s="29">
        <f>SUM(E26:E27)</f>
        <v>60</v>
      </c>
      <c r="F25" s="29">
        <v>60</v>
      </c>
      <c r="G25" s="29">
        <f t="shared" ref="G25:AO25" si="15">SUM(G26:G27)</f>
        <v>0</v>
      </c>
      <c r="H25" s="29">
        <f t="shared" si="15"/>
        <v>0</v>
      </c>
      <c r="I25" s="29">
        <f t="shared" si="15"/>
        <v>0</v>
      </c>
      <c r="J25" s="29">
        <f t="shared" si="15"/>
        <v>0</v>
      </c>
      <c r="K25" s="29">
        <f t="shared" si="15"/>
        <v>0</v>
      </c>
      <c r="L25" s="29">
        <f t="shared" si="15"/>
        <v>0</v>
      </c>
      <c r="M25" s="29">
        <f t="shared" si="15"/>
        <v>0</v>
      </c>
      <c r="N25" s="29">
        <f t="shared" si="15"/>
        <v>0</v>
      </c>
      <c r="O25" s="29">
        <f t="shared" si="15"/>
        <v>0</v>
      </c>
      <c r="P25" s="29">
        <f t="shared" si="15"/>
        <v>0</v>
      </c>
      <c r="Q25" s="29">
        <f t="shared" si="15"/>
        <v>0</v>
      </c>
      <c r="R25" s="29">
        <f t="shared" si="15"/>
        <v>0</v>
      </c>
      <c r="S25" s="29">
        <f t="shared" si="15"/>
        <v>0</v>
      </c>
      <c r="T25" s="29">
        <f t="shared" si="15"/>
        <v>0</v>
      </c>
      <c r="U25" s="29">
        <f t="shared" si="15"/>
        <v>0</v>
      </c>
      <c r="V25" s="29">
        <f t="shared" si="15"/>
        <v>0</v>
      </c>
      <c r="W25" s="29">
        <f t="shared" si="15"/>
        <v>18</v>
      </c>
      <c r="X25" s="29">
        <f t="shared" si="15"/>
        <v>0</v>
      </c>
      <c r="Y25" s="29">
        <f t="shared" si="15"/>
        <v>0</v>
      </c>
      <c r="Z25" s="29">
        <f t="shared" si="15"/>
        <v>0</v>
      </c>
      <c r="AA25" s="29">
        <f t="shared" si="15"/>
        <v>0</v>
      </c>
      <c r="AB25" s="29">
        <f t="shared" si="15"/>
        <v>0</v>
      </c>
      <c r="AC25" s="29">
        <f t="shared" si="15"/>
        <v>0</v>
      </c>
      <c r="AD25" s="29">
        <f t="shared" si="15"/>
        <v>0</v>
      </c>
      <c r="AE25" s="29">
        <f t="shared" si="15"/>
        <v>0</v>
      </c>
      <c r="AF25" s="29">
        <f t="shared" si="15"/>
        <v>0</v>
      </c>
      <c r="AG25" s="29">
        <f t="shared" si="15"/>
        <v>0</v>
      </c>
      <c r="AH25" s="29">
        <f t="shared" si="15"/>
        <v>0</v>
      </c>
      <c r="AI25" s="29">
        <f t="shared" si="15"/>
        <v>0</v>
      </c>
      <c r="AJ25" s="29">
        <f t="shared" si="15"/>
        <v>0</v>
      </c>
      <c r="AK25" s="29">
        <f t="shared" si="15"/>
        <v>0</v>
      </c>
      <c r="AL25" s="29">
        <f t="shared" si="15"/>
        <v>0</v>
      </c>
      <c r="AM25" s="29">
        <f t="shared" si="15"/>
        <v>0</v>
      </c>
      <c r="AN25" s="29">
        <f t="shared" si="15"/>
        <v>0</v>
      </c>
      <c r="AO25" s="29">
        <f t="shared" si="15"/>
        <v>5</v>
      </c>
      <c r="AP25" s="29">
        <f t="shared" ref="AP25" si="16">SUM(AP26:AP27)</f>
        <v>44</v>
      </c>
      <c r="AQ25" s="131">
        <f>AP25/AP28*100</f>
        <v>2.8739386022207705</v>
      </c>
      <c r="AR25" s="132">
        <f>AQ25*AU25/100</f>
        <v>1379.4905290659697</v>
      </c>
      <c r="AS25" s="129">
        <f t="shared" si="4"/>
        <v>31.352057478772039</v>
      </c>
      <c r="AT25" s="105"/>
      <c r="AU25" s="94">
        <v>48000</v>
      </c>
    </row>
    <row r="26" spans="1:47" x14ac:dyDescent="0.35">
      <c r="A26" s="183"/>
      <c r="B26" s="167"/>
      <c r="C26" s="156"/>
      <c r="D26" s="16" t="s">
        <v>90</v>
      </c>
      <c r="E26" s="30">
        <v>48</v>
      </c>
      <c r="F26" s="30">
        <v>48</v>
      </c>
      <c r="G26" s="31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34"/>
      <c r="U26" s="73"/>
      <c r="V26" s="34"/>
      <c r="W26" s="73">
        <v>18</v>
      </c>
      <c r="X26" s="73"/>
      <c r="Y26" s="73"/>
      <c r="Z26" s="73"/>
      <c r="AA26" s="73"/>
      <c r="AB26" s="73"/>
      <c r="AC26" s="73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>
        <f>ROUNDUP(F26/20*2,0)</f>
        <v>5</v>
      </c>
      <c r="AP26" s="27">
        <f>ROUNDUP(F26*AT26,0)</f>
        <v>44</v>
      </c>
      <c r="AQ26" s="72"/>
      <c r="AR26" s="135"/>
      <c r="AS26" s="117"/>
      <c r="AT26" s="36">
        <v>0.9</v>
      </c>
      <c r="AU26" s="97"/>
    </row>
    <row r="27" spans="1:47" x14ac:dyDescent="0.35">
      <c r="A27" s="183"/>
      <c r="B27" s="167"/>
      <c r="C27" s="156"/>
      <c r="D27" s="16" t="s">
        <v>87</v>
      </c>
      <c r="E27" s="30">
        <v>12</v>
      </c>
      <c r="F27" s="30">
        <v>0</v>
      </c>
      <c r="G27" s="31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34"/>
      <c r="U27" s="73"/>
      <c r="V27" s="34"/>
      <c r="W27" s="73"/>
      <c r="X27" s="73"/>
      <c r="Y27" s="73"/>
      <c r="Z27" s="73"/>
      <c r="AA27" s="73"/>
      <c r="AB27" s="73"/>
      <c r="AC27" s="73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>
        <f>ROUNDUP(F27/6*3,0)</f>
        <v>0</v>
      </c>
      <c r="AP27" s="27">
        <f>ROUNDUP(F27*AT27,0)</f>
        <v>0</v>
      </c>
      <c r="AQ27" s="72"/>
      <c r="AR27" s="135"/>
      <c r="AS27" s="117"/>
      <c r="AT27" s="36">
        <v>5</v>
      </c>
      <c r="AU27" s="97"/>
    </row>
    <row r="28" spans="1:47" x14ac:dyDescent="0.35">
      <c r="A28" s="157"/>
      <c r="B28" s="158"/>
      <c r="C28" s="159"/>
      <c r="D28" s="88" t="s">
        <v>106</v>
      </c>
      <c r="E28" s="29">
        <f t="shared" ref="E28:F30" si="17">E25+E22+E19+E16+E13+E10+E7</f>
        <v>1500</v>
      </c>
      <c r="F28" s="29">
        <f t="shared" si="17"/>
        <v>1157</v>
      </c>
      <c r="G28" s="74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101">
        <f>AP25+AP22+AP19+AP16+AP13+AP7+AP10+AP4</f>
        <v>1531</v>
      </c>
      <c r="AQ28" s="75">
        <f>AQ25+AQ22+AQ19+AQ16+AQ13+AQ7+AQ10+AQ4</f>
        <v>100</v>
      </c>
      <c r="AR28" s="136">
        <f>AR25+AR22+AR19+AR16+AR13+AR10+AR7+AR4</f>
        <v>48000</v>
      </c>
      <c r="AS28" s="118"/>
      <c r="AT28" s="106"/>
      <c r="AU28" s="98"/>
    </row>
    <row r="29" spans="1:47" x14ac:dyDescent="0.35">
      <c r="A29" s="160"/>
      <c r="B29" s="161"/>
      <c r="C29" s="162"/>
      <c r="D29" s="78" t="s">
        <v>90</v>
      </c>
      <c r="E29" s="38">
        <f t="shared" si="17"/>
        <v>1294</v>
      </c>
      <c r="F29" s="38">
        <f t="shared" si="17"/>
        <v>1061</v>
      </c>
      <c r="G29" s="89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2"/>
      <c r="AQ29" s="93"/>
      <c r="AR29" s="137"/>
      <c r="AS29" s="119"/>
      <c r="AT29" s="107"/>
      <c r="AU29" s="99"/>
    </row>
    <row r="30" spans="1:47" ht="18.600000000000001" thickBot="1" x14ac:dyDescent="0.4">
      <c r="A30" s="163"/>
      <c r="B30" s="164"/>
      <c r="C30" s="165"/>
      <c r="D30" s="120" t="s">
        <v>87</v>
      </c>
      <c r="E30" s="121">
        <f t="shared" si="17"/>
        <v>206</v>
      </c>
      <c r="F30" s="121">
        <f t="shared" si="17"/>
        <v>84</v>
      </c>
      <c r="G30" s="122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5"/>
      <c r="AQ30" s="126"/>
      <c r="AR30" s="138"/>
      <c r="AS30" s="127"/>
      <c r="AT30" s="107"/>
      <c r="AU30" s="99"/>
    </row>
    <row r="31" spans="1:47" s="27" customFormat="1" ht="26.25" hidden="1" customHeight="1" x14ac:dyDescent="0.35">
      <c r="A31" s="166" t="s">
        <v>73</v>
      </c>
      <c r="B31" s="166" t="s">
        <v>54</v>
      </c>
      <c r="C31" s="155" t="s">
        <v>68</v>
      </c>
      <c r="D31" s="108" t="s">
        <v>58</v>
      </c>
      <c r="E31" s="109">
        <f>SUM(G31:AN31)</f>
        <v>130</v>
      </c>
      <c r="F31" s="109"/>
      <c r="G31" s="110"/>
      <c r="H31" s="111"/>
      <c r="I31" s="111"/>
      <c r="J31" s="111"/>
      <c r="K31" s="111"/>
      <c r="L31" s="111"/>
      <c r="M31" s="111"/>
      <c r="N31" s="111"/>
      <c r="O31" s="111"/>
      <c r="P31" s="112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4">
        <f t="shared" ref="AB31" si="18">AB32+AB33</f>
        <v>130</v>
      </c>
      <c r="AC31" s="111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</row>
    <row r="32" spans="1:47" hidden="1" x14ac:dyDescent="0.35">
      <c r="A32" s="167"/>
      <c r="B32" s="167"/>
      <c r="C32" s="156"/>
      <c r="D32" s="16" t="s">
        <v>70</v>
      </c>
      <c r="E32" s="30">
        <f t="shared" ref="E32:E52" si="19">SUM(G32:AN32)</f>
        <v>39</v>
      </c>
      <c r="F32" s="30"/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4"/>
      <c r="Y32" s="32"/>
      <c r="Z32" s="32"/>
      <c r="AA32" s="32"/>
      <c r="AB32" s="32">
        <v>39</v>
      </c>
      <c r="AC32" s="32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idden="1" x14ac:dyDescent="0.35">
      <c r="A33" s="167"/>
      <c r="B33" s="167"/>
      <c r="C33" s="156"/>
      <c r="D33" s="16" t="s">
        <v>71</v>
      </c>
      <c r="E33" s="30">
        <f t="shared" si="19"/>
        <v>91</v>
      </c>
      <c r="F33" s="30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4"/>
      <c r="Y33" s="32"/>
      <c r="Z33" s="32"/>
      <c r="AA33" s="32"/>
      <c r="AB33" s="32">
        <v>91</v>
      </c>
      <c r="AC33" s="32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idden="1" x14ac:dyDescent="0.35">
      <c r="A34" s="167"/>
      <c r="B34" s="167"/>
      <c r="C34" s="156"/>
      <c r="D34" s="16" t="s">
        <v>87</v>
      </c>
      <c r="E34" s="30"/>
      <c r="F34" s="30"/>
      <c r="G34" s="3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4"/>
      <c r="Y34" s="32"/>
      <c r="Z34" s="32"/>
      <c r="AA34" s="32"/>
      <c r="AB34" s="32"/>
      <c r="AC34" s="32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24.75" hidden="1" customHeight="1" x14ac:dyDescent="0.35">
      <c r="A35" s="167"/>
      <c r="B35" s="167"/>
      <c r="C35" s="156" t="s">
        <v>69</v>
      </c>
      <c r="D35" s="37" t="s">
        <v>57</v>
      </c>
      <c r="E35" s="38">
        <f t="shared" si="19"/>
        <v>100</v>
      </c>
      <c r="F35" s="38"/>
      <c r="G35" s="35"/>
      <c r="H35" s="34"/>
      <c r="I35" s="34"/>
      <c r="J35" s="34"/>
      <c r="K35" s="34"/>
      <c r="L35" s="34"/>
      <c r="M35" s="34"/>
      <c r="N35" s="34"/>
      <c r="O35" s="34"/>
      <c r="P35" s="39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1">
        <f>AB36+AB37</f>
        <v>100</v>
      </c>
      <c r="AC35" s="34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idden="1" x14ac:dyDescent="0.35">
      <c r="A36" s="167"/>
      <c r="B36" s="167"/>
      <c r="C36" s="156"/>
      <c r="D36" s="16" t="s">
        <v>70</v>
      </c>
      <c r="E36" s="30">
        <f t="shared" si="19"/>
        <v>30</v>
      </c>
      <c r="F36" s="30"/>
      <c r="G36" s="3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>
        <v>30</v>
      </c>
      <c r="AC36" s="32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idden="1" x14ac:dyDescent="0.35">
      <c r="A37" s="167"/>
      <c r="B37" s="167"/>
      <c r="C37" s="156"/>
      <c r="D37" s="16" t="s">
        <v>71</v>
      </c>
      <c r="E37" s="30">
        <f t="shared" si="19"/>
        <v>70</v>
      </c>
      <c r="F37" s="30"/>
      <c r="G37" s="3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>
        <v>70</v>
      </c>
      <c r="AC37" s="32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idden="1" x14ac:dyDescent="0.35">
      <c r="A38" s="167"/>
      <c r="B38" s="167"/>
      <c r="C38" s="156"/>
      <c r="D38" s="16" t="s">
        <v>87</v>
      </c>
      <c r="E38" s="30"/>
      <c r="F38" s="30"/>
      <c r="G38" s="3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s="50" customFormat="1" ht="19.5" hidden="1" customHeight="1" x14ac:dyDescent="0.35">
      <c r="A39" s="167"/>
      <c r="B39" s="168" t="s">
        <v>55</v>
      </c>
      <c r="C39" s="147">
        <v>11</v>
      </c>
      <c r="D39" s="42" t="s">
        <v>74</v>
      </c>
      <c r="E39" s="43">
        <f t="shared" si="19"/>
        <v>20</v>
      </c>
      <c r="F39" s="43"/>
      <c r="G39" s="44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46"/>
      <c r="AC39" s="47"/>
      <c r="AD39" s="48"/>
      <c r="AE39" s="48"/>
      <c r="AF39" s="48"/>
      <c r="AG39" s="48"/>
      <c r="AH39" s="48"/>
      <c r="AI39" s="48"/>
      <c r="AJ39" s="49">
        <f>AJ40+AJ41</f>
        <v>20</v>
      </c>
      <c r="AK39" s="45"/>
      <c r="AL39" s="45"/>
      <c r="AM39" s="45"/>
      <c r="AN39" s="45"/>
    </row>
    <row r="40" spans="1:40" s="50" customFormat="1" hidden="1" x14ac:dyDescent="0.35">
      <c r="A40" s="167"/>
      <c r="B40" s="168"/>
      <c r="C40" s="147"/>
      <c r="D40" s="20" t="s">
        <v>70</v>
      </c>
      <c r="E40" s="51">
        <f t="shared" si="19"/>
        <v>0</v>
      </c>
      <c r="F40" s="51"/>
      <c r="G40" s="44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6"/>
      <c r="AI40" s="45"/>
      <c r="AJ40" s="45">
        <v>0</v>
      </c>
      <c r="AK40" s="45"/>
      <c r="AL40" s="45"/>
      <c r="AM40" s="45"/>
      <c r="AN40" s="45"/>
    </row>
    <row r="41" spans="1:40" s="50" customFormat="1" hidden="1" x14ac:dyDescent="0.35">
      <c r="A41" s="167"/>
      <c r="B41" s="168"/>
      <c r="C41" s="147"/>
      <c r="D41" s="20" t="s">
        <v>71</v>
      </c>
      <c r="E41" s="51">
        <f t="shared" si="19"/>
        <v>20</v>
      </c>
      <c r="F41" s="51"/>
      <c r="G41" s="44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6"/>
      <c r="AI41" s="45"/>
      <c r="AJ41" s="45">
        <v>20</v>
      </c>
      <c r="AK41" s="45"/>
      <c r="AL41" s="45"/>
      <c r="AM41" s="45"/>
      <c r="AN41" s="45"/>
    </row>
    <row r="42" spans="1:40" s="50" customFormat="1" hidden="1" x14ac:dyDescent="0.35">
      <c r="A42" s="167"/>
      <c r="B42" s="168"/>
      <c r="C42" s="45"/>
      <c r="D42" s="16" t="s">
        <v>87</v>
      </c>
      <c r="E42" s="51"/>
      <c r="F42" s="51"/>
      <c r="G42" s="4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6"/>
      <c r="AI42" s="45"/>
      <c r="AJ42" s="45"/>
      <c r="AK42" s="45"/>
      <c r="AL42" s="45"/>
      <c r="AM42" s="45"/>
      <c r="AN42" s="45"/>
    </row>
    <row r="43" spans="1:40" s="50" customFormat="1" hidden="1" x14ac:dyDescent="0.35">
      <c r="A43" s="167"/>
      <c r="B43" s="168"/>
      <c r="C43" s="147" t="s">
        <v>86</v>
      </c>
      <c r="D43" s="42" t="s">
        <v>75</v>
      </c>
      <c r="E43" s="43">
        <f t="shared" si="19"/>
        <v>60</v>
      </c>
      <c r="F43" s="43"/>
      <c r="G43" s="44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46"/>
      <c r="AC43" s="47"/>
      <c r="AD43" s="48"/>
      <c r="AE43" s="48"/>
      <c r="AF43" s="48"/>
      <c r="AG43" s="48"/>
      <c r="AH43" s="48"/>
      <c r="AI43" s="48"/>
      <c r="AJ43" s="49">
        <f>AJ44+AJ45</f>
        <v>60</v>
      </c>
      <c r="AK43" s="45"/>
      <c r="AL43" s="45"/>
      <c r="AM43" s="45"/>
      <c r="AN43" s="45"/>
    </row>
    <row r="44" spans="1:40" s="50" customFormat="1" hidden="1" x14ac:dyDescent="0.35">
      <c r="A44" s="167"/>
      <c r="B44" s="168"/>
      <c r="C44" s="147"/>
      <c r="D44" s="20" t="s">
        <v>70</v>
      </c>
      <c r="E44" s="51">
        <f t="shared" si="19"/>
        <v>0</v>
      </c>
      <c r="F44" s="51"/>
      <c r="G44" s="44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6"/>
      <c r="AI44" s="45"/>
      <c r="AJ44" s="45">
        <v>0</v>
      </c>
      <c r="AK44" s="45"/>
      <c r="AL44" s="45"/>
      <c r="AM44" s="45"/>
      <c r="AN44" s="45"/>
    </row>
    <row r="45" spans="1:40" s="50" customFormat="1" hidden="1" x14ac:dyDescent="0.35">
      <c r="A45" s="167"/>
      <c r="B45" s="168"/>
      <c r="C45" s="147"/>
      <c r="D45" s="20" t="s">
        <v>71</v>
      </c>
      <c r="E45" s="51">
        <f t="shared" si="19"/>
        <v>60</v>
      </c>
      <c r="F45" s="51"/>
      <c r="G45" s="44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6"/>
      <c r="AI45" s="45"/>
      <c r="AJ45" s="45">
        <v>60</v>
      </c>
      <c r="AK45" s="45"/>
      <c r="AL45" s="45"/>
      <c r="AM45" s="45"/>
      <c r="AN45" s="45"/>
    </row>
    <row r="46" spans="1:40" s="50" customFormat="1" hidden="1" x14ac:dyDescent="0.35">
      <c r="A46" s="167"/>
      <c r="B46" s="168"/>
      <c r="C46" s="45"/>
      <c r="D46" s="16" t="s">
        <v>87</v>
      </c>
      <c r="E46" s="51"/>
      <c r="F46" s="51"/>
      <c r="G46" s="44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6"/>
      <c r="AI46" s="45"/>
      <c r="AJ46" s="45"/>
      <c r="AK46" s="45"/>
      <c r="AL46" s="45"/>
      <c r="AM46" s="45"/>
      <c r="AN46" s="45"/>
    </row>
    <row r="47" spans="1:40" s="50" customFormat="1" hidden="1" x14ac:dyDescent="0.35">
      <c r="A47" s="167"/>
      <c r="B47" s="168"/>
      <c r="C47" s="147" t="s">
        <v>77</v>
      </c>
      <c r="D47" s="42" t="s">
        <v>76</v>
      </c>
      <c r="E47" s="43">
        <f t="shared" si="19"/>
        <v>40</v>
      </c>
      <c r="F47" s="43"/>
      <c r="G47" s="44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46"/>
      <c r="AC47" s="47"/>
      <c r="AD47" s="48"/>
      <c r="AE47" s="48"/>
      <c r="AF47" s="48"/>
      <c r="AG47" s="48"/>
      <c r="AH47" s="48"/>
      <c r="AI47" s="48"/>
      <c r="AJ47" s="49">
        <f>AJ48+AJ49</f>
        <v>40</v>
      </c>
      <c r="AK47" s="45"/>
      <c r="AL47" s="45"/>
      <c r="AM47" s="45"/>
      <c r="AN47" s="45"/>
    </row>
    <row r="48" spans="1:40" s="50" customFormat="1" hidden="1" x14ac:dyDescent="0.35">
      <c r="A48" s="167"/>
      <c r="B48" s="168"/>
      <c r="C48" s="147"/>
      <c r="D48" s="20" t="s">
        <v>70</v>
      </c>
      <c r="E48" s="51">
        <f t="shared" si="19"/>
        <v>0</v>
      </c>
      <c r="F48" s="51"/>
      <c r="G48" s="44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  <c r="AI48" s="45"/>
      <c r="AJ48" s="45">
        <v>0</v>
      </c>
      <c r="AK48" s="45"/>
      <c r="AL48" s="45"/>
      <c r="AM48" s="45"/>
      <c r="AN48" s="45"/>
    </row>
    <row r="49" spans="1:42" s="50" customFormat="1" hidden="1" x14ac:dyDescent="0.35">
      <c r="A49" s="167"/>
      <c r="B49" s="168"/>
      <c r="C49" s="147"/>
      <c r="D49" s="20" t="s">
        <v>71</v>
      </c>
      <c r="E49" s="51">
        <f t="shared" si="19"/>
        <v>40</v>
      </c>
      <c r="F49" s="51"/>
      <c r="G49" s="44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  <c r="AI49" s="45"/>
      <c r="AJ49" s="45">
        <v>40</v>
      </c>
      <c r="AK49" s="45"/>
      <c r="AL49" s="45"/>
      <c r="AM49" s="45"/>
      <c r="AN49" s="45"/>
    </row>
    <row r="50" spans="1:42" s="50" customFormat="1" hidden="1" x14ac:dyDescent="0.35">
      <c r="A50" s="167"/>
      <c r="B50" s="52"/>
      <c r="C50" s="45"/>
      <c r="D50" s="16" t="s">
        <v>87</v>
      </c>
      <c r="E50" s="51"/>
      <c r="F50" s="51"/>
      <c r="G50" s="44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6"/>
      <c r="AI50" s="45"/>
      <c r="AJ50" s="45"/>
      <c r="AK50" s="45"/>
      <c r="AL50" s="45"/>
      <c r="AM50" s="45"/>
      <c r="AN50" s="45"/>
    </row>
    <row r="51" spans="1:42" s="59" customFormat="1" ht="25.5" hidden="1" customHeight="1" x14ac:dyDescent="0.35">
      <c r="A51" s="167"/>
      <c r="B51" s="148" t="s">
        <v>56</v>
      </c>
      <c r="C51" s="146" t="s">
        <v>78</v>
      </c>
      <c r="D51" s="53" t="s">
        <v>82</v>
      </c>
      <c r="E51" s="54">
        <f>E52+E53</f>
        <v>200</v>
      </c>
      <c r="F51" s="54"/>
      <c r="G51" s="55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8"/>
      <c r="AJ51" s="57"/>
      <c r="AK51" s="57"/>
      <c r="AL51" s="57"/>
      <c r="AM51" s="57"/>
      <c r="AN51" s="58"/>
    </row>
    <row r="52" spans="1:42" s="59" customFormat="1" hidden="1" x14ac:dyDescent="0.35">
      <c r="A52" s="167"/>
      <c r="B52" s="148"/>
      <c r="C52" s="146"/>
      <c r="D52" s="19" t="s">
        <v>70</v>
      </c>
      <c r="E52" s="60">
        <f t="shared" si="19"/>
        <v>0</v>
      </c>
      <c r="F52" s="60"/>
      <c r="G52" s="61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57"/>
      <c r="AE52" s="57"/>
      <c r="AF52" s="57"/>
      <c r="AG52" s="57"/>
      <c r="AH52" s="57"/>
      <c r="AI52" s="62"/>
      <c r="AJ52" s="57"/>
      <c r="AK52" s="57"/>
      <c r="AL52" s="57"/>
      <c r="AM52" s="57"/>
      <c r="AN52" s="62"/>
    </row>
    <row r="53" spans="1:42" s="59" customFormat="1" hidden="1" x14ac:dyDescent="0.35">
      <c r="A53" s="167"/>
      <c r="B53" s="148"/>
      <c r="C53" s="146"/>
      <c r="D53" s="19" t="s">
        <v>71</v>
      </c>
      <c r="E53" s="60">
        <v>200</v>
      </c>
      <c r="F53" s="60"/>
      <c r="G53" s="61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57"/>
      <c r="AE53" s="57"/>
      <c r="AF53" s="57"/>
      <c r="AG53" s="57"/>
      <c r="AH53" s="57"/>
      <c r="AI53" s="62"/>
      <c r="AJ53" s="57"/>
      <c r="AK53" s="57"/>
      <c r="AL53" s="57"/>
      <c r="AM53" s="57"/>
      <c r="AN53" s="62"/>
    </row>
    <row r="54" spans="1:42" s="59" customFormat="1" hidden="1" x14ac:dyDescent="0.35">
      <c r="A54" s="167"/>
      <c r="B54" s="148"/>
      <c r="C54" s="63"/>
      <c r="D54" s="16" t="s">
        <v>87</v>
      </c>
      <c r="E54" s="60"/>
      <c r="F54" s="60"/>
      <c r="G54" s="61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57"/>
      <c r="AE54" s="57"/>
      <c r="AF54" s="57"/>
      <c r="AG54" s="57"/>
      <c r="AH54" s="57"/>
      <c r="AI54" s="62"/>
      <c r="AJ54" s="57"/>
      <c r="AK54" s="57"/>
      <c r="AL54" s="57"/>
      <c r="AM54" s="57"/>
      <c r="AN54" s="62"/>
    </row>
    <row r="55" spans="1:42" s="59" customFormat="1" ht="21" hidden="1" customHeight="1" x14ac:dyDescent="0.35">
      <c r="A55" s="167"/>
      <c r="B55" s="148"/>
      <c r="C55" s="146" t="s">
        <v>79</v>
      </c>
      <c r="D55" s="53" t="s">
        <v>83</v>
      </c>
      <c r="E55" s="54">
        <f>E56+E57</f>
        <v>200</v>
      </c>
      <c r="F55" s="54"/>
      <c r="G55" s="55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8"/>
      <c r="AD55" s="57"/>
      <c r="AE55" s="57"/>
      <c r="AF55" s="57"/>
      <c r="AG55" s="57"/>
      <c r="AH55" s="57"/>
      <c r="AI55" s="58"/>
      <c r="AJ55" s="57"/>
      <c r="AK55" s="57"/>
      <c r="AL55" s="57"/>
      <c r="AM55" s="57"/>
      <c r="AN55" s="58"/>
    </row>
    <row r="56" spans="1:42" s="59" customFormat="1" hidden="1" x14ac:dyDescent="0.35">
      <c r="A56" s="167"/>
      <c r="B56" s="148"/>
      <c r="C56" s="146"/>
      <c r="D56" s="19" t="s">
        <v>70</v>
      </c>
      <c r="E56" s="60">
        <f>SUM(G56:AN56)</f>
        <v>0</v>
      </c>
      <c r="F56" s="60"/>
      <c r="G56" s="61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57"/>
      <c r="AE56" s="57"/>
      <c r="AF56" s="57"/>
      <c r="AG56" s="57"/>
      <c r="AH56" s="57"/>
      <c r="AI56" s="62"/>
      <c r="AJ56" s="57"/>
      <c r="AK56" s="57"/>
      <c r="AL56" s="57"/>
      <c r="AM56" s="57"/>
      <c r="AN56" s="62"/>
    </row>
    <row r="57" spans="1:42" s="59" customFormat="1" hidden="1" x14ac:dyDescent="0.35">
      <c r="A57" s="167"/>
      <c r="B57" s="148"/>
      <c r="C57" s="146"/>
      <c r="D57" s="19" t="s">
        <v>71</v>
      </c>
      <c r="E57" s="60">
        <v>200</v>
      </c>
      <c r="F57" s="60"/>
      <c r="G57" s="61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57"/>
      <c r="AE57" s="57"/>
      <c r="AF57" s="57"/>
      <c r="AG57" s="57"/>
      <c r="AH57" s="57"/>
      <c r="AI57" s="62"/>
      <c r="AJ57" s="57"/>
      <c r="AK57" s="57"/>
      <c r="AL57" s="57"/>
      <c r="AM57" s="57"/>
      <c r="AN57" s="62"/>
    </row>
    <row r="58" spans="1:42" s="59" customFormat="1" hidden="1" x14ac:dyDescent="0.35">
      <c r="A58" s="167"/>
      <c r="B58" s="64"/>
      <c r="C58" s="63"/>
      <c r="D58" s="16" t="s">
        <v>87</v>
      </c>
      <c r="E58" s="60"/>
      <c r="F58" s="60"/>
      <c r="G58" s="61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57"/>
      <c r="AE58" s="57"/>
      <c r="AF58" s="57"/>
      <c r="AG58" s="57"/>
      <c r="AH58" s="57"/>
      <c r="AI58" s="62"/>
      <c r="AJ58" s="57"/>
      <c r="AK58" s="57"/>
      <c r="AL58" s="57"/>
      <c r="AM58" s="57"/>
      <c r="AN58" s="62"/>
    </row>
    <row r="59" spans="1:42" s="59" customFormat="1" hidden="1" x14ac:dyDescent="0.35">
      <c r="A59" s="167"/>
      <c r="B59" s="148" t="s">
        <v>81</v>
      </c>
      <c r="C59" s="146" t="s">
        <v>80</v>
      </c>
      <c r="D59" s="53" t="s">
        <v>84</v>
      </c>
      <c r="E59" s="54">
        <f>E60+E61</f>
        <v>120</v>
      </c>
      <c r="F59" s="54"/>
      <c r="G59" s="55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8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8"/>
    </row>
    <row r="60" spans="1:42" s="59" customFormat="1" hidden="1" x14ac:dyDescent="0.35">
      <c r="A60" s="167"/>
      <c r="B60" s="148"/>
      <c r="C60" s="146"/>
      <c r="D60" s="19" t="s">
        <v>70</v>
      </c>
      <c r="E60" s="60">
        <f>SUM(G59)</f>
        <v>0</v>
      </c>
      <c r="F60" s="60"/>
      <c r="G60" s="61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62"/>
    </row>
    <row r="61" spans="1:42" s="59" customFormat="1" hidden="1" x14ac:dyDescent="0.35">
      <c r="A61" s="167"/>
      <c r="B61" s="148"/>
      <c r="C61" s="146"/>
      <c r="D61" s="19" t="s">
        <v>71</v>
      </c>
      <c r="E61" s="60">
        <v>120</v>
      </c>
      <c r="F61" s="60"/>
      <c r="G61" s="61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62"/>
    </row>
    <row r="62" spans="1:42" ht="60.75" hidden="1" customHeight="1" x14ac:dyDescent="0.35">
      <c r="A62" s="170"/>
      <c r="B62" s="170"/>
      <c r="C62" s="170"/>
      <c r="D62" s="22" t="s">
        <v>91</v>
      </c>
      <c r="E62" s="17" t="e">
        <f>E7+E10+E13+#REF!+E16+E19+E22+E25+E31+E35+E39+E43+E47+E51+E55+E59</f>
        <v>#REF!</v>
      </c>
      <c r="F62" s="17">
        <f>F7+F10+F13+F16+F19+F22+F25</f>
        <v>1157</v>
      </c>
      <c r="G62" s="17">
        <f t="shared" ref="G62:AO62" si="20">G7+G10+G13+G16+G19+G22+G25</f>
        <v>160</v>
      </c>
      <c r="H62" s="17">
        <f t="shared" si="20"/>
        <v>0</v>
      </c>
      <c r="I62" s="17">
        <f t="shared" si="20"/>
        <v>0</v>
      </c>
      <c r="J62" s="17">
        <f t="shared" si="20"/>
        <v>0</v>
      </c>
      <c r="K62" s="17">
        <f t="shared" si="20"/>
        <v>0</v>
      </c>
      <c r="L62" s="17">
        <f t="shared" si="20"/>
        <v>0</v>
      </c>
      <c r="M62" s="17">
        <f t="shared" si="20"/>
        <v>0</v>
      </c>
      <c r="N62" s="17">
        <f t="shared" si="20"/>
        <v>0</v>
      </c>
      <c r="O62" s="17">
        <f t="shared" si="20"/>
        <v>46</v>
      </c>
      <c r="P62" s="17">
        <f t="shared" si="20"/>
        <v>0</v>
      </c>
      <c r="Q62" s="17">
        <f t="shared" si="20"/>
        <v>0</v>
      </c>
      <c r="R62" s="17">
        <f t="shared" si="20"/>
        <v>0</v>
      </c>
      <c r="S62" s="17">
        <f t="shared" si="20"/>
        <v>0</v>
      </c>
      <c r="T62" s="17">
        <f t="shared" si="20"/>
        <v>0</v>
      </c>
      <c r="U62" s="17">
        <f t="shared" si="20"/>
        <v>0</v>
      </c>
      <c r="V62" s="17">
        <f t="shared" si="20"/>
        <v>0</v>
      </c>
      <c r="W62" s="17">
        <f t="shared" si="20"/>
        <v>48</v>
      </c>
      <c r="X62" s="17">
        <f t="shared" si="20"/>
        <v>0</v>
      </c>
      <c r="Y62" s="17">
        <f t="shared" si="20"/>
        <v>0</v>
      </c>
      <c r="Z62" s="17">
        <f t="shared" si="20"/>
        <v>0</v>
      </c>
      <c r="AA62" s="17">
        <f t="shared" si="20"/>
        <v>0</v>
      </c>
      <c r="AB62" s="17">
        <f t="shared" si="20"/>
        <v>0</v>
      </c>
      <c r="AC62" s="17">
        <f t="shared" si="20"/>
        <v>0</v>
      </c>
      <c r="AD62" s="17">
        <f t="shared" si="20"/>
        <v>0</v>
      </c>
      <c r="AE62" s="17">
        <f t="shared" si="20"/>
        <v>0</v>
      </c>
      <c r="AF62" s="17">
        <f t="shared" si="20"/>
        <v>0</v>
      </c>
      <c r="AG62" s="17">
        <f t="shared" si="20"/>
        <v>0</v>
      </c>
      <c r="AH62" s="17">
        <f t="shared" si="20"/>
        <v>0</v>
      </c>
      <c r="AI62" s="17">
        <f t="shared" si="20"/>
        <v>0</v>
      </c>
      <c r="AJ62" s="17">
        <f t="shared" si="20"/>
        <v>0</v>
      </c>
      <c r="AK62" s="17">
        <f t="shared" si="20"/>
        <v>0</v>
      </c>
      <c r="AL62" s="17">
        <f t="shared" si="20"/>
        <v>0</v>
      </c>
      <c r="AM62" s="17">
        <f t="shared" si="20"/>
        <v>0</v>
      </c>
      <c r="AN62" s="17">
        <f t="shared" si="20"/>
        <v>0</v>
      </c>
      <c r="AO62" s="17">
        <f t="shared" si="20"/>
        <v>153</v>
      </c>
      <c r="AP62" s="69"/>
    </row>
    <row r="63" spans="1:42" ht="36" hidden="1" customHeight="1" x14ac:dyDescent="0.35">
      <c r="A63" s="170"/>
      <c r="B63" s="170"/>
      <c r="C63" s="170"/>
      <c r="D63" s="22" t="s">
        <v>90</v>
      </c>
      <c r="E63" s="17" t="e">
        <f>E8+E11+E14+#REF!+E17+E20+E23+E26+E32+E36+E52+E56+E40+E44+E48+E60</f>
        <v>#REF!</v>
      </c>
      <c r="F63" s="17">
        <f>F8+F11+F14+F17+F20+F23+F26</f>
        <v>1061</v>
      </c>
      <c r="G63" s="17">
        <f t="shared" ref="G63:AN63" si="21">G8+G11+G14+G17+G20+G23+G26</f>
        <v>160</v>
      </c>
      <c r="H63" s="17">
        <f t="shared" si="21"/>
        <v>0</v>
      </c>
      <c r="I63" s="17">
        <f t="shared" si="21"/>
        <v>0</v>
      </c>
      <c r="J63" s="17">
        <f t="shared" si="21"/>
        <v>0</v>
      </c>
      <c r="K63" s="17">
        <f t="shared" si="21"/>
        <v>0</v>
      </c>
      <c r="L63" s="17">
        <f t="shared" si="21"/>
        <v>0</v>
      </c>
      <c r="M63" s="17">
        <f t="shared" si="21"/>
        <v>0</v>
      </c>
      <c r="N63" s="17">
        <f t="shared" si="21"/>
        <v>0</v>
      </c>
      <c r="O63" s="17">
        <f t="shared" si="21"/>
        <v>46</v>
      </c>
      <c r="P63" s="17">
        <f t="shared" si="21"/>
        <v>0</v>
      </c>
      <c r="Q63" s="17">
        <f t="shared" si="21"/>
        <v>0</v>
      </c>
      <c r="R63" s="17">
        <f t="shared" si="21"/>
        <v>0</v>
      </c>
      <c r="S63" s="17">
        <f t="shared" si="21"/>
        <v>0</v>
      </c>
      <c r="T63" s="17">
        <f t="shared" si="21"/>
        <v>0</v>
      </c>
      <c r="U63" s="17">
        <f t="shared" si="21"/>
        <v>0</v>
      </c>
      <c r="V63" s="17">
        <f t="shared" si="21"/>
        <v>0</v>
      </c>
      <c r="W63" s="17">
        <f t="shared" si="21"/>
        <v>48</v>
      </c>
      <c r="X63" s="17">
        <f t="shared" si="21"/>
        <v>0</v>
      </c>
      <c r="Y63" s="17">
        <f t="shared" si="21"/>
        <v>0</v>
      </c>
      <c r="Z63" s="17">
        <f t="shared" si="21"/>
        <v>0</v>
      </c>
      <c r="AA63" s="17">
        <f t="shared" si="21"/>
        <v>0</v>
      </c>
      <c r="AB63" s="17">
        <f t="shared" si="21"/>
        <v>0</v>
      </c>
      <c r="AC63" s="17">
        <f t="shared" si="21"/>
        <v>0</v>
      </c>
      <c r="AD63" s="17">
        <f t="shared" si="21"/>
        <v>0</v>
      </c>
      <c r="AE63" s="17">
        <f t="shared" si="21"/>
        <v>0</v>
      </c>
      <c r="AF63" s="17">
        <f t="shared" si="21"/>
        <v>0</v>
      </c>
      <c r="AG63" s="17">
        <f t="shared" si="21"/>
        <v>0</v>
      </c>
      <c r="AH63" s="17">
        <f t="shared" si="21"/>
        <v>0</v>
      </c>
      <c r="AI63" s="17">
        <f t="shared" si="21"/>
        <v>0</v>
      </c>
      <c r="AJ63" s="17">
        <f t="shared" si="21"/>
        <v>0</v>
      </c>
      <c r="AK63" s="17">
        <f t="shared" si="21"/>
        <v>0</v>
      </c>
      <c r="AL63" s="17">
        <f t="shared" si="21"/>
        <v>0</v>
      </c>
      <c r="AM63" s="17">
        <f t="shared" si="21"/>
        <v>0</v>
      </c>
      <c r="AN63" s="17">
        <f t="shared" si="21"/>
        <v>0</v>
      </c>
      <c r="AO63" s="17"/>
      <c r="AP63" s="69"/>
    </row>
    <row r="64" spans="1:42" ht="27" hidden="1" customHeight="1" x14ac:dyDescent="0.35">
      <c r="A64" s="170"/>
      <c r="B64" s="170"/>
      <c r="C64" s="170"/>
      <c r="D64" s="22" t="s">
        <v>87</v>
      </c>
      <c r="E64" s="17" t="e">
        <f>#REF!+#REF!+#REF!+#REF!+#REF!+#REF!+#REF!+#REF!+E33+E37+E53+E57+E41+E45+E49+E61</f>
        <v>#REF!</v>
      </c>
      <c r="F64" s="17">
        <f>F9+F12+F15+F18+F21+F24+F27</f>
        <v>84</v>
      </c>
      <c r="G64" s="17">
        <f t="shared" ref="G64:AN64" si="22">G9+G12+G15+G18+G21+G24+G27</f>
        <v>0</v>
      </c>
      <c r="H64" s="17">
        <f t="shared" si="22"/>
        <v>0</v>
      </c>
      <c r="I64" s="17">
        <f t="shared" si="22"/>
        <v>0</v>
      </c>
      <c r="J64" s="17">
        <f t="shared" si="22"/>
        <v>0</v>
      </c>
      <c r="K64" s="17">
        <f t="shared" si="22"/>
        <v>0</v>
      </c>
      <c r="L64" s="17">
        <f t="shared" si="22"/>
        <v>0</v>
      </c>
      <c r="M64" s="17">
        <f t="shared" si="22"/>
        <v>0</v>
      </c>
      <c r="N64" s="17">
        <f t="shared" si="22"/>
        <v>0</v>
      </c>
      <c r="O64" s="17">
        <f t="shared" si="22"/>
        <v>0</v>
      </c>
      <c r="P64" s="17">
        <f t="shared" si="22"/>
        <v>0</v>
      </c>
      <c r="Q64" s="17">
        <f t="shared" si="22"/>
        <v>0</v>
      </c>
      <c r="R64" s="17">
        <f t="shared" si="22"/>
        <v>0</v>
      </c>
      <c r="S64" s="17">
        <f t="shared" si="22"/>
        <v>0</v>
      </c>
      <c r="T64" s="17">
        <f t="shared" si="22"/>
        <v>0</v>
      </c>
      <c r="U64" s="17">
        <f t="shared" si="22"/>
        <v>0</v>
      </c>
      <c r="V64" s="17">
        <f t="shared" si="22"/>
        <v>0</v>
      </c>
      <c r="W64" s="17">
        <f t="shared" si="22"/>
        <v>0</v>
      </c>
      <c r="X64" s="17">
        <f t="shared" si="22"/>
        <v>0</v>
      </c>
      <c r="Y64" s="17">
        <f t="shared" si="22"/>
        <v>0</v>
      </c>
      <c r="Z64" s="17">
        <f t="shared" si="22"/>
        <v>0</v>
      </c>
      <c r="AA64" s="17">
        <f t="shared" si="22"/>
        <v>0</v>
      </c>
      <c r="AB64" s="17">
        <f t="shared" si="22"/>
        <v>0</v>
      </c>
      <c r="AC64" s="17">
        <f t="shared" si="22"/>
        <v>0</v>
      </c>
      <c r="AD64" s="17">
        <f t="shared" si="22"/>
        <v>0</v>
      </c>
      <c r="AE64" s="17">
        <f t="shared" si="22"/>
        <v>0</v>
      </c>
      <c r="AF64" s="17">
        <f t="shared" si="22"/>
        <v>0</v>
      </c>
      <c r="AG64" s="17">
        <f t="shared" si="22"/>
        <v>0</v>
      </c>
      <c r="AH64" s="17">
        <f t="shared" si="22"/>
        <v>0</v>
      </c>
      <c r="AI64" s="17">
        <f t="shared" si="22"/>
        <v>0</v>
      </c>
      <c r="AJ64" s="17">
        <f t="shared" si="22"/>
        <v>0</v>
      </c>
      <c r="AK64" s="17">
        <f t="shared" si="22"/>
        <v>0</v>
      </c>
      <c r="AL64" s="17">
        <f t="shared" si="22"/>
        <v>0</v>
      </c>
      <c r="AM64" s="17">
        <f t="shared" si="22"/>
        <v>0</v>
      </c>
      <c r="AN64" s="17">
        <f t="shared" si="22"/>
        <v>0</v>
      </c>
      <c r="AO64" s="17"/>
      <c r="AP64" s="69"/>
    </row>
    <row r="65" spans="1:40" ht="27" hidden="1" customHeight="1" x14ac:dyDescent="0.35">
      <c r="A65" s="21"/>
      <c r="B65" s="21"/>
      <c r="C65" s="21"/>
      <c r="D65" s="16" t="s">
        <v>88</v>
      </c>
      <c r="E65" s="18"/>
      <c r="F65" s="18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6"/>
      <c r="AI65" s="66"/>
      <c r="AJ65" s="67"/>
      <c r="AK65" s="68"/>
      <c r="AL65" s="68"/>
      <c r="AM65" s="68"/>
      <c r="AN65" s="68"/>
    </row>
    <row r="66" spans="1:40" ht="27" hidden="1" customHeight="1" x14ac:dyDescent="0.35">
      <c r="A66" s="21"/>
      <c r="B66" s="21"/>
      <c r="C66" s="21"/>
      <c r="D66" s="16" t="s">
        <v>89</v>
      </c>
      <c r="E66" s="18"/>
      <c r="F66" s="18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6"/>
      <c r="AI66" s="66"/>
      <c r="AJ66" s="67"/>
      <c r="AK66" s="68"/>
      <c r="AL66" s="68"/>
      <c r="AM66" s="68"/>
      <c r="AN66" s="68"/>
    </row>
    <row r="67" spans="1:40" ht="18" hidden="1" customHeight="1" x14ac:dyDescent="0.35">
      <c r="A67" s="169" t="s">
        <v>85</v>
      </c>
      <c r="B67" s="169"/>
      <c r="C67" s="169"/>
      <c r="D67" s="169"/>
    </row>
    <row r="68" spans="1:40" hidden="1" x14ac:dyDescent="0.35"/>
    <row r="69" spans="1:40" hidden="1" x14ac:dyDescent="0.35"/>
    <row r="70" spans="1:40" hidden="1" x14ac:dyDescent="0.35"/>
    <row r="71" spans="1:40" hidden="1" x14ac:dyDescent="0.35"/>
    <row r="72" spans="1:40" hidden="1" x14ac:dyDescent="0.35"/>
    <row r="73" spans="1:40" hidden="1" x14ac:dyDescent="0.35"/>
    <row r="74" spans="1:40" hidden="1" x14ac:dyDescent="0.35"/>
    <row r="75" spans="1:40" hidden="1" x14ac:dyDescent="0.35"/>
    <row r="76" spans="1:40" hidden="1" x14ac:dyDescent="0.35"/>
    <row r="77" spans="1:40" hidden="1" x14ac:dyDescent="0.35"/>
  </sheetData>
  <mergeCells count="42">
    <mergeCell ref="B31:B38"/>
    <mergeCell ref="B39:B49"/>
    <mergeCell ref="A67:D67"/>
    <mergeCell ref="A62:C64"/>
    <mergeCell ref="E2:E3"/>
    <mergeCell ref="C19:C21"/>
    <mergeCell ref="C4:C6"/>
    <mergeCell ref="A4:A6"/>
    <mergeCell ref="B4:B6"/>
    <mergeCell ref="A2:C3"/>
    <mergeCell ref="D2:D3"/>
    <mergeCell ref="B7:B27"/>
    <mergeCell ref="A7:A27"/>
    <mergeCell ref="A31:A61"/>
    <mergeCell ref="B51:B57"/>
    <mergeCell ref="C43:C45"/>
    <mergeCell ref="C22:C24"/>
    <mergeCell ref="C25:C27"/>
    <mergeCell ref="A28:C28"/>
    <mergeCell ref="A29:C29"/>
    <mergeCell ref="A30:C30"/>
    <mergeCell ref="AO2:AO3"/>
    <mergeCell ref="C7:C9"/>
    <mergeCell ref="C10:C12"/>
    <mergeCell ref="C13:C15"/>
    <mergeCell ref="C16:C18"/>
    <mergeCell ref="AS2:AS3"/>
    <mergeCell ref="AT2:AT3"/>
    <mergeCell ref="AU2:AU3"/>
    <mergeCell ref="A1:AS1"/>
    <mergeCell ref="C59:C61"/>
    <mergeCell ref="C51:C53"/>
    <mergeCell ref="C55:C57"/>
    <mergeCell ref="C39:C41"/>
    <mergeCell ref="B59:B61"/>
    <mergeCell ref="AQ2:AQ3"/>
    <mergeCell ref="F2:F3"/>
    <mergeCell ref="AR2:AR3"/>
    <mergeCell ref="AP2:AP3"/>
    <mergeCell ref="C47:C49"/>
    <mergeCell ref="C31:C34"/>
    <mergeCell ref="C35:C38"/>
  </mergeCells>
  <phoneticPr fontId="6" type="noConversion"/>
  <pageMargins left="0.23622047244094491" right="0.23622047244094491" top="0.19685039370078741" bottom="0.19685039370078741" header="0.31496062992125984" footer="0.31496062992125984"/>
  <pageSetup paperSize="9" scale="62" fitToHeight="0" orientation="landscape" r:id="rId1"/>
  <rowBreaks count="1" manualBreakCount="1">
    <brk id="30" max="4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График открытия</vt:lpstr>
      <vt:lpstr>Лист1!Заголовки_для_печати</vt:lpstr>
      <vt:lpstr>Лист2!Заголовки_для_печати</vt:lpstr>
      <vt:lpstr>'График открытия'!Область_печати</vt:lpstr>
      <vt:lpstr>Лист2!Область_печати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Егоров</cp:lastModifiedBy>
  <cp:lastPrinted>2020-05-11T16:30:16Z</cp:lastPrinted>
  <dcterms:created xsi:type="dcterms:W3CDTF">2020-03-28T16:57:26Z</dcterms:created>
  <dcterms:modified xsi:type="dcterms:W3CDTF">2020-05-12T09:06:36Z</dcterms:modified>
</cp:coreProperties>
</file>