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1"/>
  </bookViews>
  <sheets>
    <sheet name="внебюджет" sheetId="4" state="hidden" r:id="rId1"/>
    <sheet name="прил. 4" sheetId="5" r:id="rId2"/>
  </sheets>
  <definedNames>
    <definedName name="_xlnm.Print_Titles" localSheetId="1">'прил. 4'!$6:$7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5" l="1"/>
  <c r="D35" i="5"/>
  <c r="C35" i="5"/>
  <c r="G30" i="5"/>
  <c r="H30" i="5"/>
  <c r="G31" i="5"/>
  <c r="H31" i="5"/>
  <c r="E30" i="5"/>
  <c r="G33" i="5"/>
  <c r="H33" i="5"/>
  <c r="E33" i="5"/>
  <c r="G32" i="5"/>
  <c r="E32" i="5"/>
  <c r="H32" i="5"/>
  <c r="G23" i="5"/>
  <c r="H23" i="5"/>
  <c r="E23" i="5"/>
  <c r="C21" i="5" l="1"/>
  <c r="C24" i="5" s="1"/>
  <c r="D10" i="5" l="1"/>
  <c r="H56" i="5" l="1"/>
  <c r="H55" i="5"/>
  <c r="H54" i="5"/>
  <c r="H53" i="5"/>
  <c r="H52" i="5"/>
  <c r="H51" i="5"/>
  <c r="H49" i="5"/>
  <c r="H45" i="5"/>
  <c r="H42" i="5"/>
  <c r="H41" i="5"/>
  <c r="H38" i="5"/>
  <c r="H37" i="5"/>
  <c r="H34" i="5"/>
  <c r="H27" i="5"/>
  <c r="H26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9" i="5"/>
  <c r="G56" i="5" l="1"/>
  <c r="G45" i="5"/>
  <c r="E45" i="5"/>
  <c r="E54" i="5"/>
  <c r="G54" i="5"/>
  <c r="G41" i="5"/>
  <c r="E41" i="5"/>
  <c r="D43" i="5"/>
  <c r="C43" i="5"/>
  <c r="F44" i="5"/>
  <c r="D44" i="5"/>
  <c r="C44" i="5"/>
  <c r="G49" i="5"/>
  <c r="E49" i="5"/>
  <c r="F46" i="5"/>
  <c r="F50" i="5"/>
  <c r="D50" i="5"/>
  <c r="C50" i="5"/>
  <c r="D47" i="5"/>
  <c r="C47" i="5"/>
  <c r="H47" i="5" s="1"/>
  <c r="D48" i="5"/>
  <c r="C48" i="5"/>
  <c r="F48" i="5"/>
  <c r="E42" i="5"/>
  <c r="G42" i="5"/>
  <c r="E51" i="5"/>
  <c r="G51" i="5"/>
  <c r="E52" i="5"/>
  <c r="G52" i="5"/>
  <c r="E53" i="5"/>
  <c r="G53" i="5"/>
  <c r="E55" i="5"/>
  <c r="G55" i="5"/>
  <c r="F39" i="5"/>
  <c r="D39" i="5"/>
  <c r="C39" i="5"/>
  <c r="H39" i="5" s="1"/>
  <c r="G38" i="5"/>
  <c r="E38" i="5"/>
  <c r="H35" i="5"/>
  <c r="F28" i="5"/>
  <c r="D28" i="5"/>
  <c r="C28" i="5"/>
  <c r="E31" i="5"/>
  <c r="E34" i="5"/>
  <c r="G34" i="5"/>
  <c r="E37" i="5"/>
  <c r="G37" i="5"/>
  <c r="F24" i="5"/>
  <c r="G11" i="5"/>
  <c r="E11" i="5"/>
  <c r="D24" i="5"/>
  <c r="G9" i="5"/>
  <c r="E9" i="5"/>
  <c r="G15" i="5"/>
  <c r="G16" i="5"/>
  <c r="E15" i="5"/>
  <c r="E16" i="5"/>
  <c r="G14" i="5"/>
  <c r="G17" i="5"/>
  <c r="E14" i="5"/>
  <c r="E17" i="5"/>
  <c r="E18" i="5"/>
  <c r="G18" i="5"/>
  <c r="E12" i="5"/>
  <c r="G12" i="5"/>
  <c r="E13" i="5"/>
  <c r="G13" i="5"/>
  <c r="E19" i="5"/>
  <c r="G19" i="5"/>
  <c r="E20" i="5"/>
  <c r="G20" i="5"/>
  <c r="E21" i="5"/>
  <c r="G21" i="5"/>
  <c r="E22" i="5"/>
  <c r="G22" i="5"/>
  <c r="E25" i="5"/>
  <c r="G25" i="5"/>
  <c r="E26" i="5"/>
  <c r="G26" i="5"/>
  <c r="E27" i="5"/>
  <c r="G27" i="5"/>
  <c r="D57" i="5" l="1"/>
  <c r="D58" i="5" s="1"/>
  <c r="H28" i="5"/>
  <c r="F57" i="5"/>
  <c r="F58" i="5" s="1"/>
  <c r="G43" i="5"/>
  <c r="H43" i="5"/>
  <c r="H48" i="5"/>
  <c r="H50" i="5"/>
  <c r="H46" i="5"/>
  <c r="H44" i="5"/>
  <c r="C57" i="5"/>
  <c r="H57" i="5" s="1"/>
  <c r="H24" i="5"/>
  <c r="G35" i="5"/>
  <c r="G39" i="5"/>
  <c r="G47" i="5"/>
  <c r="E47" i="5"/>
  <c r="E28" i="5"/>
  <c r="G28" i="5"/>
  <c r="E44" i="5"/>
  <c r="E48" i="5"/>
  <c r="E46" i="5"/>
  <c r="E35" i="5"/>
  <c r="E39" i="5"/>
  <c r="G48" i="5"/>
  <c r="G44" i="5"/>
  <c r="E43" i="5"/>
  <c r="G46" i="5"/>
  <c r="E50" i="5"/>
  <c r="G50" i="5"/>
  <c r="G24" i="5"/>
  <c r="E24" i="5"/>
  <c r="G10" i="5"/>
  <c r="E10" i="5"/>
  <c r="C58" i="5" l="1"/>
  <c r="H58" i="5" s="1"/>
  <c r="E57" i="5"/>
  <c r="G57" i="5"/>
  <c r="E58" i="5" l="1"/>
  <c r="G58" i="5"/>
  <c r="C12" i="4"/>
</calcChain>
</file>

<file path=xl/sharedStrings.xml><?xml version="1.0" encoding="utf-8"?>
<sst xmlns="http://schemas.openxmlformats.org/spreadsheetml/2006/main" count="149" uniqueCount="126">
  <si>
    <t>№ п/п</t>
  </si>
  <si>
    <t>Наименование</t>
  </si>
  <si>
    <t>%</t>
  </si>
  <si>
    <t>Наименование расходов</t>
  </si>
  <si>
    <t>Поставщик</t>
  </si>
  <si>
    <t>Примечание</t>
  </si>
  <si>
    <t>поставка до 15.05.2020</t>
  </si>
  <si>
    <t>Итого:</t>
  </si>
  <si>
    <t>поставлено</t>
  </si>
  <si>
    <t>Приобретение и поставка компьютерного томографа на 16 срезов для ГБУЗ "Кимрская ЦРБ"</t>
  </si>
  <si>
    <t>Приобретение средств индивидуальной защиты (маски, костюмы)</t>
  </si>
  <si>
    <t>Закупка масок (100 шт.)</t>
  </si>
  <si>
    <t>3</t>
  </si>
  <si>
    <t>Ориентировочная стоимость,
 млн руб.</t>
  </si>
  <si>
    <t xml:space="preserve">Информация о финансировании средств, предусмотренных на мероприятия по борьбе </t>
  </si>
  <si>
    <t xml:space="preserve">с коронавирусной инфекцией (COVID-2019), за счет средств, полученных от </t>
  </si>
  <si>
    <t>предпринимательской и иной приносящей доход деятельности</t>
  </si>
  <si>
    <t>ООО "Швабе-Москва" - 2 шт.</t>
  </si>
  <si>
    <t>Средства индивидуальной защиты</t>
  </si>
  <si>
    <t>Всего:</t>
  </si>
  <si>
    <t>ИТОГО:</t>
  </si>
  <si>
    <t>нераспределенный остаток</t>
  </si>
  <si>
    <t>Стерилизатор паровой</t>
  </si>
  <si>
    <t>ООО "МедГосСнаб" - 1 шт.</t>
  </si>
  <si>
    <t>ООО "Лабораторные технологии" - 2 шт.</t>
  </si>
  <si>
    <t>поставка до 15.06.2020</t>
  </si>
  <si>
    <t>Тепловизионные системы досмотра</t>
  </si>
  <si>
    <t>ООО "Швабе-Москва" - 5 шт.</t>
  </si>
  <si>
    <t>Пульсоксиметры</t>
  </si>
  <si>
    <t>ООО "ТОПМЕД" - 1000 шт.</t>
  </si>
  <si>
    <t>поставка до 20.05.2020</t>
  </si>
  <si>
    <t>Термометры инфракрасные</t>
  </si>
  <si>
    <t>ООО "Швабе-Москва" - 523 шт.</t>
  </si>
  <si>
    <t>Кровати многофункциональные</t>
  </si>
  <si>
    <t>ООО "АЛМА" - 3 шт.</t>
  </si>
  <si>
    <t>Дефибрилляторы-мониторы</t>
  </si>
  <si>
    <t>Мониторы</t>
  </si>
  <si>
    <t>ООО "МедКомплект" - 18 шт.</t>
  </si>
  <si>
    <t>Аппараты ингаляционной анестезии передвижные</t>
  </si>
  <si>
    <t>Насосы инфузионные</t>
  </si>
  <si>
    <t>ООО "Швабе-Москва" - 12 шт.</t>
  </si>
  <si>
    <t>Установка аппаратного обеззараживания / обезвреживания и деструкции медицинских отходов</t>
  </si>
  <si>
    <t>ООО ЛЕМА-Т - 2 шт.</t>
  </si>
  <si>
    <t>Медицинские изделия (термостат, центрифуга, отсасыватель и др.)</t>
  </si>
  <si>
    <t xml:space="preserve">ООО "Лабораторные технологии"  </t>
  </si>
  <si>
    <t xml:space="preserve">ООО "МегаМедКорпорэйшн" - поставлено
ООО ЛЕМА-Т - поставлено
ООО "Швабе-Москва" - поставка 03.04. - 01.06.2020
</t>
  </si>
  <si>
    <t>Аппараты для проведения острого диализа</t>
  </si>
  <si>
    <t>ЗАО "Фрезениус СП" - 2 шт.</t>
  </si>
  <si>
    <t>Микросептик</t>
  </si>
  <si>
    <t>ООО "Медторгсервис" - 600 шт.</t>
  </si>
  <si>
    <t>поставка до 26.04.2020</t>
  </si>
  <si>
    <t>поставка до 15.04.2020</t>
  </si>
  <si>
    <t>Типродез</t>
  </si>
  <si>
    <t>ООО "Химотроника"</t>
  </si>
  <si>
    <t>Маска многоразовая</t>
  </si>
  <si>
    <t>ИП Ротенфельд А.Е. - поставлено
ИП Гуменюк Д.Ю. - поставлено
ООО "Торговый Дом "Гекса" - поставка до 22.05.2020</t>
  </si>
  <si>
    <t>Халаты</t>
  </si>
  <si>
    <t>Расходные материалы для аппаратов искусственной вентиляции легких</t>
  </si>
  <si>
    <t>ООО "Медиалтрейд"</t>
  </si>
  <si>
    <t>поставка с 01.04.2020 по 22.05.2020</t>
  </si>
  <si>
    <t>Расходные материалы для лабораторной диагностики</t>
  </si>
  <si>
    <t>ООО "Лабораторные технологии"</t>
  </si>
  <si>
    <t>Антибактериальный препарат цефтаролин</t>
  </si>
  <si>
    <t>ООО "Лекстор" - поставлено
АО "Ланцет" - поставка до 24.04.2020</t>
  </si>
  <si>
    <t>ООО "Лекстор" - 224 уп.
АО "Ланцет" - 224 уп.</t>
  </si>
  <si>
    <t>Антибактериальный препарат цефтазидим</t>
  </si>
  <si>
    <t>ООО "Лекстор" - 30 уп.</t>
  </si>
  <si>
    <t>ООО "Лекстор" - поставлено</t>
  </si>
  <si>
    <t>Антибактериальный препарат эртапенем</t>
  </si>
  <si>
    <t>АО "Р-Фарм" - 200 уп.</t>
  </si>
  <si>
    <t>АО "Р-Фарм" - поставлено</t>
  </si>
  <si>
    <t>Антибактериальный препарат амоксициклин</t>
  </si>
  <si>
    <t>Антибактериальный препарат моксифлоксацин</t>
  </si>
  <si>
    <t>Антибактериальный препарат цефтриаксон</t>
  </si>
  <si>
    <t>АО "Р-Фарм" - 4,5 тыс.уп.</t>
  </si>
  <si>
    <t>Антибактериальный препарат линезолид</t>
  </si>
  <si>
    <t>АО "Ланцет" - 150 уп.</t>
  </si>
  <si>
    <t>Антибактериальный препарат ванкомицин</t>
  </si>
  <si>
    <t>АО "Р-Фарм" - 4,3 тыс.уп.</t>
  </si>
  <si>
    <t>Гидроксихлорохин</t>
  </si>
  <si>
    <t>поставка до 27.04.2020</t>
  </si>
  <si>
    <t>Антибактериальный препарат азитромицин</t>
  </si>
  <si>
    <t>ООО "ФК ПУЛЬС" - 4,3 тыс.уп.</t>
  </si>
  <si>
    <t xml:space="preserve">Противовирусный препарат Лопинавир+Ритонавир </t>
  </si>
  <si>
    <t>АО "Р-Фарм" - 1,1 тыс.уп.</t>
  </si>
  <si>
    <t>поставка до 08.05.2020</t>
  </si>
  <si>
    <t>ООО "ФК ПУЛЬС" - 1,5 тыс.уп.</t>
  </si>
  <si>
    <t>поставка до 22.04.2020</t>
  </si>
  <si>
    <t>Лекарственный препарат Интерферон бетта</t>
  </si>
  <si>
    <t>Лекарственный препарат Интерферон альфа</t>
  </si>
  <si>
    <t>АО "Р-Фарм" - 47 уп.</t>
  </si>
  <si>
    <t>АО "Р-Фарм" - 1,7 тыс.уп.</t>
  </si>
  <si>
    <t>поставка до 28.04.2020</t>
  </si>
  <si>
    <t>Антикоагулянт Надропан Кальция</t>
  </si>
  <si>
    <t xml:space="preserve">АО "Ланцет"  </t>
  </si>
  <si>
    <t>поставка до 30.04.2020</t>
  </si>
  <si>
    <t>Антибактериальный препарат меропенем</t>
  </si>
  <si>
    <t>АО "Р-Фарм" - 12 тыс.уп.</t>
  </si>
  <si>
    <t>поставка до 12.05.2020</t>
  </si>
  <si>
    <t>Расходные материалы</t>
  </si>
  <si>
    <t>Лекарственные препараты</t>
  </si>
  <si>
    <t>Остаток</t>
  </si>
  <si>
    <t>Предусмотрено,
млн руб.</t>
  </si>
  <si>
    <t>Аппараты ИВЛ</t>
  </si>
  <si>
    <t>Кассовый расход, 
млн руб.</t>
  </si>
  <si>
    <t>Блок микробиологической безопасности</t>
  </si>
  <si>
    <r>
      <t xml:space="preserve">ООО "МегаМедКорпорэйшн" - 6 шт.
ООО ЛЕМА-Т - 5 шт.
ООО "Швабе-Москва" - 102 шт. </t>
    </r>
    <r>
      <rPr>
        <i/>
        <sz val="18"/>
        <rFont val="Times New Roman"/>
        <family val="1"/>
        <charset val="204"/>
      </rPr>
      <t>(в т.ч. контракт на 100 шт. из двух источников: 86 шт. - ФБ, 14 шт. - ОБ)</t>
    </r>
  </si>
  <si>
    <t>Дезинфицирующие средства</t>
  </si>
  <si>
    <t>Оборудование</t>
  </si>
  <si>
    <t>Информация о расходах на борьбу с новой коронавирусной инфекцией (COVID-2019)  за счет средств областного бюджета.</t>
  </si>
  <si>
    <t>Заключено контрактов (соглашений),
 млн руб.</t>
  </si>
  <si>
    <t>Защитный костюм</t>
  </si>
  <si>
    <t>Резервный фонд Правительства Тверской области (от 23.03.2020 № 169-рп, от 31.03.2020 № 238-рп, от 10.04.2020 № 294-рп, от 22.04.2020 № 329-рп, от 07.05.2020 № 388-рп)</t>
  </si>
  <si>
    <t>ИП Ротенфельд А.Е. - 103,4 тыс.шт.
ИП Гуменюк Д.Ю. - 5,3 тыс.шт.
ООО "Торговый Дом "Гекса" - 120 тыс.шт.
Весьегонская швейная фабрика - 30 тыс.шт.</t>
  </si>
  <si>
    <t>500 шт. - до 06.05.2020
1 000 шт. - до 14.05.202
1 500 шт. - до 21.05.2020</t>
  </si>
  <si>
    <t>ООО "Тверская швейная фабрика" - 3 тыс.шт.
планируется к закупке - 159 340 шт.</t>
  </si>
  <si>
    <t>Респиратор</t>
  </si>
  <si>
    <t>планируется к закупке - 149 340 шт.</t>
  </si>
  <si>
    <t>Бахиллы высокие</t>
  </si>
  <si>
    <t>планируется к закупке - 297 480 шт.</t>
  </si>
  <si>
    <t>ООО "Торговый Дом "Гекса" - 31,1 тыс.шт.
планируется к закупке - 9 720 шт.</t>
  </si>
  <si>
    <t>ООО "Торговый Дом "Гекса" - поставка до 22.05.2020</t>
  </si>
  <si>
    <t>АО "Акционерное Курганское Общество медицинских препаратов и изделий "Синтез" - 400 шт.
АО "Р-Фарм" - 228 шт.</t>
  </si>
  <si>
    <t>АО "Р-Фарм" - 1839 уп.</t>
  </si>
  <si>
    <t>АО "Р-Фарм" - 175 уп. поставлено,
 664 уп. поставка до 12.05.2020
1000 уп. поставка до 19.05.2020</t>
  </si>
  <si>
    <t>По состоянию на 11.05.2020
9 час. 00 мин.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</si>
</sst>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8"/>
      <name val="Times New Roman"/>
      <family val="1"/>
      <charset val="204"/>
    </font>
    <font>
      <b/>
      <sz val="18"/>
      <name val="Times New Roman"/>
      <family val="1"/>
      <charset val="204"/>
    </font>
    <font>
      <i/>
      <sz val="18"/>
      <name val="Times New Roman"/>
      <family val="1"/>
      <charset val="204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49" fontId="2" fillId="0" borderId="1" xfId="0" applyNumberFormat="1" applyFont="1" applyBorder="1"/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4" fillId="0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6" fillId="0" borderId="0" xfId="0" applyFont="1" applyFill="1"/>
    <xf numFmtId="0" fontId="4" fillId="0" borderId="2" xfId="0" applyFont="1" applyFill="1" applyBorder="1" applyAlignment="1">
      <alignment horizontal="center" vertical="center" wrapText="1"/>
    </xf>
    <xf numFmtId="0" fontId="7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9" fontId="3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justify" vertical="center" wrapText="1"/>
    </xf>
    <xf numFmtId="166" fontId="3" fillId="0" borderId="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Fill="1"/>
    <xf numFmtId="0" fontId="4" fillId="2" borderId="1" xfId="0" applyFont="1" applyFill="1" applyBorder="1" applyAlignment="1">
      <alignment horizontal="justify" vertical="center" wrapText="1"/>
    </xf>
    <xf numFmtId="166" fontId="4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vertical="center" wrapText="1"/>
    </xf>
    <xf numFmtId="9" fontId="4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right" wrapText="1"/>
    </xf>
    <xf numFmtId="0" fontId="9" fillId="0" borderId="0" xfId="0" applyFont="1" applyFill="1" applyAlignment="1">
      <alignment horizontal="right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A10" sqref="A10"/>
    </sheetView>
  </sheetViews>
  <sheetFormatPr defaultRowHeight="23.25" x14ac:dyDescent="0.35"/>
  <cols>
    <col min="1" max="1" width="6.140625" style="2" customWidth="1"/>
    <col min="2" max="2" width="76.42578125" style="2" customWidth="1"/>
    <col min="3" max="3" width="31.28515625" style="2" customWidth="1"/>
    <col min="4" max="16384" width="9.140625" style="2"/>
  </cols>
  <sheetData>
    <row r="2" spans="1:3" x14ac:dyDescent="0.35">
      <c r="A2" s="11" t="s">
        <v>14</v>
      </c>
    </row>
    <row r="3" spans="1:3" x14ac:dyDescent="0.35">
      <c r="A3" s="11" t="s">
        <v>15</v>
      </c>
    </row>
    <row r="4" spans="1:3" x14ac:dyDescent="0.35">
      <c r="A4" s="11" t="s">
        <v>16</v>
      </c>
    </row>
    <row r="6" spans="1:3" s="1" customFormat="1" ht="67.5" x14ac:dyDescent="0.25">
      <c r="A6" s="12" t="s">
        <v>0</v>
      </c>
      <c r="B6" s="12" t="s">
        <v>1</v>
      </c>
      <c r="C6" s="12" t="s">
        <v>13</v>
      </c>
    </row>
    <row r="7" spans="1:3" s="3" customFormat="1" x14ac:dyDescent="0.35">
      <c r="A7" s="6">
        <v>1</v>
      </c>
      <c r="B7" s="6">
        <v>2</v>
      </c>
      <c r="C7" s="6">
        <v>3</v>
      </c>
    </row>
    <row r="8" spans="1:3" ht="69.75" x14ac:dyDescent="0.35">
      <c r="A8" s="7">
        <v>1</v>
      </c>
      <c r="B8" s="8" t="s">
        <v>9</v>
      </c>
      <c r="C8" s="14">
        <v>20</v>
      </c>
    </row>
    <row r="9" spans="1:3" ht="46.5" x14ac:dyDescent="0.35">
      <c r="A9" s="7">
        <v>2</v>
      </c>
      <c r="B9" s="8" t="s">
        <v>10</v>
      </c>
      <c r="C9" s="14">
        <v>10</v>
      </c>
    </row>
    <row r="10" spans="1:3" x14ac:dyDescent="0.35">
      <c r="A10" s="16" t="s">
        <v>12</v>
      </c>
      <c r="B10" s="8" t="s">
        <v>11</v>
      </c>
      <c r="C10" s="14">
        <v>0.5</v>
      </c>
    </row>
    <row r="11" spans="1:3" x14ac:dyDescent="0.35">
      <c r="A11" s="9"/>
      <c r="B11" s="8"/>
      <c r="C11" s="14"/>
    </row>
    <row r="12" spans="1:3" s="11" customFormat="1" ht="22.5" x14ac:dyDescent="0.3">
      <c r="A12" s="13"/>
      <c r="B12" s="10" t="s">
        <v>7</v>
      </c>
      <c r="C12" s="15">
        <f>SUM(C8:C11)</f>
        <v>30.5</v>
      </c>
    </row>
    <row r="13" spans="1:3" x14ac:dyDescent="0.35">
      <c r="A13" s="4"/>
      <c r="B13" s="5"/>
    </row>
    <row r="14" spans="1:3" x14ac:dyDescent="0.35">
      <c r="A14" s="4"/>
      <c r="B14" s="5"/>
    </row>
    <row r="15" spans="1:3" x14ac:dyDescent="0.35">
      <c r="B15" s="5"/>
    </row>
    <row r="16" spans="1:3" x14ac:dyDescent="0.35">
      <c r="B16" s="5"/>
    </row>
    <row r="17" spans="2:2" x14ac:dyDescent="0.35">
      <c r="B17" s="5"/>
    </row>
    <row r="18" spans="2:2" x14ac:dyDescent="0.35">
      <c r="B1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tabSelected="1" zoomScale="60" zoomScaleNormal="60" workbookViewId="0">
      <selection activeCell="I2" sqref="I2"/>
    </sheetView>
  </sheetViews>
  <sheetFormatPr defaultRowHeight="15" x14ac:dyDescent="0.25"/>
  <cols>
    <col min="1" max="1" width="6.140625" style="26" customWidth="1"/>
    <col min="2" max="2" width="37.42578125" style="26" customWidth="1"/>
    <col min="3" max="3" width="19" style="26" customWidth="1"/>
    <col min="4" max="4" width="23.5703125" style="26" customWidth="1"/>
    <col min="5" max="5" width="12.5703125" style="26" customWidth="1"/>
    <col min="6" max="6" width="21.85546875" style="26" customWidth="1"/>
    <col min="7" max="7" width="12.5703125" style="26" customWidth="1"/>
    <col min="8" max="8" width="15.7109375" style="26" customWidth="1"/>
    <col min="9" max="9" width="49.42578125" style="26" customWidth="1"/>
    <col min="10" max="10" width="55.85546875" style="26" customWidth="1"/>
    <col min="11" max="16384" width="9.140625" style="26"/>
  </cols>
  <sheetData>
    <row r="1" spans="1:10" ht="44.25" customHeight="1" x14ac:dyDescent="0.35">
      <c r="A1" s="24"/>
      <c r="B1" s="25"/>
      <c r="C1" s="25"/>
      <c r="D1" s="25"/>
      <c r="E1" s="25"/>
      <c r="F1" s="25"/>
      <c r="G1" s="25"/>
      <c r="H1" s="25"/>
      <c r="I1" s="40" t="s">
        <v>125</v>
      </c>
      <c r="J1" s="41"/>
    </row>
    <row r="2" spans="1:10" ht="23.25" x14ac:dyDescent="0.35">
      <c r="A2" s="24"/>
      <c r="B2" s="25"/>
      <c r="C2" s="25"/>
      <c r="D2" s="25"/>
      <c r="E2" s="25"/>
      <c r="F2" s="25"/>
      <c r="G2" s="25"/>
      <c r="H2" s="25"/>
      <c r="I2" s="25"/>
      <c r="J2" s="25"/>
    </row>
    <row r="3" spans="1:10" ht="23.25" x14ac:dyDescent="0.35">
      <c r="A3" s="24" t="s">
        <v>109</v>
      </c>
      <c r="B3" s="25"/>
      <c r="C3" s="25"/>
      <c r="D3" s="25"/>
      <c r="E3" s="25"/>
      <c r="F3" s="25"/>
      <c r="G3" s="25"/>
      <c r="H3" s="25"/>
      <c r="I3" s="25"/>
      <c r="J3" s="25"/>
    </row>
    <row r="4" spans="1:10" ht="23.25" x14ac:dyDescent="0.35">
      <c r="A4" s="24" t="s">
        <v>112</v>
      </c>
      <c r="B4" s="25"/>
      <c r="C4" s="25"/>
      <c r="D4" s="25"/>
      <c r="E4" s="25"/>
      <c r="F4" s="25"/>
      <c r="G4" s="25"/>
      <c r="H4" s="25"/>
      <c r="I4" s="25"/>
      <c r="J4" s="25"/>
    </row>
    <row r="5" spans="1:10" ht="24" thickBot="1" x14ac:dyDescent="0.4">
      <c r="A5" s="25"/>
      <c r="B5" s="25"/>
      <c r="C5" s="25"/>
      <c r="D5" s="25"/>
      <c r="E5" s="25"/>
      <c r="F5" s="25"/>
      <c r="G5" s="25"/>
      <c r="H5" s="25"/>
      <c r="I5" s="25"/>
      <c r="J5" s="25"/>
    </row>
    <row r="6" spans="1:10" s="28" customFormat="1" ht="88.5" customHeight="1" x14ac:dyDescent="0.35">
      <c r="A6" s="27" t="s">
        <v>0</v>
      </c>
      <c r="B6" s="27" t="s">
        <v>3</v>
      </c>
      <c r="C6" s="27" t="s">
        <v>102</v>
      </c>
      <c r="D6" s="17" t="s">
        <v>110</v>
      </c>
      <c r="E6" s="27" t="s">
        <v>2</v>
      </c>
      <c r="F6" s="27" t="s">
        <v>104</v>
      </c>
      <c r="G6" s="27" t="s">
        <v>2</v>
      </c>
      <c r="H6" s="27" t="s">
        <v>101</v>
      </c>
      <c r="I6" s="27" t="s">
        <v>4</v>
      </c>
      <c r="J6" s="27" t="s">
        <v>5</v>
      </c>
    </row>
    <row r="7" spans="1:10" s="28" customFormat="1" ht="23.25" x14ac:dyDescent="0.35">
      <c r="A7" s="29">
        <v>1</v>
      </c>
      <c r="B7" s="29">
        <v>2</v>
      </c>
      <c r="C7" s="29">
        <v>3</v>
      </c>
      <c r="D7" s="29">
        <v>4</v>
      </c>
      <c r="E7" s="29">
        <v>5</v>
      </c>
      <c r="F7" s="29">
        <v>6</v>
      </c>
      <c r="G7" s="29">
        <v>7</v>
      </c>
      <c r="H7" s="29">
        <v>8</v>
      </c>
      <c r="I7" s="29">
        <v>9</v>
      </c>
      <c r="J7" s="29">
        <v>10</v>
      </c>
    </row>
    <row r="8" spans="1:10" s="28" customFormat="1" ht="23.25" x14ac:dyDescent="0.35">
      <c r="A8" s="42" t="s">
        <v>108</v>
      </c>
      <c r="B8" s="43"/>
      <c r="C8" s="43"/>
      <c r="D8" s="43"/>
      <c r="E8" s="43"/>
      <c r="F8" s="43"/>
      <c r="G8" s="43"/>
      <c r="H8" s="43"/>
      <c r="I8" s="43"/>
      <c r="J8" s="44"/>
    </row>
    <row r="9" spans="1:10" s="28" customFormat="1" ht="93" x14ac:dyDescent="0.35">
      <c r="A9" s="29">
        <v>1</v>
      </c>
      <c r="B9" s="19" t="s">
        <v>38</v>
      </c>
      <c r="C9" s="29">
        <v>6.6</v>
      </c>
      <c r="D9" s="22">
        <v>6.6</v>
      </c>
      <c r="E9" s="30">
        <f>D9/C9</f>
        <v>1</v>
      </c>
      <c r="F9" s="22"/>
      <c r="G9" s="30">
        <f>F9/C9</f>
        <v>0</v>
      </c>
      <c r="H9" s="22">
        <f>C9-D9</f>
        <v>0</v>
      </c>
      <c r="I9" s="22" t="s">
        <v>17</v>
      </c>
      <c r="J9" s="20" t="s">
        <v>8</v>
      </c>
    </row>
    <row r="10" spans="1:10" s="28" customFormat="1" ht="162.75" x14ac:dyDescent="0.35">
      <c r="A10" s="29">
        <v>2</v>
      </c>
      <c r="B10" s="19" t="s">
        <v>103</v>
      </c>
      <c r="C10" s="29">
        <v>51.2</v>
      </c>
      <c r="D10" s="22">
        <f>15.6+123.8-88.2</f>
        <v>51.2</v>
      </c>
      <c r="E10" s="30">
        <f>D10/C10</f>
        <v>1</v>
      </c>
      <c r="F10" s="22">
        <v>11.8</v>
      </c>
      <c r="G10" s="30">
        <f>F10/C10</f>
        <v>0.23046875</v>
      </c>
      <c r="H10" s="22">
        <f t="shared" ref="H10:H58" si="0">C10-D10</f>
        <v>0</v>
      </c>
      <c r="I10" s="22" t="s">
        <v>106</v>
      </c>
      <c r="J10" s="29" t="s">
        <v>45</v>
      </c>
    </row>
    <row r="11" spans="1:10" s="28" customFormat="1" ht="69.75" x14ac:dyDescent="0.35">
      <c r="A11" s="29">
        <v>3</v>
      </c>
      <c r="B11" s="19" t="s">
        <v>46</v>
      </c>
      <c r="C11" s="29">
        <v>2.1</v>
      </c>
      <c r="D11" s="22">
        <v>2.1</v>
      </c>
      <c r="E11" s="30">
        <f>D11/C11</f>
        <v>1</v>
      </c>
      <c r="F11" s="22"/>
      <c r="G11" s="30">
        <f>F11/C11</f>
        <v>0</v>
      </c>
      <c r="H11" s="22">
        <f t="shared" si="0"/>
        <v>0</v>
      </c>
      <c r="I11" s="22" t="s">
        <v>47</v>
      </c>
      <c r="J11" s="29" t="s">
        <v>6</v>
      </c>
    </row>
    <row r="12" spans="1:10" s="28" customFormat="1" ht="69.75" x14ac:dyDescent="0.35">
      <c r="A12" s="29">
        <v>4</v>
      </c>
      <c r="B12" s="19" t="s">
        <v>105</v>
      </c>
      <c r="C12" s="29">
        <v>1.1000000000000001</v>
      </c>
      <c r="D12" s="22">
        <v>1.1000000000000001</v>
      </c>
      <c r="E12" s="30">
        <f t="shared" ref="E12:E39" si="1">D12/C12</f>
        <v>1</v>
      </c>
      <c r="F12" s="22"/>
      <c r="G12" s="30">
        <f t="shared" ref="G12:G39" si="2">F12/C12</f>
        <v>0</v>
      </c>
      <c r="H12" s="22">
        <f t="shared" si="0"/>
        <v>0</v>
      </c>
      <c r="I12" s="22" t="s">
        <v>24</v>
      </c>
      <c r="J12" s="29" t="s">
        <v>25</v>
      </c>
    </row>
    <row r="13" spans="1:10" s="28" customFormat="1" ht="46.5" x14ac:dyDescent="0.35">
      <c r="A13" s="29">
        <v>5</v>
      </c>
      <c r="B13" s="19" t="s">
        <v>35</v>
      </c>
      <c r="C13" s="32">
        <v>1</v>
      </c>
      <c r="D13" s="22">
        <v>1</v>
      </c>
      <c r="E13" s="30">
        <f t="shared" si="1"/>
        <v>1</v>
      </c>
      <c r="F13" s="22"/>
      <c r="G13" s="30">
        <f t="shared" si="2"/>
        <v>0</v>
      </c>
      <c r="H13" s="22">
        <f t="shared" si="0"/>
        <v>0</v>
      </c>
      <c r="I13" s="22" t="s">
        <v>27</v>
      </c>
      <c r="J13" s="20" t="s">
        <v>8</v>
      </c>
    </row>
    <row r="14" spans="1:10" s="28" customFormat="1" ht="46.5" x14ac:dyDescent="0.35">
      <c r="A14" s="29">
        <v>6</v>
      </c>
      <c r="B14" s="31" t="s">
        <v>33</v>
      </c>
      <c r="C14" s="20">
        <v>1.3</v>
      </c>
      <c r="D14" s="21">
        <v>1.3</v>
      </c>
      <c r="E14" s="30">
        <f t="shared" si="1"/>
        <v>1</v>
      </c>
      <c r="F14" s="22">
        <v>1.3</v>
      </c>
      <c r="G14" s="30">
        <f t="shared" si="2"/>
        <v>1</v>
      </c>
      <c r="H14" s="22">
        <f t="shared" si="0"/>
        <v>0</v>
      </c>
      <c r="I14" s="21" t="s">
        <v>34</v>
      </c>
      <c r="J14" s="20" t="s">
        <v>8</v>
      </c>
    </row>
    <row r="15" spans="1:10" s="28" customFormat="1" ht="93" x14ac:dyDescent="0.35">
      <c r="A15" s="29">
        <v>7</v>
      </c>
      <c r="B15" s="31" t="s">
        <v>43</v>
      </c>
      <c r="C15" s="20">
        <v>3.4</v>
      </c>
      <c r="D15" s="21">
        <v>3.4</v>
      </c>
      <c r="E15" s="30">
        <f t="shared" si="1"/>
        <v>1</v>
      </c>
      <c r="F15" s="22">
        <v>3.4</v>
      </c>
      <c r="G15" s="30">
        <f t="shared" si="2"/>
        <v>1</v>
      </c>
      <c r="H15" s="22">
        <f t="shared" si="0"/>
        <v>0</v>
      </c>
      <c r="I15" s="21" t="s">
        <v>44</v>
      </c>
      <c r="J15" s="20" t="s">
        <v>8</v>
      </c>
    </row>
    <row r="16" spans="1:10" s="28" customFormat="1" ht="23.25" x14ac:dyDescent="0.35">
      <c r="A16" s="29">
        <v>8</v>
      </c>
      <c r="B16" s="31" t="s">
        <v>36</v>
      </c>
      <c r="C16" s="20">
        <v>4.7</v>
      </c>
      <c r="D16" s="21">
        <v>4.7</v>
      </c>
      <c r="E16" s="30">
        <f t="shared" si="1"/>
        <v>1</v>
      </c>
      <c r="F16" s="22"/>
      <c r="G16" s="30">
        <f t="shared" si="2"/>
        <v>0</v>
      </c>
      <c r="H16" s="22">
        <f t="shared" si="0"/>
        <v>0</v>
      </c>
      <c r="I16" s="21" t="s">
        <v>37</v>
      </c>
      <c r="J16" s="20" t="s">
        <v>8</v>
      </c>
    </row>
    <row r="17" spans="1:10" s="28" customFormat="1" ht="23.25" x14ac:dyDescent="0.35">
      <c r="A17" s="29">
        <v>9</v>
      </c>
      <c r="B17" s="31" t="s">
        <v>39</v>
      </c>
      <c r="C17" s="20">
        <v>0.9</v>
      </c>
      <c r="D17" s="21">
        <v>0.9</v>
      </c>
      <c r="E17" s="30">
        <f t="shared" si="1"/>
        <v>1</v>
      </c>
      <c r="F17" s="22"/>
      <c r="G17" s="30">
        <f t="shared" si="2"/>
        <v>0</v>
      </c>
      <c r="H17" s="22">
        <f t="shared" si="0"/>
        <v>0</v>
      </c>
      <c r="I17" s="22" t="s">
        <v>40</v>
      </c>
      <c r="J17" s="20" t="s">
        <v>8</v>
      </c>
    </row>
    <row r="18" spans="1:10" s="28" customFormat="1" ht="23.25" x14ac:dyDescent="0.35">
      <c r="A18" s="29">
        <v>10</v>
      </c>
      <c r="B18" s="31" t="s">
        <v>28</v>
      </c>
      <c r="C18" s="20">
        <v>3.9</v>
      </c>
      <c r="D18" s="21">
        <v>3.9</v>
      </c>
      <c r="E18" s="30">
        <f t="shared" ref="E18" si="3">D18/C18</f>
        <v>1</v>
      </c>
      <c r="F18" s="22"/>
      <c r="G18" s="30">
        <f t="shared" ref="G18" si="4">F18/C18</f>
        <v>0</v>
      </c>
      <c r="H18" s="22">
        <f t="shared" si="0"/>
        <v>0</v>
      </c>
      <c r="I18" s="21" t="s">
        <v>29</v>
      </c>
      <c r="J18" s="20" t="s">
        <v>30</v>
      </c>
    </row>
    <row r="19" spans="1:10" s="28" customFormat="1" ht="23.25" x14ac:dyDescent="0.35">
      <c r="A19" s="29">
        <v>11</v>
      </c>
      <c r="B19" s="31" t="s">
        <v>22</v>
      </c>
      <c r="C19" s="20">
        <v>0.7</v>
      </c>
      <c r="D19" s="21">
        <v>0.7</v>
      </c>
      <c r="E19" s="30">
        <f t="shared" si="1"/>
        <v>1</v>
      </c>
      <c r="F19" s="22">
        <v>0.7</v>
      </c>
      <c r="G19" s="30">
        <f t="shared" si="2"/>
        <v>1</v>
      </c>
      <c r="H19" s="22">
        <f t="shared" si="0"/>
        <v>0</v>
      </c>
      <c r="I19" s="21" t="s">
        <v>23</v>
      </c>
      <c r="J19" s="20" t="s">
        <v>8</v>
      </c>
    </row>
    <row r="20" spans="1:10" s="28" customFormat="1" ht="46.5" x14ac:dyDescent="0.35">
      <c r="A20" s="29">
        <v>12</v>
      </c>
      <c r="B20" s="19" t="s">
        <v>26</v>
      </c>
      <c r="C20" s="29">
        <v>6.4</v>
      </c>
      <c r="D20" s="22">
        <v>6.4</v>
      </c>
      <c r="E20" s="30">
        <f t="shared" si="1"/>
        <v>1</v>
      </c>
      <c r="F20" s="22">
        <v>6.4</v>
      </c>
      <c r="G20" s="30">
        <f t="shared" si="2"/>
        <v>1</v>
      </c>
      <c r="H20" s="22">
        <f t="shared" si="0"/>
        <v>0</v>
      </c>
      <c r="I20" s="22" t="s">
        <v>27</v>
      </c>
      <c r="J20" s="29" t="s">
        <v>8</v>
      </c>
    </row>
    <row r="21" spans="1:10" s="28" customFormat="1" ht="46.5" x14ac:dyDescent="0.35">
      <c r="A21" s="29">
        <v>13</v>
      </c>
      <c r="B21" s="19" t="s">
        <v>31</v>
      </c>
      <c r="C21" s="29">
        <f>4.2+0.3</f>
        <v>4.5</v>
      </c>
      <c r="D21" s="22">
        <v>4.5</v>
      </c>
      <c r="E21" s="30">
        <f t="shared" si="1"/>
        <v>1</v>
      </c>
      <c r="F21" s="22"/>
      <c r="G21" s="30">
        <f t="shared" si="2"/>
        <v>0</v>
      </c>
      <c r="H21" s="22">
        <f t="shared" si="0"/>
        <v>0</v>
      </c>
      <c r="I21" s="22" t="s">
        <v>32</v>
      </c>
      <c r="J21" s="20" t="s">
        <v>8</v>
      </c>
    </row>
    <row r="22" spans="1:10" s="28" customFormat="1" ht="116.25" x14ac:dyDescent="0.35">
      <c r="A22" s="29">
        <v>14</v>
      </c>
      <c r="B22" s="19" t="s">
        <v>41</v>
      </c>
      <c r="C22" s="29">
        <v>4.4000000000000004</v>
      </c>
      <c r="D22" s="22">
        <v>4.4000000000000004</v>
      </c>
      <c r="E22" s="30">
        <f t="shared" si="1"/>
        <v>1</v>
      </c>
      <c r="F22" s="22">
        <v>4.4000000000000004</v>
      </c>
      <c r="G22" s="30">
        <f t="shared" si="2"/>
        <v>1</v>
      </c>
      <c r="H22" s="22">
        <f t="shared" si="0"/>
        <v>0</v>
      </c>
      <c r="I22" s="22" t="s">
        <v>42</v>
      </c>
      <c r="J22" s="29" t="s">
        <v>8</v>
      </c>
    </row>
    <row r="23" spans="1:10" s="28" customFormat="1" ht="46.5" x14ac:dyDescent="0.35">
      <c r="A23" s="29">
        <v>15</v>
      </c>
      <c r="B23" s="19" t="s">
        <v>21</v>
      </c>
      <c r="C23" s="29">
        <v>94.3</v>
      </c>
      <c r="D23" s="22"/>
      <c r="E23" s="30">
        <f t="shared" si="1"/>
        <v>0</v>
      </c>
      <c r="F23" s="22"/>
      <c r="G23" s="30">
        <f t="shared" ref="G23" si="5">F23/C23</f>
        <v>0</v>
      </c>
      <c r="H23" s="22">
        <f t="shared" ref="H23" si="6">C23-D23</f>
        <v>94.3</v>
      </c>
      <c r="I23" s="22"/>
      <c r="J23" s="29"/>
    </row>
    <row r="24" spans="1:10" s="23" customFormat="1" ht="23.25" x14ac:dyDescent="0.35">
      <c r="A24" s="37"/>
      <c r="B24" s="34" t="s">
        <v>19</v>
      </c>
      <c r="C24" s="35">
        <f>SUM(C9:C23)</f>
        <v>186.50000000000003</v>
      </c>
      <c r="D24" s="35">
        <f>SUM(D9:D22)</f>
        <v>92.200000000000031</v>
      </c>
      <c r="E24" s="39">
        <f t="shared" si="1"/>
        <v>0.49436997319034864</v>
      </c>
      <c r="F24" s="36">
        <f>SUM(F9:F22)</f>
        <v>28</v>
      </c>
      <c r="G24" s="39">
        <f t="shared" si="2"/>
        <v>0.15013404825737264</v>
      </c>
      <c r="H24" s="36">
        <f t="shared" si="0"/>
        <v>94.3</v>
      </c>
      <c r="I24" s="36"/>
      <c r="J24" s="37"/>
    </row>
    <row r="25" spans="1:10" s="28" customFormat="1" ht="23.25" x14ac:dyDescent="0.35">
      <c r="A25" s="42" t="s">
        <v>107</v>
      </c>
      <c r="B25" s="43"/>
      <c r="C25" s="43"/>
      <c r="D25" s="43"/>
      <c r="E25" s="43" t="e">
        <f t="shared" si="1"/>
        <v>#DIV/0!</v>
      </c>
      <c r="F25" s="43"/>
      <c r="G25" s="43" t="e">
        <f t="shared" si="2"/>
        <v>#DIV/0!</v>
      </c>
      <c r="H25" s="43"/>
      <c r="I25" s="43"/>
      <c r="J25" s="44"/>
    </row>
    <row r="26" spans="1:10" s="28" customFormat="1" ht="46.5" x14ac:dyDescent="0.35">
      <c r="A26" s="29">
        <v>1</v>
      </c>
      <c r="B26" s="19" t="s">
        <v>48</v>
      </c>
      <c r="C26" s="32">
        <v>2.2999999999999998</v>
      </c>
      <c r="D26" s="22">
        <v>2.2999999999999998</v>
      </c>
      <c r="E26" s="30">
        <f t="shared" si="1"/>
        <v>1</v>
      </c>
      <c r="F26" s="22">
        <v>0.6</v>
      </c>
      <c r="G26" s="30">
        <f t="shared" si="2"/>
        <v>0.2608695652173913</v>
      </c>
      <c r="H26" s="22">
        <f t="shared" si="0"/>
        <v>0</v>
      </c>
      <c r="I26" s="22" t="s">
        <v>49</v>
      </c>
      <c r="J26" s="29" t="s">
        <v>50</v>
      </c>
    </row>
    <row r="27" spans="1:10" s="28" customFormat="1" ht="23.25" x14ac:dyDescent="0.35">
      <c r="A27" s="29">
        <v>2</v>
      </c>
      <c r="B27" s="19" t="s">
        <v>52</v>
      </c>
      <c r="C27" s="29">
        <v>1.3</v>
      </c>
      <c r="D27" s="22">
        <v>1.3</v>
      </c>
      <c r="E27" s="30">
        <f t="shared" si="1"/>
        <v>1</v>
      </c>
      <c r="F27" s="22">
        <v>1.3</v>
      </c>
      <c r="G27" s="30">
        <f t="shared" si="2"/>
        <v>1</v>
      </c>
      <c r="H27" s="22">
        <f t="shared" si="0"/>
        <v>0</v>
      </c>
      <c r="I27" s="22" t="s">
        <v>53</v>
      </c>
      <c r="J27" s="29" t="s">
        <v>8</v>
      </c>
    </row>
    <row r="28" spans="1:10" s="23" customFormat="1" ht="23.25" x14ac:dyDescent="0.35">
      <c r="A28" s="37"/>
      <c r="B28" s="34" t="s">
        <v>19</v>
      </c>
      <c r="C28" s="35">
        <f>SUM(C26:C27)</f>
        <v>3.5999999999999996</v>
      </c>
      <c r="D28" s="35">
        <f>SUM(D26:D27)</f>
        <v>3.5999999999999996</v>
      </c>
      <c r="E28" s="39">
        <f t="shared" si="1"/>
        <v>1</v>
      </c>
      <c r="F28" s="36">
        <f>SUM(F26:F27)</f>
        <v>1.9</v>
      </c>
      <c r="G28" s="39">
        <f t="shared" si="2"/>
        <v>0.52777777777777779</v>
      </c>
      <c r="H28" s="36">
        <f t="shared" si="0"/>
        <v>0</v>
      </c>
      <c r="I28" s="36"/>
      <c r="J28" s="37"/>
    </row>
    <row r="29" spans="1:10" s="28" customFormat="1" ht="23.25" x14ac:dyDescent="0.35">
      <c r="A29" s="42" t="s">
        <v>18</v>
      </c>
      <c r="B29" s="43"/>
      <c r="C29" s="43"/>
      <c r="D29" s="43"/>
      <c r="E29" s="43"/>
      <c r="F29" s="43"/>
      <c r="G29" s="43"/>
      <c r="H29" s="43"/>
      <c r="I29" s="43"/>
      <c r="J29" s="44"/>
    </row>
    <row r="30" spans="1:10" s="28" customFormat="1" ht="46.5" x14ac:dyDescent="0.35">
      <c r="A30" s="29">
        <v>1</v>
      </c>
      <c r="B30" s="19" t="s">
        <v>118</v>
      </c>
      <c r="C30" s="22">
        <v>28.3</v>
      </c>
      <c r="D30" s="22"/>
      <c r="E30" s="30">
        <f t="shared" ref="E30:E38" si="7">D30/C30</f>
        <v>0</v>
      </c>
      <c r="F30" s="22"/>
      <c r="G30" s="30">
        <f t="shared" ref="G30" si="8">F30/C30</f>
        <v>0</v>
      </c>
      <c r="H30" s="22">
        <f t="shared" ref="H30" si="9">C30-D30</f>
        <v>28.3</v>
      </c>
      <c r="I30" s="22" t="s">
        <v>119</v>
      </c>
      <c r="J30" s="22"/>
    </row>
    <row r="31" spans="1:10" s="28" customFormat="1" ht="186" x14ac:dyDescent="0.35">
      <c r="A31" s="29">
        <v>2</v>
      </c>
      <c r="B31" s="19" t="s">
        <v>54</v>
      </c>
      <c r="C31" s="22">
        <v>6.2</v>
      </c>
      <c r="D31" s="22">
        <v>6.2</v>
      </c>
      <c r="E31" s="30">
        <f t="shared" si="7"/>
        <v>1</v>
      </c>
      <c r="F31" s="22">
        <v>5.3</v>
      </c>
      <c r="G31" s="30">
        <f t="shared" ref="G31:G38" si="10">F31/C31</f>
        <v>0.85483870967741926</v>
      </c>
      <c r="H31" s="22">
        <f t="shared" si="0"/>
        <v>0</v>
      </c>
      <c r="I31" s="22" t="s">
        <v>113</v>
      </c>
      <c r="J31" s="22" t="s">
        <v>55</v>
      </c>
    </row>
    <row r="32" spans="1:10" s="28" customFormat="1" ht="93" x14ac:dyDescent="0.35">
      <c r="A32" s="29">
        <v>3</v>
      </c>
      <c r="B32" s="19" t="s">
        <v>111</v>
      </c>
      <c r="C32" s="22">
        <v>220.8</v>
      </c>
      <c r="D32" s="22">
        <v>5.0999999999999996</v>
      </c>
      <c r="E32" s="30">
        <f t="shared" si="7"/>
        <v>2.309782608695652E-2</v>
      </c>
      <c r="F32" s="22">
        <v>2.6</v>
      </c>
      <c r="G32" s="30">
        <f t="shared" si="10"/>
        <v>1.177536231884058E-2</v>
      </c>
      <c r="H32" s="22">
        <f t="shared" si="0"/>
        <v>215.70000000000002</v>
      </c>
      <c r="I32" s="22" t="s">
        <v>115</v>
      </c>
      <c r="J32" s="22" t="s">
        <v>114</v>
      </c>
    </row>
    <row r="33" spans="1:10" s="28" customFormat="1" ht="46.5" x14ac:dyDescent="0.35">
      <c r="A33" s="29">
        <v>4</v>
      </c>
      <c r="B33" s="19" t="s">
        <v>116</v>
      </c>
      <c r="C33" s="22">
        <v>8.6</v>
      </c>
      <c r="D33" s="22"/>
      <c r="E33" s="30">
        <f t="shared" si="7"/>
        <v>0</v>
      </c>
      <c r="F33" s="22"/>
      <c r="G33" s="30">
        <f t="shared" ref="G33" si="11">F33/C33</f>
        <v>0</v>
      </c>
      <c r="H33" s="22">
        <f t="shared" ref="H33" si="12">C33-D33</f>
        <v>8.6</v>
      </c>
      <c r="I33" s="22" t="s">
        <v>117</v>
      </c>
      <c r="J33" s="22"/>
    </row>
    <row r="34" spans="1:10" s="28" customFormat="1" ht="93" x14ac:dyDescent="0.35">
      <c r="A34" s="29">
        <v>5</v>
      </c>
      <c r="B34" s="19" t="s">
        <v>56</v>
      </c>
      <c r="C34" s="29">
        <v>5.6</v>
      </c>
      <c r="D34" s="22">
        <v>2.7</v>
      </c>
      <c r="E34" s="30">
        <f t="shared" si="7"/>
        <v>0.48214285714285721</v>
      </c>
      <c r="F34" s="22">
        <v>1.4</v>
      </c>
      <c r="G34" s="30">
        <f t="shared" si="10"/>
        <v>0.25</v>
      </c>
      <c r="H34" s="22">
        <f t="shared" si="0"/>
        <v>2.8999999999999995</v>
      </c>
      <c r="I34" s="22" t="s">
        <v>120</v>
      </c>
      <c r="J34" s="29" t="s">
        <v>121</v>
      </c>
    </row>
    <row r="35" spans="1:10" s="23" customFormat="1" ht="23.25" x14ac:dyDescent="0.35">
      <c r="A35" s="37"/>
      <c r="B35" s="34" t="s">
        <v>19</v>
      </c>
      <c r="C35" s="36">
        <f>SUM(C30:C34)</f>
        <v>269.50000000000006</v>
      </c>
      <c r="D35" s="36">
        <f>SUM(D30:D34)</f>
        <v>14</v>
      </c>
      <c r="E35" s="39">
        <f t="shared" si="7"/>
        <v>5.1948051948051938E-2</v>
      </c>
      <c r="F35" s="36">
        <f>SUM(F30:F34)</f>
        <v>9.3000000000000007</v>
      </c>
      <c r="G35" s="39">
        <f t="shared" si="10"/>
        <v>3.4508348794063073E-2</v>
      </c>
      <c r="H35" s="36">
        <f t="shared" si="0"/>
        <v>255.50000000000006</v>
      </c>
      <c r="I35" s="36"/>
      <c r="J35" s="37"/>
    </row>
    <row r="36" spans="1:10" s="28" customFormat="1" ht="23.25" x14ac:dyDescent="0.35">
      <c r="A36" s="42" t="s">
        <v>99</v>
      </c>
      <c r="B36" s="43"/>
      <c r="C36" s="43"/>
      <c r="D36" s="43"/>
      <c r="E36" s="43"/>
      <c r="F36" s="43"/>
      <c r="G36" s="43"/>
      <c r="H36" s="43"/>
      <c r="I36" s="43"/>
      <c r="J36" s="44"/>
    </row>
    <row r="37" spans="1:10" s="28" customFormat="1" ht="93" x14ac:dyDescent="0.35">
      <c r="A37" s="29">
        <v>1</v>
      </c>
      <c r="B37" s="19" t="s">
        <v>57</v>
      </c>
      <c r="C37" s="29">
        <v>7.4</v>
      </c>
      <c r="D37" s="22">
        <v>7.4</v>
      </c>
      <c r="E37" s="30">
        <f t="shared" si="7"/>
        <v>1</v>
      </c>
      <c r="F37" s="22">
        <v>3.8</v>
      </c>
      <c r="G37" s="30">
        <f t="shared" si="10"/>
        <v>0.51351351351351349</v>
      </c>
      <c r="H37" s="22">
        <f t="shared" si="0"/>
        <v>0</v>
      </c>
      <c r="I37" s="22" t="s">
        <v>58</v>
      </c>
      <c r="J37" s="29" t="s">
        <v>59</v>
      </c>
    </row>
    <row r="38" spans="1:10" s="28" customFormat="1" ht="69.75" x14ac:dyDescent="0.35">
      <c r="A38" s="29">
        <v>2</v>
      </c>
      <c r="B38" s="19" t="s">
        <v>60</v>
      </c>
      <c r="C38" s="32">
        <v>2</v>
      </c>
      <c r="D38" s="22">
        <v>2</v>
      </c>
      <c r="E38" s="30">
        <f t="shared" si="7"/>
        <v>1</v>
      </c>
      <c r="F38" s="22">
        <v>2</v>
      </c>
      <c r="G38" s="30">
        <f t="shared" si="10"/>
        <v>1</v>
      </c>
      <c r="H38" s="22">
        <f t="shared" si="0"/>
        <v>0</v>
      </c>
      <c r="I38" s="22" t="s">
        <v>61</v>
      </c>
      <c r="J38" s="20" t="s">
        <v>8</v>
      </c>
    </row>
    <row r="39" spans="1:10" s="23" customFormat="1" ht="23.25" x14ac:dyDescent="0.35">
      <c r="A39" s="37"/>
      <c r="B39" s="34" t="s">
        <v>19</v>
      </c>
      <c r="C39" s="37">
        <f>SUM(C37:C38)</f>
        <v>9.4</v>
      </c>
      <c r="D39" s="37">
        <f>SUM(D37:D38)</f>
        <v>9.4</v>
      </c>
      <c r="E39" s="39">
        <f t="shared" si="1"/>
        <v>1</v>
      </c>
      <c r="F39" s="36">
        <f>SUM(F37:F38)</f>
        <v>5.8</v>
      </c>
      <c r="G39" s="39">
        <f t="shared" si="2"/>
        <v>0.61702127659574468</v>
      </c>
      <c r="H39" s="36">
        <f t="shared" si="0"/>
        <v>0</v>
      </c>
      <c r="I39" s="36"/>
      <c r="J39" s="37"/>
    </row>
    <row r="40" spans="1:10" s="28" customFormat="1" ht="23.25" x14ac:dyDescent="0.35">
      <c r="A40" s="42" t="s">
        <v>100</v>
      </c>
      <c r="B40" s="43"/>
      <c r="C40" s="43"/>
      <c r="D40" s="43"/>
      <c r="E40" s="43"/>
      <c r="F40" s="43"/>
      <c r="G40" s="43"/>
      <c r="H40" s="43"/>
      <c r="I40" s="43"/>
      <c r="J40" s="44"/>
    </row>
    <row r="41" spans="1:10" s="28" customFormat="1" ht="46.5" x14ac:dyDescent="0.35">
      <c r="A41" s="29">
        <v>1</v>
      </c>
      <c r="B41" s="19" t="s">
        <v>81</v>
      </c>
      <c r="C41" s="22">
        <v>0.4</v>
      </c>
      <c r="D41" s="22">
        <v>0.4</v>
      </c>
      <c r="E41" s="30">
        <f t="shared" ref="E41:E55" si="13">D41/C41</f>
        <v>1</v>
      </c>
      <c r="F41" s="22"/>
      <c r="G41" s="30">
        <f t="shared" ref="G41:G56" si="14">F41/C41</f>
        <v>0</v>
      </c>
      <c r="H41" s="22">
        <f t="shared" si="0"/>
        <v>0</v>
      </c>
      <c r="I41" s="22" t="s">
        <v>82</v>
      </c>
      <c r="J41" s="29" t="s">
        <v>80</v>
      </c>
    </row>
    <row r="42" spans="1:10" s="28" customFormat="1" ht="69.75" x14ac:dyDescent="0.35">
      <c r="A42" s="29">
        <v>2</v>
      </c>
      <c r="B42" s="19" t="s">
        <v>71</v>
      </c>
      <c r="C42" s="22">
        <v>0.7</v>
      </c>
      <c r="D42" s="22">
        <v>0.7</v>
      </c>
      <c r="E42" s="30">
        <f t="shared" si="13"/>
        <v>1</v>
      </c>
      <c r="F42" s="22"/>
      <c r="G42" s="30">
        <f t="shared" si="14"/>
        <v>0</v>
      </c>
      <c r="H42" s="22">
        <f t="shared" si="0"/>
        <v>0</v>
      </c>
      <c r="I42" s="22" t="s">
        <v>91</v>
      </c>
      <c r="J42" s="29" t="s">
        <v>92</v>
      </c>
    </row>
    <row r="43" spans="1:10" s="28" customFormat="1" ht="46.5" x14ac:dyDescent="0.35">
      <c r="A43" s="29">
        <v>3</v>
      </c>
      <c r="B43" s="19" t="s">
        <v>77</v>
      </c>
      <c r="C43" s="22">
        <f>1.2</f>
        <v>1.2</v>
      </c>
      <c r="D43" s="22">
        <f>1.2</f>
        <v>1.2</v>
      </c>
      <c r="E43" s="30">
        <f t="shared" ref="E43:E46" si="15">D43/C43</f>
        <v>1</v>
      </c>
      <c r="F43" s="22"/>
      <c r="G43" s="30">
        <f t="shared" ref="G43:G46" si="16">F43/C43</f>
        <v>0</v>
      </c>
      <c r="H43" s="22">
        <f t="shared" si="0"/>
        <v>0</v>
      </c>
      <c r="I43" s="22" t="s">
        <v>78</v>
      </c>
      <c r="J43" s="29" t="s">
        <v>51</v>
      </c>
    </row>
    <row r="44" spans="1:10" s="28" customFormat="1" ht="46.5" x14ac:dyDescent="0.35">
      <c r="A44" s="29">
        <v>4</v>
      </c>
      <c r="B44" s="19" t="s">
        <v>75</v>
      </c>
      <c r="C44" s="22">
        <f>1.1</f>
        <v>1.1000000000000001</v>
      </c>
      <c r="D44" s="22">
        <f>1.1</f>
        <v>1.1000000000000001</v>
      </c>
      <c r="E44" s="30">
        <f t="shared" si="15"/>
        <v>1</v>
      </c>
      <c r="F44" s="22">
        <f>1.1</f>
        <v>1.1000000000000001</v>
      </c>
      <c r="G44" s="30">
        <f t="shared" si="16"/>
        <v>1</v>
      </c>
      <c r="H44" s="22">
        <f t="shared" si="0"/>
        <v>0</v>
      </c>
      <c r="I44" s="22" t="s">
        <v>76</v>
      </c>
      <c r="J44" s="29" t="s">
        <v>8</v>
      </c>
    </row>
    <row r="45" spans="1:10" s="28" customFormat="1" ht="46.5" x14ac:dyDescent="0.35">
      <c r="A45" s="29">
        <v>5</v>
      </c>
      <c r="B45" s="19" t="s">
        <v>96</v>
      </c>
      <c r="C45" s="22">
        <v>5.7</v>
      </c>
      <c r="D45" s="22">
        <v>5.7</v>
      </c>
      <c r="E45" s="30">
        <f t="shared" si="15"/>
        <v>1</v>
      </c>
      <c r="F45" s="22"/>
      <c r="G45" s="30">
        <f t="shared" si="16"/>
        <v>0</v>
      </c>
      <c r="H45" s="22">
        <f t="shared" si="0"/>
        <v>0</v>
      </c>
      <c r="I45" s="22" t="s">
        <v>97</v>
      </c>
      <c r="J45" s="29" t="s">
        <v>98</v>
      </c>
    </row>
    <row r="46" spans="1:10" s="28" customFormat="1" ht="69.75" x14ac:dyDescent="0.35">
      <c r="A46" s="29">
        <v>6</v>
      </c>
      <c r="B46" s="19" t="s">
        <v>72</v>
      </c>
      <c r="C46" s="22">
        <v>2.2999999999999998</v>
      </c>
      <c r="D46" s="22">
        <v>2.2999999999999998</v>
      </c>
      <c r="E46" s="30">
        <f t="shared" si="15"/>
        <v>1</v>
      </c>
      <c r="F46" s="22">
        <f>0.8</f>
        <v>0.8</v>
      </c>
      <c r="G46" s="30">
        <f t="shared" si="16"/>
        <v>0.34782608695652178</v>
      </c>
      <c r="H46" s="22">
        <f t="shared" si="0"/>
        <v>0</v>
      </c>
      <c r="I46" s="22" t="s">
        <v>123</v>
      </c>
      <c r="J46" s="29" t="s">
        <v>124</v>
      </c>
    </row>
    <row r="47" spans="1:10" s="28" customFormat="1" ht="46.5" x14ac:dyDescent="0.35">
      <c r="A47" s="29">
        <v>7</v>
      </c>
      <c r="B47" s="19" t="s">
        <v>65</v>
      </c>
      <c r="C47" s="22">
        <f>2.6</f>
        <v>2.6</v>
      </c>
      <c r="D47" s="22">
        <f>2.6</f>
        <v>2.6</v>
      </c>
      <c r="E47" s="30">
        <f t="shared" si="13"/>
        <v>1</v>
      </c>
      <c r="F47" s="22">
        <v>2.8</v>
      </c>
      <c r="G47" s="30">
        <f t="shared" si="14"/>
        <v>1.0769230769230769</v>
      </c>
      <c r="H47" s="22">
        <f t="shared" si="0"/>
        <v>0</v>
      </c>
      <c r="I47" s="22" t="s">
        <v>66</v>
      </c>
      <c r="J47" s="29" t="s">
        <v>67</v>
      </c>
    </row>
    <row r="48" spans="1:10" s="28" customFormat="1" ht="69.75" x14ac:dyDescent="0.35">
      <c r="A48" s="29">
        <v>8</v>
      </c>
      <c r="B48" s="19" t="s">
        <v>62</v>
      </c>
      <c r="C48" s="22">
        <f>6+6</f>
        <v>12</v>
      </c>
      <c r="D48" s="22">
        <f>6+6</f>
        <v>12</v>
      </c>
      <c r="E48" s="30">
        <f t="shared" si="13"/>
        <v>1</v>
      </c>
      <c r="F48" s="22">
        <f>6</f>
        <v>6</v>
      </c>
      <c r="G48" s="30">
        <f t="shared" si="14"/>
        <v>0.5</v>
      </c>
      <c r="H48" s="22">
        <f t="shared" si="0"/>
        <v>0</v>
      </c>
      <c r="I48" s="22" t="s">
        <v>64</v>
      </c>
      <c r="J48" s="29" t="s">
        <v>63</v>
      </c>
    </row>
    <row r="49" spans="1:10" s="28" customFormat="1" ht="46.5" x14ac:dyDescent="0.35">
      <c r="A49" s="29">
        <v>9</v>
      </c>
      <c r="B49" s="19" t="s">
        <v>73</v>
      </c>
      <c r="C49" s="22">
        <v>0.3</v>
      </c>
      <c r="D49" s="22">
        <v>0.3</v>
      </c>
      <c r="E49" s="30">
        <f t="shared" si="13"/>
        <v>1</v>
      </c>
      <c r="F49" s="22">
        <v>0.3</v>
      </c>
      <c r="G49" s="30">
        <f t="shared" si="14"/>
        <v>1</v>
      </c>
      <c r="H49" s="22">
        <f t="shared" si="0"/>
        <v>0</v>
      </c>
      <c r="I49" s="22" t="s">
        <v>74</v>
      </c>
      <c r="J49" s="29" t="s">
        <v>8</v>
      </c>
    </row>
    <row r="50" spans="1:10" s="28" customFormat="1" ht="46.5" x14ac:dyDescent="0.35">
      <c r="A50" s="29">
        <v>10</v>
      </c>
      <c r="B50" s="19" t="s">
        <v>68</v>
      </c>
      <c r="C50" s="22">
        <f>0.4</f>
        <v>0.4</v>
      </c>
      <c r="D50" s="22">
        <f>0.4</f>
        <v>0.4</v>
      </c>
      <c r="E50" s="30">
        <f t="shared" si="13"/>
        <v>1</v>
      </c>
      <c r="F50" s="22">
        <f>0.4</f>
        <v>0.4</v>
      </c>
      <c r="G50" s="30">
        <f t="shared" si="14"/>
        <v>1</v>
      </c>
      <c r="H50" s="22">
        <f t="shared" si="0"/>
        <v>0</v>
      </c>
      <c r="I50" s="22" t="s">
        <v>69</v>
      </c>
      <c r="J50" s="29" t="s">
        <v>70</v>
      </c>
    </row>
    <row r="51" spans="1:10" s="28" customFormat="1" ht="46.5" x14ac:dyDescent="0.35">
      <c r="A51" s="29">
        <v>11</v>
      </c>
      <c r="B51" s="19" t="s">
        <v>93</v>
      </c>
      <c r="C51" s="22">
        <v>0.4</v>
      </c>
      <c r="D51" s="22">
        <v>0.4</v>
      </c>
      <c r="E51" s="30">
        <f t="shared" si="13"/>
        <v>1</v>
      </c>
      <c r="F51" s="22"/>
      <c r="G51" s="30">
        <f t="shared" si="14"/>
        <v>0</v>
      </c>
      <c r="H51" s="22">
        <f t="shared" si="0"/>
        <v>0</v>
      </c>
      <c r="I51" s="22" t="s">
        <v>94</v>
      </c>
      <c r="J51" s="29" t="s">
        <v>95</v>
      </c>
    </row>
    <row r="52" spans="1:10" s="28" customFormat="1" ht="116.25" x14ac:dyDescent="0.35">
      <c r="A52" s="29">
        <v>12</v>
      </c>
      <c r="B52" s="19" t="s">
        <v>79</v>
      </c>
      <c r="C52" s="22">
        <v>0.6</v>
      </c>
      <c r="D52" s="22">
        <v>0.6</v>
      </c>
      <c r="E52" s="30">
        <f t="shared" si="13"/>
        <v>1</v>
      </c>
      <c r="F52" s="22"/>
      <c r="G52" s="30">
        <f t="shared" si="14"/>
        <v>0</v>
      </c>
      <c r="H52" s="22">
        <f t="shared" si="0"/>
        <v>0</v>
      </c>
      <c r="I52" s="22" t="s">
        <v>122</v>
      </c>
      <c r="J52" s="29" t="s">
        <v>80</v>
      </c>
    </row>
    <row r="53" spans="1:10" s="28" customFormat="1" ht="69.75" x14ac:dyDescent="0.35">
      <c r="A53" s="29">
        <v>13</v>
      </c>
      <c r="B53" s="19" t="s">
        <v>89</v>
      </c>
      <c r="C53" s="22">
        <v>0.5</v>
      </c>
      <c r="D53" s="22">
        <v>0.5</v>
      </c>
      <c r="E53" s="30">
        <f t="shared" si="13"/>
        <v>1</v>
      </c>
      <c r="F53" s="22"/>
      <c r="G53" s="30">
        <f t="shared" si="14"/>
        <v>0</v>
      </c>
      <c r="H53" s="22">
        <f t="shared" si="0"/>
        <v>0</v>
      </c>
      <c r="I53" s="22" t="s">
        <v>86</v>
      </c>
      <c r="J53" s="29" t="s">
        <v>87</v>
      </c>
    </row>
    <row r="54" spans="1:10" s="28" customFormat="1" ht="69.75" x14ac:dyDescent="0.35">
      <c r="A54" s="29">
        <v>14</v>
      </c>
      <c r="B54" s="19" t="s">
        <v>88</v>
      </c>
      <c r="C54" s="22">
        <v>0.4</v>
      </c>
      <c r="D54" s="22">
        <v>0.4</v>
      </c>
      <c r="E54" s="30">
        <f t="shared" si="13"/>
        <v>1</v>
      </c>
      <c r="F54" s="22"/>
      <c r="G54" s="30">
        <f t="shared" si="14"/>
        <v>0</v>
      </c>
      <c r="H54" s="22">
        <f t="shared" si="0"/>
        <v>0</v>
      </c>
      <c r="I54" s="22" t="s">
        <v>90</v>
      </c>
      <c r="J54" s="29" t="s">
        <v>85</v>
      </c>
    </row>
    <row r="55" spans="1:10" s="28" customFormat="1" ht="69.75" x14ac:dyDescent="0.35">
      <c r="A55" s="29">
        <v>15</v>
      </c>
      <c r="B55" s="19" t="s">
        <v>83</v>
      </c>
      <c r="C55" s="22">
        <v>4.3</v>
      </c>
      <c r="D55" s="22">
        <v>4.3</v>
      </c>
      <c r="E55" s="30">
        <f t="shared" si="13"/>
        <v>1</v>
      </c>
      <c r="F55" s="22"/>
      <c r="G55" s="30">
        <f t="shared" si="14"/>
        <v>0</v>
      </c>
      <c r="H55" s="22">
        <f t="shared" si="0"/>
        <v>0</v>
      </c>
      <c r="I55" s="22" t="s">
        <v>84</v>
      </c>
      <c r="J55" s="29" t="s">
        <v>85</v>
      </c>
    </row>
    <row r="56" spans="1:10" s="28" customFormat="1" ht="46.5" x14ac:dyDescent="0.35">
      <c r="A56" s="29">
        <v>16</v>
      </c>
      <c r="B56" s="19" t="s">
        <v>21</v>
      </c>
      <c r="C56" s="22">
        <v>61.1</v>
      </c>
      <c r="D56" s="22"/>
      <c r="E56" s="30"/>
      <c r="F56" s="22"/>
      <c r="G56" s="30">
        <f t="shared" si="14"/>
        <v>0</v>
      </c>
      <c r="H56" s="22">
        <f t="shared" si="0"/>
        <v>61.1</v>
      </c>
      <c r="I56" s="22"/>
      <c r="J56" s="29"/>
    </row>
    <row r="57" spans="1:10" s="23" customFormat="1" ht="23.25" x14ac:dyDescent="0.35">
      <c r="A57" s="34"/>
      <c r="B57" s="34" t="s">
        <v>19</v>
      </c>
      <c r="C57" s="35">
        <f>SUM(C41:C56)</f>
        <v>94</v>
      </c>
      <c r="D57" s="35">
        <f>SUM(D41:D56)</f>
        <v>32.9</v>
      </c>
      <c r="E57" s="39">
        <f t="shared" ref="E57:E58" si="17">D57/C57</f>
        <v>0.35</v>
      </c>
      <c r="F57" s="36">
        <f>SUM(F41:F56)</f>
        <v>11.4</v>
      </c>
      <c r="G57" s="39">
        <f t="shared" ref="G57:G58" si="18">F57/C57</f>
        <v>0.12127659574468086</v>
      </c>
      <c r="H57" s="36">
        <f t="shared" si="0"/>
        <v>61.1</v>
      </c>
      <c r="I57" s="36"/>
      <c r="J57" s="37"/>
    </row>
    <row r="58" spans="1:10" s="23" customFormat="1" ht="23.25" x14ac:dyDescent="0.35">
      <c r="A58" s="18"/>
      <c r="B58" s="18" t="s">
        <v>20</v>
      </c>
      <c r="C58" s="35">
        <f>C24+C28+C35+C39+C57</f>
        <v>563</v>
      </c>
      <c r="D58" s="35">
        <f>D24+D28+D35+D39+D57</f>
        <v>152.10000000000002</v>
      </c>
      <c r="E58" s="39">
        <f t="shared" si="17"/>
        <v>0.27015985790408531</v>
      </c>
      <c r="F58" s="36">
        <f>F24+F28+F35+F39+F57</f>
        <v>56.4</v>
      </c>
      <c r="G58" s="39">
        <f t="shared" si="18"/>
        <v>0.10017761989342806</v>
      </c>
      <c r="H58" s="36">
        <f t="shared" si="0"/>
        <v>410.9</v>
      </c>
      <c r="I58" s="38"/>
      <c r="J58" s="18"/>
    </row>
    <row r="59" spans="1:10" x14ac:dyDescent="0.25">
      <c r="E59" s="33"/>
    </row>
  </sheetData>
  <mergeCells count="6">
    <mergeCell ref="I1:J1"/>
    <mergeCell ref="A40:J40"/>
    <mergeCell ref="A8:J8"/>
    <mergeCell ref="A25:J25"/>
    <mergeCell ref="A29:J29"/>
    <mergeCell ref="A36:J36"/>
  </mergeCells>
  <pageMargins left="0.27559055118110237" right="0.15748031496062992" top="0.23622047244094491" bottom="0.23622047244094491" header="0.15748031496062992" footer="0.15748031496062992"/>
  <pageSetup paperSize="8" scale="3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внебюджет</vt:lpstr>
      <vt:lpstr>прил. 4</vt:lpstr>
      <vt:lpstr>'прил. 4'!Заголовки_для_печати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2020-05-11T07:07:54Z</dcterms:modified>
</cp:coreProperties>
</file>