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Егоров\Desktop\"/>
    </mc:Choice>
  </mc:AlternateContent>
  <xr:revisionPtr revIDLastSave="0" documentId="13_ncr:1_{A0604229-0E6A-4599-A4BF-7C3465BE1603}" xr6:coauthVersionLast="45" xr6:coauthVersionMax="45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Лист1" sheetId="2" state="hidden" r:id="rId1"/>
    <sheet name="Лист2" sheetId="1" state="hidden" r:id="rId2"/>
    <sheet name="Госпит.фонд" sheetId="3" r:id="rId3"/>
    <sheet name="График открытия" sheetId="4" r:id="rId4"/>
  </sheets>
  <definedNames>
    <definedName name="_xlnm.Print_Titles" localSheetId="0">Лист1!$2:$3</definedName>
    <definedName name="_xlnm.Print_Titles" localSheetId="1">Лист2!$1:$2</definedName>
    <definedName name="_xlnm.Print_Area" localSheetId="2">Госпит.фонд!$A$1:$AI$11</definedName>
    <definedName name="_xlnm.Print_Area" localSheetId="1">Лист2!$A$1:$I$44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0" i="4" l="1"/>
  <c r="D39" i="4" l="1"/>
  <c r="D38" i="4"/>
  <c r="D36" i="4"/>
  <c r="D35" i="4"/>
  <c r="D33" i="4"/>
  <c r="D32" i="4"/>
  <c r="D30" i="4"/>
  <c r="D29" i="4"/>
  <c r="W31" i="4"/>
  <c r="D31" i="4" s="1"/>
  <c r="F42" i="4"/>
  <c r="E41" i="4"/>
  <c r="F41" i="4" s="1"/>
  <c r="G41" i="4" s="1"/>
  <c r="H41" i="4" s="1"/>
  <c r="E42" i="4"/>
  <c r="D27" i="4"/>
  <c r="D26" i="4"/>
  <c r="D24" i="4"/>
  <c r="D23" i="4"/>
  <c r="D21" i="4"/>
  <c r="D20" i="4"/>
  <c r="D18" i="4"/>
  <c r="D17" i="4"/>
  <c r="D15" i="4"/>
  <c r="D14" i="4"/>
  <c r="D12" i="4"/>
  <c r="D11" i="4"/>
  <c r="D9" i="4"/>
  <c r="D8" i="4"/>
  <c r="D6" i="4"/>
  <c r="D5" i="4"/>
  <c r="E13" i="4"/>
  <c r="D13" i="4" s="1"/>
  <c r="AA37" i="4"/>
  <c r="D37" i="4" s="1"/>
  <c r="AA34" i="4"/>
  <c r="D34" i="4" s="1"/>
  <c r="V28" i="4"/>
  <c r="D28" i="4" s="1"/>
  <c r="M25" i="4"/>
  <c r="D25" i="4" s="1"/>
  <c r="L22" i="4"/>
  <c r="D22" i="4" s="1"/>
  <c r="J19" i="4"/>
  <c r="D19" i="4" s="1"/>
  <c r="I16" i="4"/>
  <c r="D16" i="4" s="1"/>
  <c r="E10" i="4"/>
  <c r="D10" i="4" s="1"/>
  <c r="E7" i="4"/>
  <c r="D7" i="4" s="1"/>
  <c r="E4" i="4"/>
  <c r="G42" i="4" l="1"/>
  <c r="H42" i="4" s="1"/>
  <c r="I42" i="4" s="1"/>
  <c r="J42" i="4" s="1"/>
  <c r="K42" i="4" s="1"/>
  <c r="L42" i="4" s="1"/>
  <c r="M42" i="4" s="1"/>
  <c r="N42" i="4" s="1"/>
  <c r="O42" i="4" s="1"/>
  <c r="P42" i="4" s="1"/>
  <c r="Q42" i="4" s="1"/>
  <c r="R42" i="4" s="1"/>
  <c r="S42" i="4" s="1"/>
  <c r="T42" i="4" s="1"/>
  <c r="U42" i="4" s="1"/>
  <c r="D41" i="4"/>
  <c r="D42" i="4"/>
  <c r="E40" i="4"/>
  <c r="I41" i="4"/>
  <c r="J41" i="4" s="1"/>
  <c r="K41" i="4" s="1"/>
  <c r="G40" i="4"/>
  <c r="H40" i="4" s="1"/>
  <c r="F40" i="4"/>
  <c r="D4" i="4"/>
  <c r="D40" i="4" s="1"/>
  <c r="I40" i="4" l="1"/>
  <c r="J40" i="4" s="1"/>
  <c r="K40" i="4" s="1"/>
  <c r="L40" i="4" s="1"/>
  <c r="V42" i="4"/>
  <c r="W42" i="4" s="1"/>
  <c r="X42" i="4" s="1"/>
  <c r="Y42" i="4" s="1"/>
  <c r="Z42" i="4" s="1"/>
  <c r="AA42" i="4" s="1"/>
  <c r="L41" i="4"/>
  <c r="M41" i="4" s="1"/>
  <c r="N41" i="4" s="1"/>
  <c r="O41" i="4" s="1"/>
  <c r="P41" i="4" s="1"/>
  <c r="Q41" i="4" s="1"/>
  <c r="R41" i="4" s="1"/>
  <c r="S41" i="4" s="1"/>
  <c r="T41" i="4" s="1"/>
  <c r="U41" i="4" s="1"/>
  <c r="M40" i="4" l="1"/>
  <c r="N40" i="4" s="1"/>
  <c r="O40" i="4" s="1"/>
  <c r="P40" i="4" s="1"/>
  <c r="Q40" i="4" s="1"/>
  <c r="R40" i="4" s="1"/>
  <c r="S40" i="4" s="1"/>
  <c r="T40" i="4" s="1"/>
  <c r="U40" i="4" s="1"/>
  <c r="V40" i="4" s="1"/>
  <c r="W40" i="4" s="1"/>
  <c r="X40" i="4" s="1"/>
  <c r="Y40" i="4" s="1"/>
  <c r="Z40" i="4" s="1"/>
  <c r="AA40" i="4" s="1"/>
  <c r="V41" i="4"/>
  <c r="W41" i="4" s="1"/>
  <c r="X41" i="4" s="1"/>
  <c r="Y41" i="4" s="1"/>
  <c r="Z41" i="4" s="1"/>
  <c r="AA41" i="4" s="1"/>
  <c r="AE7" i="3"/>
  <c r="AE8" i="3"/>
  <c r="AE9" i="3"/>
  <c r="AE6" i="3"/>
  <c r="AG10" i="3" l="1"/>
  <c r="AF10" i="3"/>
  <c r="AI10" i="3" l="1"/>
  <c r="AH10" i="3"/>
  <c r="AE10" i="3" s="1"/>
  <c r="C10" i="3" l="1"/>
  <c r="O10" i="3"/>
  <c r="Q7" i="3" l="1"/>
  <c r="Q8" i="3"/>
  <c r="Q9" i="3"/>
  <c r="AZ11" i="3"/>
  <c r="Q6" i="3"/>
  <c r="P7" i="3"/>
  <c r="P8" i="3"/>
  <c r="P9" i="3"/>
  <c r="AY11" i="3"/>
  <c r="P6" i="3"/>
  <c r="N10" i="3"/>
  <c r="J6" i="3" l="1"/>
  <c r="AB6" i="3" s="1"/>
  <c r="H10" i="3" l="1"/>
  <c r="AC10" i="3" l="1"/>
  <c r="AA10" i="3" l="1"/>
  <c r="Z10" i="3"/>
  <c r="Y10" i="3"/>
  <c r="X10" i="3"/>
  <c r="S10" i="3"/>
  <c r="R10" i="3"/>
  <c r="W10" i="3" l="1"/>
  <c r="U10" i="3"/>
  <c r="M10" i="3"/>
  <c r="Q10" i="3" s="1"/>
  <c r="K7" i="3"/>
  <c r="AD7" i="3" s="1"/>
  <c r="K8" i="3"/>
  <c r="AD8" i="3" s="1"/>
  <c r="K9" i="3"/>
  <c r="AD9" i="3" s="1"/>
  <c r="K6" i="3"/>
  <c r="AD6" i="3" s="1"/>
  <c r="I10" i="3"/>
  <c r="F10" i="3"/>
  <c r="G10" i="3"/>
  <c r="E10" i="3"/>
  <c r="J7" i="3"/>
  <c r="AB7" i="3" s="1"/>
  <c r="J8" i="3"/>
  <c r="AB8" i="3" s="1"/>
  <c r="J9" i="3"/>
  <c r="AB9" i="3" s="1"/>
  <c r="AD10" i="3" l="1"/>
  <c r="J10" i="3"/>
  <c r="K10" i="3"/>
  <c r="AB10" i="3" l="1"/>
  <c r="L10" i="3"/>
  <c r="P10" i="3" s="1"/>
  <c r="T10" i="3"/>
  <c r="V10" i="3"/>
  <c r="D10" i="3"/>
  <c r="I28" i="2" l="1"/>
  <c r="I27" i="2"/>
  <c r="I26" i="2"/>
  <c r="I25" i="2"/>
  <c r="I30" i="1"/>
  <c r="I29" i="1"/>
  <c r="I27" i="1"/>
  <c r="I26" i="1"/>
  <c r="I24" i="1"/>
  <c r="I21" i="1"/>
  <c r="I40" i="1"/>
  <c r="I39" i="1"/>
  <c r="I38" i="1"/>
  <c r="I37" i="1"/>
  <c r="I7" i="2"/>
  <c r="H3" i="2"/>
  <c r="G3" i="2"/>
  <c r="G4" i="2" s="1"/>
  <c r="F3" i="2"/>
  <c r="E3" i="2"/>
  <c r="D3" i="2"/>
  <c r="C3" i="2"/>
  <c r="B3" i="2"/>
  <c r="I7" i="1"/>
  <c r="H3" i="1"/>
  <c r="G3" i="1"/>
  <c r="E3" i="1"/>
  <c r="D3" i="1"/>
  <c r="C3" i="1"/>
  <c r="I3" i="2" l="1"/>
  <c r="C4" i="2"/>
  <c r="C5" i="2" s="1"/>
  <c r="I3" i="1"/>
  <c r="C12" i="2"/>
  <c r="C11" i="2"/>
  <c r="C10" i="2"/>
  <c r="C9" i="2"/>
  <c r="G21" i="2"/>
  <c r="G12" i="2"/>
  <c r="G11" i="2"/>
  <c r="G10" i="2"/>
  <c r="G9" i="2"/>
  <c r="G5" i="2"/>
  <c r="G6" i="2" s="1"/>
  <c r="E4" i="2"/>
  <c r="E5" i="2" s="1"/>
  <c r="B4" i="2"/>
  <c r="B5" i="2" s="1"/>
  <c r="D4" i="2"/>
  <c r="D5" i="2" s="1"/>
  <c r="F4" i="2"/>
  <c r="F5" i="2" s="1"/>
  <c r="H4" i="2"/>
  <c r="H5" i="2" s="1"/>
  <c r="C6" i="2" l="1"/>
  <c r="C21" i="2"/>
  <c r="H23" i="2"/>
  <c r="H21" i="2"/>
  <c r="H12" i="2"/>
  <c r="H11" i="2"/>
  <c r="H10" i="2"/>
  <c r="H9" i="2"/>
  <c r="D23" i="2"/>
  <c r="D21" i="2"/>
  <c r="D12" i="2"/>
  <c r="D11" i="2"/>
  <c r="D10" i="2"/>
  <c r="D9" i="2"/>
  <c r="G22" i="2"/>
  <c r="G18" i="2"/>
  <c r="G20" i="2"/>
  <c r="G17" i="2"/>
  <c r="G16" i="2"/>
  <c r="G15" i="2"/>
  <c r="G14" i="2"/>
  <c r="G13" i="2"/>
  <c r="H6" i="2"/>
  <c r="H17" i="2" s="1"/>
  <c r="D6" i="2"/>
  <c r="E6" i="2"/>
  <c r="E15" i="2" s="1"/>
  <c r="I5" i="2"/>
  <c r="F23" i="2"/>
  <c r="F21" i="2"/>
  <c r="F12" i="2"/>
  <c r="F11" i="2"/>
  <c r="F10" i="2"/>
  <c r="F9" i="2"/>
  <c r="B23" i="2"/>
  <c r="B21" i="2"/>
  <c r="B12" i="2"/>
  <c r="B11" i="2"/>
  <c r="B10" i="2"/>
  <c r="B9" i="2"/>
  <c r="I4" i="2"/>
  <c r="E23" i="2"/>
  <c r="E21" i="2"/>
  <c r="E12" i="2"/>
  <c r="E11" i="2"/>
  <c r="E10" i="2"/>
  <c r="E9" i="2"/>
  <c r="C22" i="2"/>
  <c r="C18" i="2"/>
  <c r="C20" i="2"/>
  <c r="C17" i="2"/>
  <c r="C16" i="2"/>
  <c r="C15" i="2"/>
  <c r="C14" i="2"/>
  <c r="C13" i="2"/>
  <c r="G23" i="2"/>
  <c r="C23" i="2"/>
  <c r="F6" i="2"/>
  <c r="B6" i="2"/>
  <c r="B14" i="2" s="1"/>
  <c r="G35" i="1"/>
  <c r="G33" i="1"/>
  <c r="G12" i="1"/>
  <c r="G11" i="1"/>
  <c r="G10" i="1"/>
  <c r="G9" i="1"/>
  <c r="C35" i="1"/>
  <c r="C33" i="1"/>
  <c r="C12" i="1"/>
  <c r="C11" i="1"/>
  <c r="C10" i="1"/>
  <c r="C9" i="1"/>
  <c r="D35" i="1"/>
  <c r="D33" i="1"/>
  <c r="D12" i="1"/>
  <c r="D11" i="1"/>
  <c r="D10" i="1"/>
  <c r="D9" i="1"/>
  <c r="F35" i="1"/>
  <c r="F33" i="1"/>
  <c r="F12" i="1"/>
  <c r="F11" i="1"/>
  <c r="F10" i="1"/>
  <c r="F9" i="1"/>
  <c r="G32" i="1"/>
  <c r="F17" i="1"/>
  <c r="C32" i="1"/>
  <c r="C17" i="1"/>
  <c r="C16" i="1"/>
  <c r="C15" i="1"/>
  <c r="C14" i="1"/>
  <c r="C13" i="1"/>
  <c r="E33" i="1"/>
  <c r="E35" i="1"/>
  <c r="E12" i="1"/>
  <c r="E11" i="1"/>
  <c r="E10" i="1"/>
  <c r="E9" i="1"/>
  <c r="H35" i="1"/>
  <c r="H33" i="1"/>
  <c r="H12" i="1"/>
  <c r="H11" i="1"/>
  <c r="H10" i="1"/>
  <c r="H9" i="1"/>
  <c r="B34" i="1"/>
  <c r="B18" i="1"/>
  <c r="B32" i="1"/>
  <c r="B17" i="1"/>
  <c r="B16" i="1"/>
  <c r="B15" i="1"/>
  <c r="B14" i="1"/>
  <c r="B13" i="1"/>
  <c r="I5" i="1"/>
  <c r="B35" i="1"/>
  <c r="B33" i="1"/>
  <c r="B12" i="1"/>
  <c r="B11" i="1"/>
  <c r="B10" i="1"/>
  <c r="B9" i="1"/>
  <c r="I4" i="1"/>
  <c r="E17" i="1"/>
  <c r="E17" i="2" l="1"/>
  <c r="B16" i="2"/>
  <c r="B20" i="2"/>
  <c r="I9" i="2"/>
  <c r="I11" i="2"/>
  <c r="H13" i="2"/>
  <c r="E13" i="2"/>
  <c r="H15" i="2"/>
  <c r="I21" i="2"/>
  <c r="I33" i="1"/>
  <c r="I9" i="1"/>
  <c r="I11" i="1"/>
  <c r="I10" i="1"/>
  <c r="I12" i="1"/>
  <c r="I35" i="1"/>
  <c r="F22" i="2"/>
  <c r="F18" i="2"/>
  <c r="F14" i="2"/>
  <c r="F16" i="2"/>
  <c r="F20" i="2"/>
  <c r="D22" i="2"/>
  <c r="D18" i="2"/>
  <c r="D13" i="2"/>
  <c r="D15" i="2"/>
  <c r="D17" i="2"/>
  <c r="B22" i="2"/>
  <c r="B18" i="2"/>
  <c r="I6" i="2"/>
  <c r="I10" i="2"/>
  <c r="I12" i="2"/>
  <c r="I23" i="2"/>
  <c r="B13" i="2"/>
  <c r="B15" i="2"/>
  <c r="B17" i="2"/>
  <c r="F13" i="2"/>
  <c r="F15" i="2"/>
  <c r="F17" i="2"/>
  <c r="E22" i="2"/>
  <c r="E18" i="2"/>
  <c r="H22" i="2"/>
  <c r="H18" i="2"/>
  <c r="E14" i="2"/>
  <c r="E16" i="2"/>
  <c r="E20" i="2"/>
  <c r="D14" i="2"/>
  <c r="D16" i="2"/>
  <c r="D20" i="2"/>
  <c r="H14" i="2"/>
  <c r="H16" i="2"/>
  <c r="H20" i="2"/>
  <c r="D34" i="1"/>
  <c r="D18" i="1"/>
  <c r="H34" i="1"/>
  <c r="H18" i="1"/>
  <c r="I6" i="1"/>
  <c r="H14" i="1"/>
  <c r="H16" i="1"/>
  <c r="H32" i="1"/>
  <c r="C34" i="1"/>
  <c r="C18" i="1"/>
  <c r="F13" i="1"/>
  <c r="F15" i="1"/>
  <c r="D13" i="1"/>
  <c r="D15" i="1"/>
  <c r="D17" i="1"/>
  <c r="G13" i="1"/>
  <c r="G15" i="1"/>
  <c r="E13" i="1"/>
  <c r="E15" i="1"/>
  <c r="E34" i="1"/>
  <c r="E18" i="1"/>
  <c r="H13" i="1"/>
  <c r="H15" i="1"/>
  <c r="H17" i="1"/>
  <c r="F34" i="1"/>
  <c r="F18" i="1"/>
  <c r="G34" i="1"/>
  <c r="G18" i="1"/>
  <c r="F14" i="1"/>
  <c r="F16" i="1"/>
  <c r="F32" i="1"/>
  <c r="D14" i="1"/>
  <c r="D16" i="1"/>
  <c r="D32" i="1"/>
  <c r="G14" i="1"/>
  <c r="G16" i="1"/>
  <c r="G17" i="1"/>
  <c r="E14" i="1"/>
  <c r="E16" i="1"/>
  <c r="E32" i="1"/>
  <c r="I20" i="2" l="1"/>
  <c r="I15" i="2"/>
  <c r="I16" i="2"/>
  <c r="I14" i="2"/>
  <c r="I17" i="1"/>
  <c r="I13" i="1"/>
  <c r="I34" i="1"/>
  <c r="I16" i="1"/>
  <c r="I32" i="1"/>
  <c r="I14" i="1"/>
  <c r="I18" i="1"/>
  <c r="I15" i="1"/>
  <c r="I18" i="2"/>
  <c r="I17" i="2"/>
  <c r="I13" i="2"/>
  <c r="I22" i="2"/>
</calcChain>
</file>

<file path=xl/sharedStrings.xml><?xml version="1.0" encoding="utf-8"?>
<sst xmlns="http://schemas.openxmlformats.org/spreadsheetml/2006/main" count="242" uniqueCount="116">
  <si>
    <t xml:space="preserve">Госпитальный фонд для лечения больных COVID-19 </t>
  </si>
  <si>
    <t>Наименование</t>
  </si>
  <si>
    <t>Калининская ЦРБ</t>
  </si>
  <si>
    <t>Городская больница                            № 6</t>
  </si>
  <si>
    <t>Областная клиническая больница</t>
  </si>
  <si>
    <t>Нелидовская ЦРБ</t>
  </si>
  <si>
    <t>Городская больница     № 1</t>
  </si>
  <si>
    <t>Конаковская ЦРБ</t>
  </si>
  <si>
    <t>Вышневолоцкая ЦРБ</t>
  </si>
  <si>
    <t>ИТОГО</t>
  </si>
  <si>
    <r>
      <rPr>
        <b/>
        <sz val="12"/>
        <color theme="1"/>
        <rFont val="Times New Roman"/>
        <family val="1"/>
        <charset val="204"/>
      </rPr>
      <t xml:space="preserve">Койки не обеспеченные кислородом </t>
    </r>
    <r>
      <rPr>
        <sz val="12"/>
        <color theme="1"/>
        <rFont val="Times New Roman"/>
        <family val="1"/>
        <charset val="204"/>
      </rPr>
      <t>(не более 30%)</t>
    </r>
  </si>
  <si>
    <r>
      <rPr>
        <b/>
        <sz val="12"/>
        <color theme="1"/>
        <rFont val="Times New Roman"/>
        <family val="1"/>
        <charset val="204"/>
      </rPr>
      <t>Койки обеспеченные кислородом для пациентов не требующих ИВЛ</t>
    </r>
    <r>
      <rPr>
        <sz val="12"/>
        <color theme="1"/>
        <rFont val="Times New Roman"/>
        <family val="1"/>
        <charset val="204"/>
      </rPr>
      <t xml:space="preserve"> (Критерии размещения: любые помещения, оборудованные кислородной разводкой и клапанной консолью). </t>
    </r>
    <r>
      <rPr>
        <i/>
        <sz val="12"/>
        <color theme="1"/>
        <rFont val="Times New Roman"/>
        <family val="1"/>
        <charset val="204"/>
      </rPr>
      <t>50% от коек обеспеченных кислородом</t>
    </r>
  </si>
  <si>
    <r>
      <rPr>
        <b/>
        <sz val="12"/>
        <color theme="1"/>
        <rFont val="Times New Roman"/>
        <family val="1"/>
        <charset val="204"/>
      </rPr>
      <t>Койки обеспеченные кислородом для пациентов требующих неинвазивной ИВЛ</t>
    </r>
    <r>
      <rPr>
        <sz val="12"/>
        <color theme="1"/>
        <rFont val="Times New Roman"/>
        <family val="1"/>
        <charset val="204"/>
      </rPr>
      <t xml:space="preserve"> (Критерии размещения: любые помещения, оборудованные кислородной разводкой и клапанной консолью).       </t>
    </r>
    <r>
      <rPr>
        <i/>
        <sz val="12"/>
        <color theme="1"/>
        <rFont val="Times New Roman"/>
        <family val="1"/>
        <charset val="204"/>
      </rPr>
      <t>25% от коек обеспеченных кислородом</t>
    </r>
  </si>
  <si>
    <r>
      <rPr>
        <b/>
        <sz val="12"/>
        <color theme="1"/>
        <rFont val="Times New Roman"/>
        <family val="1"/>
        <charset val="204"/>
      </rPr>
      <t xml:space="preserve">Койки обеспеченные кислородом для пациентов требующих инвазивной ИВЛ </t>
    </r>
    <r>
      <rPr>
        <sz val="12"/>
        <color theme="1"/>
        <rFont val="Times New Roman"/>
        <family val="1"/>
        <charset val="204"/>
      </rPr>
      <t xml:space="preserve">(Критерии размещения: отделения реанимации или опрерационные, оборудованные кислородной разводкой и клапанной консолью). </t>
    </r>
    <r>
      <rPr>
        <i/>
        <sz val="12"/>
        <color theme="1"/>
        <rFont val="Times New Roman"/>
        <family val="1"/>
        <charset val="204"/>
      </rPr>
      <t>25% от коек обеспеченных кислородом</t>
    </r>
  </si>
  <si>
    <t>Итого койки:</t>
  </si>
  <si>
    <t>Оснащение</t>
  </si>
  <si>
    <t>Маска (1 маска на 1 пациента)</t>
  </si>
  <si>
    <t>Банка типа Боброва</t>
  </si>
  <si>
    <t>Пульсоксиметр</t>
  </si>
  <si>
    <t>Автоматический тонометр</t>
  </si>
  <si>
    <t>Аппарат ИВЛ</t>
  </si>
  <si>
    <t>Маска для неинвазивной вентилляции (на 1 больного 2 размера маски на 14 дней)</t>
  </si>
  <si>
    <t>Монитор пациента</t>
  </si>
  <si>
    <t>Аспиратор</t>
  </si>
  <si>
    <t>Шприцевой насос</t>
  </si>
  <si>
    <t>Аппарат для определения газов крови</t>
  </si>
  <si>
    <t>Персонал на 6 коек, в том числе:</t>
  </si>
  <si>
    <t>Реаниматологи</t>
  </si>
  <si>
    <t>Врач любой специальности</t>
  </si>
  <si>
    <t>Реанимационные медсестры</t>
  </si>
  <si>
    <t>Медсестры</t>
  </si>
  <si>
    <t>Рентгеновский аппарат</t>
  </si>
  <si>
    <t>Аппараты УЗИ</t>
  </si>
  <si>
    <t>Компьютерный томограф</t>
  </si>
  <si>
    <t>Бронхоскоп</t>
  </si>
  <si>
    <t>Клинико-диагностическая лаборатория</t>
  </si>
  <si>
    <t>Одноразовая посуда</t>
  </si>
  <si>
    <t>ЦСО</t>
  </si>
  <si>
    <t>Участок обезвреживания отходов</t>
  </si>
  <si>
    <t>Возможность размещения кислородной станции или РАМПЫ</t>
  </si>
  <si>
    <t>Площадка обработки транспорта</t>
  </si>
  <si>
    <t>Охрана (полиция/Росгвардия)</t>
  </si>
  <si>
    <t>Моечная машина для бронхоскопов</t>
  </si>
  <si>
    <t>Эпидемиолог</t>
  </si>
  <si>
    <t>Клинический фармаколог</t>
  </si>
  <si>
    <t>Инфекционист, 1 специалист-консультант на 100 коек</t>
  </si>
  <si>
    <t>Пульммонолог-консультант</t>
  </si>
  <si>
    <t>Специалисты АХЧ</t>
  </si>
  <si>
    <t>Специалисты Роспотребнадзора</t>
  </si>
  <si>
    <t>IT-специалисты</t>
  </si>
  <si>
    <t>Технические специалисты</t>
  </si>
  <si>
    <t>ДРУГИЕ СПЕЦИАЛИСТЫ:</t>
  </si>
  <si>
    <t>Госпитальный фонд для лечения больных COVID-19 (расчет)</t>
  </si>
  <si>
    <t>МСЧ № 141 г. Удомля</t>
  </si>
  <si>
    <t>ВСЕГО</t>
  </si>
  <si>
    <t>Зубцовская ЦРБ</t>
  </si>
  <si>
    <t>3 этаж.</t>
  </si>
  <si>
    <t>5 этаж.</t>
  </si>
  <si>
    <t>Городская больница                            
№ 6</t>
  </si>
  <si>
    <t>ИТОГ</t>
  </si>
  <si>
    <t>план</t>
  </si>
  <si>
    <t>факт</t>
  </si>
  <si>
    <t>№</t>
  </si>
  <si>
    <t>1.1.</t>
  </si>
  <si>
    <t>1.2.</t>
  </si>
  <si>
    <t>1.3.</t>
  </si>
  <si>
    <t>1.4.</t>
  </si>
  <si>
    <t>1 этап</t>
  </si>
  <si>
    <t>2 этап</t>
  </si>
  <si>
    <t>3 этап</t>
  </si>
  <si>
    <t>4 этап</t>
  </si>
  <si>
    <t>5 этап</t>
  </si>
  <si>
    <t>Городская больница     
№ 1</t>
  </si>
  <si>
    <t>план*</t>
  </si>
  <si>
    <t>1 корп.</t>
  </si>
  <si>
    <t>2 корп.</t>
  </si>
  <si>
    <t>ИЦК</t>
  </si>
  <si>
    <t>РЕЗЕРВ</t>
  </si>
  <si>
    <t>БСМП</t>
  </si>
  <si>
    <t>Вышневол. ЦРБ</t>
  </si>
  <si>
    <t xml:space="preserve">Госпитальный инфекционный фонд для лечения больных COVID-19 
(данные по состоянию на 30.04.2020 16:00) </t>
  </si>
  <si>
    <t>Кашинская ЦРБ</t>
  </si>
  <si>
    <t>Городская больница №5</t>
  </si>
  <si>
    <t xml:space="preserve">Койки, обеспеченные кислородом для пациентов, требующих инвазивной ИВЛ </t>
  </si>
  <si>
    <t>Итого коек:</t>
  </si>
  <si>
    <r>
      <rPr>
        <b/>
        <sz val="16"/>
        <color theme="1"/>
        <rFont val="Times New Roman"/>
        <family val="1"/>
        <charset val="204"/>
      </rPr>
      <t>Койки, обеспеченные кислородом для пациентов, не требующих ИВЛ</t>
    </r>
    <r>
      <rPr>
        <sz val="16"/>
        <color theme="1"/>
        <rFont val="Times New Roman"/>
        <family val="1"/>
        <charset val="204"/>
      </rPr>
      <t xml:space="preserve"> </t>
    </r>
  </si>
  <si>
    <r>
      <rPr>
        <b/>
        <sz val="16"/>
        <color theme="1"/>
        <rFont val="Times New Roman"/>
        <family val="1"/>
        <charset val="204"/>
      </rPr>
      <t>Койки, обеспеченные кислородом для пациентов, требующих неинвазивной ИВЛ</t>
    </r>
    <r>
      <rPr>
        <sz val="16"/>
        <color theme="1"/>
        <rFont val="Times New Roman"/>
        <family val="1"/>
        <charset val="204"/>
      </rPr>
      <t xml:space="preserve"> </t>
    </r>
  </si>
  <si>
    <t>* По нормативам Министерства здравоохранения России</t>
  </si>
  <si>
    <t>вт</t>
  </si>
  <si>
    <t>ср</t>
  </si>
  <si>
    <t>чт</t>
  </si>
  <si>
    <t>пт</t>
  </si>
  <si>
    <t>сб</t>
  </si>
  <si>
    <t>вс</t>
  </si>
  <si>
    <t>пн</t>
  </si>
  <si>
    <t>Городская больница № 6</t>
  </si>
  <si>
    <t>Городская больница № 1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</si>
  <si>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</si>
  <si>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</si>
  <si>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</si>
  <si>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</si>
  <si>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</si>
  <si>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</si>
  <si>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</si>
  <si>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</si>
  <si>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</si>
  <si>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</si>
  <si>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</si>
  <si>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</si>
  <si>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Койки, не обеспеченные кислородом</t>
  </si>
  <si>
    <t xml:space="preserve">Койки, обеспеченные кислородом </t>
  </si>
  <si>
    <t>основной инфекционный коечный фонд</t>
  </si>
  <si>
    <t>резерв</t>
  </si>
  <si>
    <t>ИТОГО ОСНОВНОГО КОЕЧНОГО ФОНДА  (нарастающим итогом)</t>
  </si>
  <si>
    <t>итог</t>
  </si>
  <si>
    <t xml:space="preserve">График открытия госпитального инфекционного фонда для лечения больных COVID-19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</si>
</sst>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rgb="FFC00000"/>
      <name val="Times New Roman"/>
      <family val="1"/>
      <charset val="204"/>
    </font>
    <font>
      <b/>
      <sz val="12"/>
      <color theme="8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6"/>
      <color rgb="FFC00000"/>
      <name val="Times New Roman"/>
      <family val="1"/>
      <charset val="204"/>
    </font>
    <font>
      <b/>
      <sz val="16"/>
      <color theme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30"/>
      <color theme="1"/>
      <name val="Times New Roman"/>
      <family val="1"/>
      <charset val="204"/>
    </font>
    <font>
      <i/>
      <sz val="16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sz val="15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25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EBAB8"/>
        <bgColor indexed="64"/>
      </patternFill>
    </fill>
    <fill>
      <patternFill patternType="solid">
        <fgColor rgb="FFFAB58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1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1" fontId="3" fillId="0" borderId="2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wrapText="1"/>
    </xf>
    <xf numFmtId="1" fontId="2" fillId="0" borderId="0" xfId="0" applyNumberFormat="1" applyFont="1"/>
    <xf numFmtId="0" fontId="2" fillId="0" borderId="2" xfId="0" applyFont="1" applyBorder="1"/>
    <xf numFmtId="1" fontId="2" fillId="0" borderId="2" xfId="0" applyNumberFormat="1" applyFont="1" applyBorder="1"/>
    <xf numFmtId="1" fontId="3" fillId="0" borderId="4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Border="1"/>
    <xf numFmtId="0" fontId="3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 wrapText="1"/>
    </xf>
    <xf numFmtId="1" fontId="5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" fontId="3" fillId="4" borderId="4" xfId="0" applyNumberFormat="1" applyFont="1" applyFill="1" applyBorder="1" applyAlignment="1">
      <alignment horizontal="center" vertical="center"/>
    </xf>
    <xf numFmtId="1" fontId="8" fillId="4" borderId="4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 wrapText="1"/>
    </xf>
    <xf numFmtId="0" fontId="3" fillId="0" borderId="0" xfId="0" applyFont="1" applyBorder="1"/>
    <xf numFmtId="2" fontId="0" fillId="2" borderId="0" xfId="0" applyNumberFormat="1" applyFill="1" applyBorder="1"/>
    <xf numFmtId="0" fontId="3" fillId="0" borderId="0" xfId="0" applyFont="1" applyBorder="1" applyAlignment="1">
      <alignment horizontal="left" wrapText="1"/>
    </xf>
    <xf numFmtId="1" fontId="3" fillId="0" borderId="0" xfId="0" applyNumberFormat="1" applyFont="1" applyBorder="1" applyAlignment="1">
      <alignment horizontal="center" vertical="center" wrapText="1"/>
    </xf>
    <xf numFmtId="0" fontId="16" fillId="0" borderId="0" xfId="0" applyFont="1"/>
    <xf numFmtId="0" fontId="12" fillId="0" borderId="2" xfId="0" applyFont="1" applyBorder="1" applyAlignment="1">
      <alignment horizontal="center" vertical="center"/>
    </xf>
    <xf numFmtId="0" fontId="17" fillId="0" borderId="15" xfId="0" applyFont="1" applyBorder="1" applyAlignment="1">
      <alignment horizontal="right" vertical="center" wrapText="1"/>
    </xf>
    <xf numFmtId="0" fontId="17" fillId="9" borderId="15" xfId="0" applyFont="1" applyFill="1" applyBorder="1" applyAlignment="1">
      <alignment horizontal="right" vertical="center" wrapText="1"/>
    </xf>
    <xf numFmtId="0" fontId="19" fillId="2" borderId="2" xfId="0" applyFont="1" applyFill="1" applyBorder="1" applyAlignment="1">
      <alignment horizontal="right" vertical="center" wrapText="1"/>
    </xf>
    <xf numFmtId="0" fontId="19" fillId="0" borderId="2" xfId="0" applyFont="1" applyBorder="1" applyAlignment="1">
      <alignment horizontal="center" vertical="center"/>
    </xf>
    <xf numFmtId="0" fontId="18" fillId="9" borderId="15" xfId="0" applyFont="1" applyFill="1" applyBorder="1" applyAlignment="1">
      <alignment horizontal="right" vertical="center" wrapText="1"/>
    </xf>
    <xf numFmtId="0" fontId="19" fillId="9" borderId="2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right" vertical="center" wrapText="1"/>
    </xf>
    <xf numFmtId="0" fontId="6" fillId="0" borderId="15" xfId="0" applyFont="1" applyBorder="1" applyAlignment="1">
      <alignment horizontal="left" vertical="center" wrapText="1"/>
    </xf>
    <xf numFmtId="16" fontId="20" fillId="0" borderId="3" xfId="0" applyNumberFormat="1" applyFont="1" applyBorder="1" applyAlignment="1">
      <alignment horizontal="center" vertical="center" textRotation="90" wrapText="1"/>
    </xf>
    <xf numFmtId="0" fontId="6" fillId="0" borderId="11" xfId="0" applyFont="1" applyBorder="1" applyAlignment="1">
      <alignment horizontal="left" vertical="center" wrapText="1"/>
    </xf>
    <xf numFmtId="0" fontId="19" fillId="2" borderId="4" xfId="0" applyFont="1" applyFill="1" applyBorder="1" applyAlignment="1">
      <alignment horizontal="right" vertical="center" wrapText="1"/>
    </xf>
    <xf numFmtId="0" fontId="19" fillId="0" borderId="4" xfId="0" applyFont="1" applyBorder="1" applyAlignment="1">
      <alignment horizontal="center" vertical="center"/>
    </xf>
    <xf numFmtId="0" fontId="18" fillId="4" borderId="16" xfId="0" applyFont="1" applyFill="1" applyBorder="1" applyAlignment="1">
      <alignment horizontal="left" vertical="center" wrapText="1"/>
    </xf>
    <xf numFmtId="0" fontId="18" fillId="2" borderId="17" xfId="0" applyFont="1" applyFill="1" applyBorder="1" applyAlignment="1">
      <alignment horizontal="right" vertical="center" wrapText="1"/>
    </xf>
    <xf numFmtId="0" fontId="18" fillId="4" borderId="17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19" fillId="2" borderId="3" xfId="0" applyFont="1" applyFill="1" applyBorder="1" applyAlignment="1">
      <alignment horizontal="right" vertical="center" wrapText="1"/>
    </xf>
    <xf numFmtId="0" fontId="19" fillId="0" borderId="3" xfId="0" applyFont="1" applyBorder="1" applyAlignment="1">
      <alignment horizontal="center" vertical="center"/>
    </xf>
    <xf numFmtId="0" fontId="18" fillId="4" borderId="16" xfId="0" applyFont="1" applyFill="1" applyBorder="1" applyAlignment="1">
      <alignment horizontal="left" vertical="center"/>
    </xf>
    <xf numFmtId="0" fontId="18" fillId="2" borderId="17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horizontal="center" vertical="center"/>
    </xf>
    <xf numFmtId="0" fontId="19" fillId="3" borderId="16" xfId="0" applyFont="1" applyFill="1" applyBorder="1" applyAlignment="1">
      <alignment horizontal="left" vertical="center"/>
    </xf>
    <xf numFmtId="0" fontId="18" fillId="3" borderId="17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1" fontId="3" fillId="4" borderId="5" xfId="0" applyNumberFormat="1" applyFont="1" applyFill="1" applyBorder="1" applyAlignment="1">
      <alignment horizontal="center" vertical="center"/>
    </xf>
    <xf numFmtId="1" fontId="3" fillId="4" borderId="14" xfId="0" applyNumberFormat="1" applyFont="1" applyFill="1" applyBorder="1" applyAlignment="1">
      <alignment horizontal="center" vertical="center"/>
    </xf>
    <xf numFmtId="1" fontId="3" fillId="4" borderId="15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5" fillId="4" borderId="7" xfId="0" applyNumberFormat="1" applyFont="1" applyFill="1" applyBorder="1" applyAlignment="1">
      <alignment horizontal="center" vertical="center"/>
    </xf>
    <xf numFmtId="1" fontId="5" fillId="4" borderId="8" xfId="0" applyNumberFormat="1" applyFont="1" applyFill="1" applyBorder="1" applyAlignment="1">
      <alignment horizontal="center" vertical="center"/>
    </xf>
    <xf numFmtId="1" fontId="5" fillId="4" borderId="6" xfId="0" applyNumberFormat="1" applyFont="1" applyFill="1" applyBorder="1" applyAlignment="1">
      <alignment horizontal="center" vertical="center"/>
    </xf>
    <xf numFmtId="1" fontId="5" fillId="4" borderId="10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1" fontId="5" fillId="4" borderId="11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16" fillId="0" borderId="12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21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textRotation="90"/>
    </xf>
    <xf numFmtId="0" fontId="6" fillId="0" borderId="6" xfId="0" applyFont="1" applyBorder="1" applyAlignment="1">
      <alignment horizontal="center" vertical="center" textRotation="90"/>
    </xf>
    <xf numFmtId="0" fontId="6" fillId="0" borderId="13" xfId="0" applyFont="1" applyBorder="1" applyAlignment="1">
      <alignment horizontal="center" vertical="center" textRotation="90"/>
    </xf>
    <xf numFmtId="0" fontId="6" fillId="0" borderId="12" xfId="0" applyFont="1" applyBorder="1" applyAlignment="1">
      <alignment horizontal="center" vertical="center" textRotation="90"/>
    </xf>
    <xf numFmtId="0" fontId="6" fillId="0" borderId="10" xfId="0" applyFont="1" applyBorder="1" applyAlignment="1">
      <alignment horizontal="center" vertical="center" textRotation="90"/>
    </xf>
    <xf numFmtId="0" fontId="6" fillId="0" borderId="11" xfId="0" applyFont="1" applyBorder="1" applyAlignment="1">
      <alignment horizontal="center" vertical="center" textRotation="90"/>
    </xf>
    <xf numFmtId="0" fontId="18" fillId="0" borderId="3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BAB8"/>
      <color rgb="FFBCEF95"/>
      <color rgb="FFFAB582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"/>
  <sheetViews>
    <sheetView workbookViewId="0">
      <selection activeCell="M4" sqref="M4"/>
    </sheetView>
  </sheetViews>
  <sheetFormatPr defaultColWidth="9.109375" defaultRowHeight="15.6" x14ac:dyDescent="0.3"/>
  <cols>
    <col min="1" max="1" width="67.44140625" style="1" customWidth="1"/>
    <col min="2" max="8" width="13.6640625" style="1" customWidth="1"/>
    <col min="9" max="9" width="9.33203125" style="13" customWidth="1"/>
    <col min="10" max="16384" width="9.109375" style="1"/>
  </cols>
  <sheetData>
    <row r="1" spans="1:9" ht="28.5" customHeight="1" x14ac:dyDescent="0.3">
      <c r="A1" s="93" t="s">
        <v>52</v>
      </c>
      <c r="B1" s="93"/>
      <c r="C1" s="93"/>
      <c r="D1" s="93"/>
      <c r="E1" s="93"/>
      <c r="F1" s="93"/>
      <c r="G1" s="93"/>
      <c r="H1" s="93"/>
      <c r="I1" s="93"/>
    </row>
    <row r="2" spans="1:9" ht="46.8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 spans="1:9" x14ac:dyDescent="0.3">
      <c r="A3" s="5" t="s">
        <v>10</v>
      </c>
      <c r="B3" s="6">
        <f t="shared" ref="B3:E3" si="0">B7*0.3</f>
        <v>22.5</v>
      </c>
      <c r="C3" s="6">
        <f t="shared" si="0"/>
        <v>180</v>
      </c>
      <c r="D3" s="6">
        <f t="shared" si="0"/>
        <v>36</v>
      </c>
      <c r="E3" s="6">
        <f t="shared" si="0"/>
        <v>18</v>
      </c>
      <c r="F3" s="2">
        <f>F7*0.3</f>
        <v>21</v>
      </c>
      <c r="G3" s="2">
        <f>G7*0.3</f>
        <v>36</v>
      </c>
      <c r="H3" s="2">
        <f>H7*0.3</f>
        <v>60</v>
      </c>
      <c r="I3" s="4">
        <f>SUM(B3:H3)</f>
        <v>373.5</v>
      </c>
    </row>
    <row r="4" spans="1:9" ht="62.4" x14ac:dyDescent="0.3">
      <c r="A4" s="5" t="s">
        <v>11</v>
      </c>
      <c r="B4" s="6">
        <f t="shared" ref="B4:E4" si="1">(B7-B3)*0.5</f>
        <v>26.25</v>
      </c>
      <c r="C4" s="6">
        <f t="shared" si="1"/>
        <v>210</v>
      </c>
      <c r="D4" s="6">
        <f t="shared" si="1"/>
        <v>42</v>
      </c>
      <c r="E4" s="6">
        <f t="shared" si="1"/>
        <v>21</v>
      </c>
      <c r="F4" s="4">
        <f>(F7-F3)*0.5</f>
        <v>24.5</v>
      </c>
      <c r="G4" s="2">
        <f>(G7-G3)*0.5</f>
        <v>42</v>
      </c>
      <c r="H4" s="2">
        <f>(H7-H3)*0.5</f>
        <v>70</v>
      </c>
      <c r="I4" s="4">
        <f t="shared" ref="I4:I23" si="2">SUM(B4:H4)</f>
        <v>435.75</v>
      </c>
    </row>
    <row r="5" spans="1:9" ht="62.4" x14ac:dyDescent="0.3">
      <c r="A5" s="5" t="s">
        <v>12</v>
      </c>
      <c r="B5" s="6">
        <f t="shared" ref="B5:E5" si="3">(B7-B3-B4)/2</f>
        <v>13.125</v>
      </c>
      <c r="C5" s="6">
        <f t="shared" si="3"/>
        <v>105</v>
      </c>
      <c r="D5" s="6">
        <f t="shared" si="3"/>
        <v>21</v>
      </c>
      <c r="E5" s="6">
        <f t="shared" si="3"/>
        <v>10.5</v>
      </c>
      <c r="F5" s="4">
        <f>(F7-F3-F4)/2</f>
        <v>12.25</v>
      </c>
      <c r="G5" s="2">
        <f>(G7-G3-G4)/2</f>
        <v>21</v>
      </c>
      <c r="H5" s="2">
        <f>(H7-H3-H4)/2</f>
        <v>35</v>
      </c>
      <c r="I5" s="4">
        <f t="shared" si="2"/>
        <v>217.875</v>
      </c>
    </row>
    <row r="6" spans="1:9" ht="62.4" x14ac:dyDescent="0.3">
      <c r="A6" s="5" t="s">
        <v>13</v>
      </c>
      <c r="B6" s="6">
        <f t="shared" ref="B6:E6" si="4">(B7-B3-B4-B5)</f>
        <v>13.125</v>
      </c>
      <c r="C6" s="6">
        <f t="shared" si="4"/>
        <v>105</v>
      </c>
      <c r="D6" s="6">
        <f t="shared" si="4"/>
        <v>21</v>
      </c>
      <c r="E6" s="6">
        <f t="shared" si="4"/>
        <v>10.5</v>
      </c>
      <c r="F6" s="4">
        <f>(F7-F3-F4-F5)</f>
        <v>12.25</v>
      </c>
      <c r="G6" s="2">
        <f>(G7-G3-G4-G5)</f>
        <v>21</v>
      </c>
      <c r="H6" s="2">
        <f>(H7-H3-H4-H5)</f>
        <v>35</v>
      </c>
      <c r="I6" s="4">
        <f t="shared" si="2"/>
        <v>217.875</v>
      </c>
    </row>
    <row r="7" spans="1:9" s="11" customFormat="1" x14ac:dyDescent="0.3">
      <c r="A7" s="7" t="s">
        <v>14</v>
      </c>
      <c r="B7" s="8">
        <v>75</v>
      </c>
      <c r="C7" s="8">
        <v>600</v>
      </c>
      <c r="D7" s="8">
        <v>120</v>
      </c>
      <c r="E7" s="8">
        <v>60</v>
      </c>
      <c r="F7" s="9">
        <v>70</v>
      </c>
      <c r="G7" s="10">
        <v>120</v>
      </c>
      <c r="H7" s="10">
        <v>200</v>
      </c>
      <c r="I7" s="9">
        <f t="shared" si="2"/>
        <v>1245</v>
      </c>
    </row>
    <row r="8" spans="1:9" s="11" customFormat="1" x14ac:dyDescent="0.3">
      <c r="A8" s="7" t="s">
        <v>15</v>
      </c>
      <c r="B8" s="8"/>
      <c r="C8" s="8"/>
      <c r="D8" s="8"/>
      <c r="E8" s="8"/>
      <c r="F8" s="9"/>
      <c r="G8" s="10"/>
      <c r="H8" s="10"/>
      <c r="I8" s="9"/>
    </row>
    <row r="9" spans="1:9" x14ac:dyDescent="0.3">
      <c r="A9" s="5" t="s">
        <v>16</v>
      </c>
      <c r="B9" s="6">
        <f t="shared" ref="B9:E9" si="5">B4</f>
        <v>26.25</v>
      </c>
      <c r="C9" s="6">
        <f t="shared" si="5"/>
        <v>210</v>
      </c>
      <c r="D9" s="6">
        <f t="shared" si="5"/>
        <v>42</v>
      </c>
      <c r="E9" s="6">
        <f t="shared" si="5"/>
        <v>21</v>
      </c>
      <c r="F9" s="4">
        <f>F4</f>
        <v>24.5</v>
      </c>
      <c r="G9" s="2">
        <f>G4</f>
        <v>42</v>
      </c>
      <c r="H9" s="2">
        <f>H4</f>
        <v>70</v>
      </c>
      <c r="I9" s="4">
        <f t="shared" si="2"/>
        <v>435.75</v>
      </c>
    </row>
    <row r="10" spans="1:9" x14ac:dyDescent="0.3">
      <c r="A10" s="5" t="s">
        <v>17</v>
      </c>
      <c r="B10" s="6">
        <f t="shared" ref="B10:E10" si="6">B4</f>
        <v>26.25</v>
      </c>
      <c r="C10" s="6">
        <f t="shared" si="6"/>
        <v>210</v>
      </c>
      <c r="D10" s="6">
        <f t="shared" si="6"/>
        <v>42</v>
      </c>
      <c r="E10" s="6">
        <f t="shared" si="6"/>
        <v>21</v>
      </c>
      <c r="F10" s="4">
        <f>F4</f>
        <v>24.5</v>
      </c>
      <c r="G10" s="2">
        <f>G4</f>
        <v>42</v>
      </c>
      <c r="H10" s="2">
        <f>H4</f>
        <v>70</v>
      </c>
      <c r="I10" s="4">
        <f t="shared" si="2"/>
        <v>435.75</v>
      </c>
    </row>
    <row r="11" spans="1:9" x14ac:dyDescent="0.3">
      <c r="A11" s="5" t="s">
        <v>18</v>
      </c>
      <c r="B11" s="6">
        <f t="shared" ref="B11:E11" si="7">B4/2</f>
        <v>13.125</v>
      </c>
      <c r="C11" s="6">
        <f t="shared" si="7"/>
        <v>105</v>
      </c>
      <c r="D11" s="6">
        <f t="shared" si="7"/>
        <v>21</v>
      </c>
      <c r="E11" s="6">
        <f t="shared" si="7"/>
        <v>10.5</v>
      </c>
      <c r="F11" s="4">
        <f>F4/2</f>
        <v>12.25</v>
      </c>
      <c r="G11" s="2">
        <f>G4/2</f>
        <v>21</v>
      </c>
      <c r="H11" s="2">
        <f>H4/2</f>
        <v>35</v>
      </c>
      <c r="I11" s="4">
        <f t="shared" si="2"/>
        <v>217.875</v>
      </c>
    </row>
    <row r="12" spans="1:9" x14ac:dyDescent="0.3">
      <c r="A12" s="5" t="s">
        <v>19</v>
      </c>
      <c r="B12" s="6">
        <f t="shared" ref="B12:E12" si="8">B4</f>
        <v>26.25</v>
      </c>
      <c r="C12" s="6">
        <f t="shared" si="8"/>
        <v>210</v>
      </c>
      <c r="D12" s="6">
        <f t="shared" si="8"/>
        <v>42</v>
      </c>
      <c r="E12" s="6">
        <f t="shared" si="8"/>
        <v>21</v>
      </c>
      <c r="F12" s="4">
        <f>F4</f>
        <v>24.5</v>
      </c>
      <c r="G12" s="2">
        <f>G4</f>
        <v>42</v>
      </c>
      <c r="H12" s="2">
        <f>H4</f>
        <v>70</v>
      </c>
      <c r="I12" s="4">
        <f t="shared" si="2"/>
        <v>435.75</v>
      </c>
    </row>
    <row r="13" spans="1:9" x14ac:dyDescent="0.3">
      <c r="A13" s="5" t="s">
        <v>20</v>
      </c>
      <c r="B13" s="6">
        <f t="shared" ref="B13:E13" si="9">B5+B6</f>
        <v>26.25</v>
      </c>
      <c r="C13" s="6">
        <f t="shared" si="9"/>
        <v>210</v>
      </c>
      <c r="D13" s="6">
        <f t="shared" si="9"/>
        <v>42</v>
      </c>
      <c r="E13" s="6">
        <f t="shared" si="9"/>
        <v>21</v>
      </c>
      <c r="F13" s="4">
        <f>F5+F6</f>
        <v>24.5</v>
      </c>
      <c r="G13" s="2">
        <f>G5+G6</f>
        <v>42</v>
      </c>
      <c r="H13" s="2">
        <f>H5+H6</f>
        <v>70</v>
      </c>
      <c r="I13" s="4">
        <f t="shared" si="2"/>
        <v>435.75</v>
      </c>
    </row>
    <row r="14" spans="1:9" ht="31.2" x14ac:dyDescent="0.3">
      <c r="A14" s="5" t="s">
        <v>21</v>
      </c>
      <c r="B14" s="6">
        <f t="shared" ref="B14:E14" si="10">(B5*4)+(B6*4)</f>
        <v>105</v>
      </c>
      <c r="C14" s="6">
        <f t="shared" si="10"/>
        <v>840</v>
      </c>
      <c r="D14" s="6">
        <f t="shared" si="10"/>
        <v>168</v>
      </c>
      <c r="E14" s="6">
        <f t="shared" si="10"/>
        <v>84</v>
      </c>
      <c r="F14" s="4">
        <f>(F5*4)+(F6*4)</f>
        <v>98</v>
      </c>
      <c r="G14" s="2">
        <f>(G5*4)+(G6*4)</f>
        <v>168</v>
      </c>
      <c r="H14" s="2">
        <f>(H5*4)+(H6*4)</f>
        <v>280</v>
      </c>
      <c r="I14" s="4">
        <f t="shared" si="2"/>
        <v>1743</v>
      </c>
    </row>
    <row r="15" spans="1:9" x14ac:dyDescent="0.3">
      <c r="A15" s="5" t="s">
        <v>22</v>
      </c>
      <c r="B15" s="6">
        <f t="shared" ref="B15:E15" si="11">B5+B6</f>
        <v>26.25</v>
      </c>
      <c r="C15" s="6">
        <f t="shared" si="11"/>
        <v>210</v>
      </c>
      <c r="D15" s="6">
        <f t="shared" si="11"/>
        <v>42</v>
      </c>
      <c r="E15" s="6">
        <f t="shared" si="11"/>
        <v>21</v>
      </c>
      <c r="F15" s="4">
        <f>F5+F6</f>
        <v>24.5</v>
      </c>
      <c r="G15" s="2">
        <f>G5+G6</f>
        <v>42</v>
      </c>
      <c r="H15" s="2">
        <f>H5+H6</f>
        <v>70</v>
      </c>
      <c r="I15" s="4">
        <f t="shared" si="2"/>
        <v>435.75</v>
      </c>
    </row>
    <row r="16" spans="1:9" x14ac:dyDescent="0.3">
      <c r="A16" s="5" t="s">
        <v>23</v>
      </c>
      <c r="B16" s="6">
        <f t="shared" ref="B16:E16" si="12">B5+B6</f>
        <v>26.25</v>
      </c>
      <c r="C16" s="6">
        <f t="shared" si="12"/>
        <v>210</v>
      </c>
      <c r="D16" s="6">
        <f t="shared" si="12"/>
        <v>42</v>
      </c>
      <c r="E16" s="6">
        <f t="shared" si="12"/>
        <v>21</v>
      </c>
      <c r="F16" s="4">
        <f>F5+F6</f>
        <v>24.5</v>
      </c>
      <c r="G16" s="2">
        <f>G5+G6</f>
        <v>42</v>
      </c>
      <c r="H16" s="2">
        <f>H5+H6</f>
        <v>70</v>
      </c>
      <c r="I16" s="4">
        <f t="shared" si="2"/>
        <v>435.75</v>
      </c>
    </row>
    <row r="17" spans="1:9" x14ac:dyDescent="0.3">
      <c r="A17" s="5" t="s">
        <v>24</v>
      </c>
      <c r="B17" s="6">
        <f t="shared" ref="B17:E17" si="13">B5+(B6*2)</f>
        <v>39.375</v>
      </c>
      <c r="C17" s="6">
        <f t="shared" si="13"/>
        <v>315</v>
      </c>
      <c r="D17" s="6">
        <f t="shared" si="13"/>
        <v>63</v>
      </c>
      <c r="E17" s="6">
        <f t="shared" si="13"/>
        <v>31.5</v>
      </c>
      <c r="F17" s="4">
        <f>F5+(F6*2)</f>
        <v>36.75</v>
      </c>
      <c r="G17" s="2">
        <f>G5+(G6*2)</f>
        <v>63</v>
      </c>
      <c r="H17" s="2">
        <f>H5+(H6*2)</f>
        <v>105</v>
      </c>
      <c r="I17" s="4">
        <f t="shared" si="2"/>
        <v>653.625</v>
      </c>
    </row>
    <row r="18" spans="1:9" x14ac:dyDescent="0.3">
      <c r="A18" s="5" t="s">
        <v>25</v>
      </c>
      <c r="B18" s="6">
        <f t="shared" ref="B18:E18" si="14">B6</f>
        <v>13.125</v>
      </c>
      <c r="C18" s="6">
        <f t="shared" si="14"/>
        <v>105</v>
      </c>
      <c r="D18" s="6">
        <f t="shared" si="14"/>
        <v>21</v>
      </c>
      <c r="E18" s="6">
        <f t="shared" si="14"/>
        <v>10.5</v>
      </c>
      <c r="F18" s="4">
        <f>F6</f>
        <v>12.25</v>
      </c>
      <c r="G18" s="2">
        <f>G6</f>
        <v>21</v>
      </c>
      <c r="H18" s="2">
        <f>H6</f>
        <v>35</v>
      </c>
      <c r="I18" s="4">
        <f t="shared" si="2"/>
        <v>217.875</v>
      </c>
    </row>
    <row r="19" spans="1:9" s="11" customFormat="1" x14ac:dyDescent="0.3">
      <c r="A19" s="12" t="s">
        <v>26</v>
      </c>
      <c r="B19" s="8"/>
      <c r="C19" s="8"/>
      <c r="D19" s="8"/>
      <c r="E19" s="8"/>
      <c r="F19" s="4"/>
      <c r="G19" s="10"/>
      <c r="H19" s="10"/>
      <c r="I19" s="9"/>
    </row>
    <row r="20" spans="1:9" x14ac:dyDescent="0.3">
      <c r="A20" s="5" t="s">
        <v>27</v>
      </c>
      <c r="B20" s="6">
        <f t="shared" ref="B20:E20" si="15">(B5+B6)/6*3</f>
        <v>13.125</v>
      </c>
      <c r="C20" s="6">
        <f t="shared" si="15"/>
        <v>105</v>
      </c>
      <c r="D20" s="6">
        <f t="shared" si="15"/>
        <v>21</v>
      </c>
      <c r="E20" s="6">
        <f t="shared" si="15"/>
        <v>10.5</v>
      </c>
      <c r="F20" s="4">
        <f>(F5+F6)/6*3</f>
        <v>12.25</v>
      </c>
      <c r="G20" s="2">
        <f>(G5+G6)/6*3</f>
        <v>21</v>
      </c>
      <c r="H20" s="2">
        <f>(H5+H6)/6*3</f>
        <v>35</v>
      </c>
      <c r="I20" s="4">
        <f t="shared" si="2"/>
        <v>217.875</v>
      </c>
    </row>
    <row r="21" spans="1:9" x14ac:dyDescent="0.3">
      <c r="A21" s="5" t="s">
        <v>28</v>
      </c>
      <c r="B21" s="6">
        <f t="shared" ref="B21:E21" si="16">B4/6*3</f>
        <v>13.125</v>
      </c>
      <c r="C21" s="6">
        <f t="shared" si="16"/>
        <v>105</v>
      </c>
      <c r="D21" s="6">
        <f t="shared" si="16"/>
        <v>21</v>
      </c>
      <c r="E21" s="6">
        <f t="shared" si="16"/>
        <v>10.5</v>
      </c>
      <c r="F21" s="4">
        <f>F4/6*3</f>
        <v>12.25</v>
      </c>
      <c r="G21" s="2">
        <f>G4/6*3</f>
        <v>21</v>
      </c>
      <c r="H21" s="2">
        <f>H4/6*3</f>
        <v>35</v>
      </c>
      <c r="I21" s="4">
        <f t="shared" si="2"/>
        <v>217.875</v>
      </c>
    </row>
    <row r="22" spans="1:9" x14ac:dyDescent="0.3">
      <c r="A22" s="5" t="s">
        <v>29</v>
      </c>
      <c r="B22" s="6">
        <f t="shared" ref="B22:E22" si="17">B6/6*3*2</f>
        <v>13.125</v>
      </c>
      <c r="C22" s="6">
        <f t="shared" si="17"/>
        <v>105</v>
      </c>
      <c r="D22" s="6">
        <f t="shared" si="17"/>
        <v>21</v>
      </c>
      <c r="E22" s="6">
        <f t="shared" si="17"/>
        <v>10.5</v>
      </c>
      <c r="F22" s="4">
        <f>F6/6*3*2</f>
        <v>12.25</v>
      </c>
      <c r="G22" s="2">
        <f>G6/6*3*2</f>
        <v>21</v>
      </c>
      <c r="H22" s="2">
        <f>H6/6*3*2</f>
        <v>35</v>
      </c>
      <c r="I22" s="4">
        <f t="shared" si="2"/>
        <v>217.875</v>
      </c>
    </row>
    <row r="23" spans="1:9" x14ac:dyDescent="0.3">
      <c r="A23" s="5" t="s">
        <v>30</v>
      </c>
      <c r="B23" s="6">
        <f t="shared" ref="B23:E23" si="18">(B4/6*2*3)+(B5/6*2*3)</f>
        <v>39.375</v>
      </c>
      <c r="C23" s="6">
        <f t="shared" si="18"/>
        <v>315</v>
      </c>
      <c r="D23" s="6">
        <f t="shared" si="18"/>
        <v>63</v>
      </c>
      <c r="E23" s="6">
        <f t="shared" si="18"/>
        <v>31.5</v>
      </c>
      <c r="F23" s="4">
        <f>(F4/6*2*3)+(F5/6*2*3)</f>
        <v>36.75</v>
      </c>
      <c r="G23" s="2">
        <f>(G4/6*2*3)+(G5/6*2*3)</f>
        <v>63</v>
      </c>
      <c r="H23" s="2">
        <f>(H4/6*2*3)+(H5/6*2*3)</f>
        <v>105</v>
      </c>
      <c r="I23" s="4">
        <f t="shared" si="2"/>
        <v>653.625</v>
      </c>
    </row>
    <row r="24" spans="1:9" x14ac:dyDescent="0.3">
      <c r="A24" s="5" t="s">
        <v>51</v>
      </c>
      <c r="B24" s="6"/>
      <c r="C24" s="6"/>
      <c r="D24" s="6"/>
      <c r="E24" s="6"/>
      <c r="F24" s="4"/>
      <c r="G24" s="2"/>
      <c r="H24" s="2"/>
      <c r="I24" s="4"/>
    </row>
    <row r="25" spans="1:9" x14ac:dyDescent="0.3">
      <c r="A25" s="14" t="s">
        <v>45</v>
      </c>
      <c r="B25" s="2">
        <v>1</v>
      </c>
      <c r="C25" s="2">
        <v>6</v>
      </c>
      <c r="D25" s="2">
        <v>1</v>
      </c>
      <c r="E25" s="2">
        <v>1</v>
      </c>
      <c r="F25" s="2">
        <v>1</v>
      </c>
      <c r="G25" s="2">
        <v>1</v>
      </c>
      <c r="H25" s="2">
        <v>2</v>
      </c>
      <c r="I25" s="4">
        <f t="shared" ref="I25:I28" si="19">SUM(B25:H25)</f>
        <v>13</v>
      </c>
    </row>
    <row r="26" spans="1:9" x14ac:dyDescent="0.3">
      <c r="A26" s="14" t="s">
        <v>43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4">
        <f t="shared" si="19"/>
        <v>7</v>
      </c>
    </row>
    <row r="27" spans="1:9" x14ac:dyDescent="0.3">
      <c r="A27" s="14" t="s">
        <v>44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4">
        <f t="shared" si="19"/>
        <v>7</v>
      </c>
    </row>
    <row r="28" spans="1:9" x14ac:dyDescent="0.3">
      <c r="A28" s="14" t="s">
        <v>46</v>
      </c>
      <c r="B28" s="2">
        <v>1</v>
      </c>
      <c r="C28" s="2">
        <v>6</v>
      </c>
      <c r="D28" s="2">
        <v>1</v>
      </c>
      <c r="E28" s="2">
        <v>1</v>
      </c>
      <c r="F28" s="2">
        <v>1</v>
      </c>
      <c r="G28" s="2">
        <v>1</v>
      </c>
      <c r="H28" s="2">
        <v>2</v>
      </c>
      <c r="I28" s="4">
        <f t="shared" si="19"/>
        <v>13</v>
      </c>
    </row>
    <row r="29" spans="1:9" x14ac:dyDescent="0.3">
      <c r="A29" s="14" t="s">
        <v>47</v>
      </c>
      <c r="B29" s="14"/>
      <c r="C29" s="14"/>
      <c r="D29" s="14"/>
      <c r="E29" s="14"/>
      <c r="F29" s="14"/>
      <c r="G29" s="14"/>
      <c r="H29" s="14"/>
      <c r="I29" s="15"/>
    </row>
    <row r="30" spans="1:9" x14ac:dyDescent="0.3">
      <c r="A30" s="14" t="s">
        <v>48</v>
      </c>
      <c r="B30" s="14"/>
      <c r="C30" s="14"/>
      <c r="D30" s="14"/>
      <c r="E30" s="14"/>
      <c r="F30" s="14"/>
      <c r="G30" s="14"/>
      <c r="H30" s="14"/>
      <c r="I30" s="15"/>
    </row>
    <row r="31" spans="1:9" x14ac:dyDescent="0.3">
      <c r="A31" s="14" t="s">
        <v>49</v>
      </c>
      <c r="B31" s="14"/>
      <c r="C31" s="14"/>
      <c r="D31" s="14"/>
      <c r="E31" s="14"/>
      <c r="F31" s="14"/>
      <c r="G31" s="14"/>
      <c r="H31" s="14"/>
      <c r="I31" s="15"/>
    </row>
    <row r="32" spans="1:9" x14ac:dyDescent="0.3">
      <c r="A32" s="14" t="s">
        <v>50</v>
      </c>
      <c r="B32" s="14"/>
      <c r="C32" s="14"/>
      <c r="D32" s="14"/>
      <c r="E32" s="14"/>
      <c r="F32" s="14"/>
      <c r="G32" s="14"/>
      <c r="H32" s="14"/>
      <c r="I32" s="15"/>
    </row>
  </sheetData>
  <mergeCells count="1">
    <mergeCell ref="A1:I1"/>
  </mergeCells>
  <pageMargins left="0.70866141732283472" right="0.70866141732283472" top="0.74803149606299213" bottom="0.74803149606299213" header="0.31496062992125984" footer="0.31496062992125984"/>
  <pageSetup paperSize="9" scale="75" fitToHeight="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4"/>
  <sheetViews>
    <sheetView workbookViewId="0">
      <selection activeCell="N25" sqref="N25"/>
    </sheetView>
  </sheetViews>
  <sheetFormatPr defaultColWidth="9.109375" defaultRowHeight="15.6" x14ac:dyDescent="0.3"/>
  <cols>
    <col min="1" max="1" width="67.44140625" style="1" customWidth="1"/>
    <col min="2" max="8" width="13.6640625" style="1" customWidth="1"/>
    <col min="9" max="9" width="9.33203125" style="13" customWidth="1"/>
    <col min="10" max="16384" width="9.109375" style="1"/>
  </cols>
  <sheetData>
    <row r="1" spans="1:9" ht="28.5" customHeight="1" x14ac:dyDescent="0.3">
      <c r="A1" s="93" t="s">
        <v>0</v>
      </c>
      <c r="B1" s="93"/>
      <c r="C1" s="93"/>
      <c r="D1" s="93"/>
      <c r="E1" s="93"/>
      <c r="F1" s="93"/>
      <c r="G1" s="93"/>
      <c r="H1" s="93"/>
      <c r="I1" s="93"/>
    </row>
    <row r="2" spans="1:9" ht="46.8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 spans="1:9" x14ac:dyDescent="0.3">
      <c r="A3" s="5" t="s">
        <v>10</v>
      </c>
      <c r="B3" s="6">
        <v>37</v>
      </c>
      <c r="C3" s="6">
        <f t="shared" ref="C3:E3" si="0">C7*0.3</f>
        <v>180</v>
      </c>
      <c r="D3" s="6">
        <f t="shared" si="0"/>
        <v>36</v>
      </c>
      <c r="E3" s="6">
        <f t="shared" si="0"/>
        <v>18</v>
      </c>
      <c r="F3" s="2">
        <v>20</v>
      </c>
      <c r="G3" s="2">
        <f>G7*0.3</f>
        <v>36</v>
      </c>
      <c r="H3" s="2">
        <f>H7*0.3</f>
        <v>60</v>
      </c>
      <c r="I3" s="4">
        <f>SUM(B3:H3)</f>
        <v>387</v>
      </c>
    </row>
    <row r="4" spans="1:9" ht="62.4" x14ac:dyDescent="0.3">
      <c r="A4" s="5" t="s">
        <v>11</v>
      </c>
      <c r="B4" s="6">
        <v>36</v>
      </c>
      <c r="C4" s="6">
        <v>300</v>
      </c>
      <c r="D4" s="6">
        <v>60</v>
      </c>
      <c r="E4" s="6">
        <v>30</v>
      </c>
      <c r="F4" s="4">
        <v>40</v>
      </c>
      <c r="G4" s="2">
        <v>70</v>
      </c>
      <c r="H4" s="2">
        <v>116</v>
      </c>
      <c r="I4" s="4">
        <f t="shared" ref="I4:I40" si="1">SUM(B4:H4)</f>
        <v>652</v>
      </c>
    </row>
    <row r="5" spans="1:9" ht="62.4" x14ac:dyDescent="0.3">
      <c r="A5" s="5" t="s">
        <v>12</v>
      </c>
      <c r="B5" s="6">
        <v>1</v>
      </c>
      <c r="C5" s="6">
        <v>60</v>
      </c>
      <c r="D5" s="6">
        <v>12</v>
      </c>
      <c r="E5" s="6">
        <v>6</v>
      </c>
      <c r="F5" s="4">
        <v>3</v>
      </c>
      <c r="G5" s="2">
        <v>12</v>
      </c>
      <c r="H5" s="2">
        <v>12</v>
      </c>
      <c r="I5" s="4">
        <f t="shared" si="1"/>
        <v>106</v>
      </c>
    </row>
    <row r="6" spans="1:9" ht="62.4" x14ac:dyDescent="0.3">
      <c r="A6" s="5" t="s">
        <v>13</v>
      </c>
      <c r="B6" s="6">
        <v>1</v>
      </c>
      <c r="C6" s="6">
        <v>60</v>
      </c>
      <c r="D6" s="6">
        <v>12</v>
      </c>
      <c r="E6" s="6">
        <v>6</v>
      </c>
      <c r="F6" s="4">
        <v>7</v>
      </c>
      <c r="G6" s="2">
        <v>12</v>
      </c>
      <c r="H6" s="2">
        <v>12</v>
      </c>
      <c r="I6" s="4">
        <f t="shared" si="1"/>
        <v>110</v>
      </c>
    </row>
    <row r="7" spans="1:9" s="11" customFormat="1" x14ac:dyDescent="0.3">
      <c r="A7" s="7" t="s">
        <v>14</v>
      </c>
      <c r="B7" s="8">
        <v>75</v>
      </c>
      <c r="C7" s="8">
        <v>600</v>
      </c>
      <c r="D7" s="8">
        <v>120</v>
      </c>
      <c r="E7" s="8">
        <v>60</v>
      </c>
      <c r="F7" s="9">
        <v>70</v>
      </c>
      <c r="G7" s="10">
        <v>120</v>
      </c>
      <c r="H7" s="10">
        <v>200</v>
      </c>
      <c r="I7" s="9">
        <f t="shared" si="1"/>
        <v>1245</v>
      </c>
    </row>
    <row r="8" spans="1:9" s="11" customFormat="1" x14ac:dyDescent="0.3">
      <c r="A8" s="7" t="s">
        <v>15</v>
      </c>
      <c r="B8" s="8"/>
      <c r="C8" s="8"/>
      <c r="D8" s="8"/>
      <c r="E8" s="8"/>
      <c r="F8" s="9"/>
      <c r="G8" s="10"/>
      <c r="H8" s="10"/>
      <c r="I8" s="9"/>
    </row>
    <row r="9" spans="1:9" x14ac:dyDescent="0.3">
      <c r="A9" s="5" t="s">
        <v>16</v>
      </c>
      <c r="B9" s="6">
        <f t="shared" ref="B9:E9" si="2">B4</f>
        <v>36</v>
      </c>
      <c r="C9" s="6">
        <f t="shared" si="2"/>
        <v>300</v>
      </c>
      <c r="D9" s="6">
        <f t="shared" si="2"/>
        <v>60</v>
      </c>
      <c r="E9" s="6">
        <f t="shared" si="2"/>
        <v>30</v>
      </c>
      <c r="F9" s="4">
        <f>F4</f>
        <v>40</v>
      </c>
      <c r="G9" s="2">
        <f>G4</f>
        <v>70</v>
      </c>
      <c r="H9" s="2">
        <f>H4</f>
        <v>116</v>
      </c>
      <c r="I9" s="4">
        <f t="shared" si="1"/>
        <v>652</v>
      </c>
    </row>
    <row r="10" spans="1:9" x14ac:dyDescent="0.3">
      <c r="A10" s="5" t="s">
        <v>17</v>
      </c>
      <c r="B10" s="6">
        <f t="shared" ref="B10:E10" si="3">B4</f>
        <v>36</v>
      </c>
      <c r="C10" s="6">
        <f t="shared" si="3"/>
        <v>300</v>
      </c>
      <c r="D10" s="6">
        <f t="shared" si="3"/>
        <v>60</v>
      </c>
      <c r="E10" s="6">
        <f t="shared" si="3"/>
        <v>30</v>
      </c>
      <c r="F10" s="4">
        <f>F4</f>
        <v>40</v>
      </c>
      <c r="G10" s="2">
        <f>G4</f>
        <v>70</v>
      </c>
      <c r="H10" s="2">
        <f>H4</f>
        <v>116</v>
      </c>
      <c r="I10" s="4">
        <f t="shared" si="1"/>
        <v>652</v>
      </c>
    </row>
    <row r="11" spans="1:9" x14ac:dyDescent="0.3">
      <c r="A11" s="5" t="s">
        <v>18</v>
      </c>
      <c r="B11" s="6">
        <f t="shared" ref="B11:E11" si="4">B4/2</f>
        <v>18</v>
      </c>
      <c r="C11" s="6">
        <f t="shared" si="4"/>
        <v>150</v>
      </c>
      <c r="D11" s="6">
        <f t="shared" si="4"/>
        <v>30</v>
      </c>
      <c r="E11" s="6">
        <f t="shared" si="4"/>
        <v>15</v>
      </c>
      <c r="F11" s="4">
        <f>F4/2</f>
        <v>20</v>
      </c>
      <c r="G11" s="2">
        <f>G4/2</f>
        <v>35</v>
      </c>
      <c r="H11" s="2">
        <f>H4/2</f>
        <v>58</v>
      </c>
      <c r="I11" s="4">
        <f t="shared" si="1"/>
        <v>326</v>
      </c>
    </row>
    <row r="12" spans="1:9" x14ac:dyDescent="0.3">
      <c r="A12" s="5" t="s">
        <v>19</v>
      </c>
      <c r="B12" s="6">
        <f t="shared" ref="B12:E12" si="5">B4</f>
        <v>36</v>
      </c>
      <c r="C12" s="6">
        <f t="shared" si="5"/>
        <v>300</v>
      </c>
      <c r="D12" s="6">
        <f t="shared" si="5"/>
        <v>60</v>
      </c>
      <c r="E12" s="6">
        <f t="shared" si="5"/>
        <v>30</v>
      </c>
      <c r="F12" s="4">
        <f>F4</f>
        <v>40</v>
      </c>
      <c r="G12" s="2">
        <f>G4</f>
        <v>70</v>
      </c>
      <c r="H12" s="2">
        <f>H4</f>
        <v>116</v>
      </c>
      <c r="I12" s="4">
        <f t="shared" si="1"/>
        <v>652</v>
      </c>
    </row>
    <row r="13" spans="1:9" x14ac:dyDescent="0.3">
      <c r="A13" s="5" t="s">
        <v>20</v>
      </c>
      <c r="B13" s="6">
        <f t="shared" ref="B13:E13" si="6">B5+B6</f>
        <v>2</v>
      </c>
      <c r="C13" s="6">
        <f t="shared" si="6"/>
        <v>120</v>
      </c>
      <c r="D13" s="6">
        <f t="shared" si="6"/>
        <v>24</v>
      </c>
      <c r="E13" s="6">
        <f t="shared" si="6"/>
        <v>12</v>
      </c>
      <c r="F13" s="4">
        <f>F5+F6</f>
        <v>10</v>
      </c>
      <c r="G13" s="2">
        <f>G5+G6</f>
        <v>24</v>
      </c>
      <c r="H13" s="2">
        <f>H5+H6</f>
        <v>24</v>
      </c>
      <c r="I13" s="4">
        <f t="shared" si="1"/>
        <v>216</v>
      </c>
    </row>
    <row r="14" spans="1:9" ht="31.2" x14ac:dyDescent="0.3">
      <c r="A14" s="5" t="s">
        <v>21</v>
      </c>
      <c r="B14" s="6">
        <f t="shared" ref="B14:E14" si="7">(B5*4)+(B6*4)</f>
        <v>8</v>
      </c>
      <c r="C14" s="6">
        <f t="shared" si="7"/>
        <v>480</v>
      </c>
      <c r="D14" s="6">
        <f t="shared" si="7"/>
        <v>96</v>
      </c>
      <c r="E14" s="6">
        <f t="shared" si="7"/>
        <v>48</v>
      </c>
      <c r="F14" s="4">
        <f>(F5*4)+(F6*4)</f>
        <v>40</v>
      </c>
      <c r="G14" s="2">
        <f>(G5*4)+(G6*4)</f>
        <v>96</v>
      </c>
      <c r="H14" s="2">
        <f>(H5*4)+(H6*4)</f>
        <v>96</v>
      </c>
      <c r="I14" s="4">
        <f t="shared" si="1"/>
        <v>864</v>
      </c>
    </row>
    <row r="15" spans="1:9" x14ac:dyDescent="0.3">
      <c r="A15" s="5" t="s">
        <v>22</v>
      </c>
      <c r="B15" s="6">
        <f t="shared" ref="B15:E15" si="8">B5+B6</f>
        <v>2</v>
      </c>
      <c r="C15" s="6">
        <f t="shared" si="8"/>
        <v>120</v>
      </c>
      <c r="D15" s="6">
        <f t="shared" si="8"/>
        <v>24</v>
      </c>
      <c r="E15" s="6">
        <f t="shared" si="8"/>
        <v>12</v>
      </c>
      <c r="F15" s="4">
        <f>F5+F6</f>
        <v>10</v>
      </c>
      <c r="G15" s="2">
        <f>G5+G6</f>
        <v>24</v>
      </c>
      <c r="H15" s="2">
        <f>H5+H6</f>
        <v>24</v>
      </c>
      <c r="I15" s="4">
        <f t="shared" si="1"/>
        <v>216</v>
      </c>
    </row>
    <row r="16" spans="1:9" x14ac:dyDescent="0.3">
      <c r="A16" s="5" t="s">
        <v>23</v>
      </c>
      <c r="B16" s="6">
        <f t="shared" ref="B16:E16" si="9">B5+B6</f>
        <v>2</v>
      </c>
      <c r="C16" s="6">
        <f t="shared" si="9"/>
        <v>120</v>
      </c>
      <c r="D16" s="6">
        <f t="shared" si="9"/>
        <v>24</v>
      </c>
      <c r="E16" s="6">
        <f t="shared" si="9"/>
        <v>12</v>
      </c>
      <c r="F16" s="4">
        <f>F5+F6</f>
        <v>10</v>
      </c>
      <c r="G16" s="2">
        <f>G5+G6</f>
        <v>24</v>
      </c>
      <c r="H16" s="2">
        <f>H5+H6</f>
        <v>24</v>
      </c>
      <c r="I16" s="4">
        <f t="shared" si="1"/>
        <v>216</v>
      </c>
    </row>
    <row r="17" spans="1:9" x14ac:dyDescent="0.3">
      <c r="A17" s="5" t="s">
        <v>24</v>
      </c>
      <c r="B17" s="6">
        <f t="shared" ref="B17:E17" si="10">B5+(B6*2)</f>
        <v>3</v>
      </c>
      <c r="C17" s="6">
        <f t="shared" si="10"/>
        <v>180</v>
      </c>
      <c r="D17" s="6">
        <f t="shared" si="10"/>
        <v>36</v>
      </c>
      <c r="E17" s="6">
        <f t="shared" si="10"/>
        <v>18</v>
      </c>
      <c r="F17" s="4">
        <f>F5+(F6*2)</f>
        <v>17</v>
      </c>
      <c r="G17" s="2">
        <f>G5+(G6*2)</f>
        <v>36</v>
      </c>
      <c r="H17" s="2">
        <f>H5+(H6*2)</f>
        <v>36</v>
      </c>
      <c r="I17" s="4">
        <f t="shared" si="1"/>
        <v>326</v>
      </c>
    </row>
    <row r="18" spans="1:9" x14ac:dyDescent="0.3">
      <c r="A18" s="5" t="s">
        <v>25</v>
      </c>
      <c r="B18" s="6">
        <f t="shared" ref="B18:E18" si="11">B6</f>
        <v>1</v>
      </c>
      <c r="C18" s="6">
        <f t="shared" si="11"/>
        <v>60</v>
      </c>
      <c r="D18" s="6">
        <f t="shared" si="11"/>
        <v>12</v>
      </c>
      <c r="E18" s="6">
        <f t="shared" si="11"/>
        <v>6</v>
      </c>
      <c r="F18" s="4">
        <f>F6</f>
        <v>7</v>
      </c>
      <c r="G18" s="2">
        <f>G6</f>
        <v>12</v>
      </c>
      <c r="H18" s="2">
        <f>H6</f>
        <v>12</v>
      </c>
      <c r="I18" s="4">
        <f t="shared" si="1"/>
        <v>110</v>
      </c>
    </row>
    <row r="19" spans="1:9" x14ac:dyDescent="0.3">
      <c r="A19" s="5" t="s">
        <v>31</v>
      </c>
      <c r="B19" s="6"/>
      <c r="C19" s="6"/>
      <c r="D19" s="6"/>
      <c r="E19" s="6"/>
      <c r="F19" s="4"/>
      <c r="G19" s="2"/>
      <c r="H19" s="2"/>
      <c r="I19" s="4"/>
    </row>
    <row r="20" spans="1:9" x14ac:dyDescent="0.3">
      <c r="A20" s="5" t="s">
        <v>32</v>
      </c>
      <c r="B20" s="6"/>
      <c r="C20" s="6"/>
      <c r="D20" s="6"/>
      <c r="E20" s="6"/>
      <c r="F20" s="4"/>
      <c r="G20" s="2"/>
      <c r="H20" s="2"/>
      <c r="I20" s="4"/>
    </row>
    <row r="21" spans="1:9" x14ac:dyDescent="0.3">
      <c r="A21" s="5" t="s">
        <v>33</v>
      </c>
      <c r="B21" s="6">
        <v>0</v>
      </c>
      <c r="C21" s="6">
        <v>1</v>
      </c>
      <c r="D21" s="6">
        <v>1</v>
      </c>
      <c r="E21" s="6">
        <v>1</v>
      </c>
      <c r="F21" s="4">
        <v>1</v>
      </c>
      <c r="G21" s="2">
        <v>0</v>
      </c>
      <c r="H21" s="2">
        <v>1</v>
      </c>
      <c r="I21" s="4">
        <f t="shared" si="1"/>
        <v>5</v>
      </c>
    </row>
    <row r="22" spans="1:9" x14ac:dyDescent="0.3">
      <c r="A22" s="5" t="s">
        <v>34</v>
      </c>
      <c r="B22" s="6"/>
      <c r="C22" s="6"/>
      <c r="D22" s="6"/>
      <c r="E22" s="6"/>
      <c r="F22" s="4"/>
      <c r="G22" s="2"/>
      <c r="H22" s="2"/>
      <c r="I22" s="4"/>
    </row>
    <row r="23" spans="1:9" x14ac:dyDescent="0.3">
      <c r="A23" s="5" t="s">
        <v>42</v>
      </c>
      <c r="B23" s="6"/>
      <c r="C23" s="6"/>
      <c r="D23" s="6"/>
      <c r="E23" s="6"/>
      <c r="F23" s="4"/>
      <c r="G23" s="2"/>
      <c r="H23" s="2"/>
      <c r="I23" s="4"/>
    </row>
    <row r="24" spans="1:9" x14ac:dyDescent="0.3">
      <c r="A24" s="5" t="s">
        <v>35</v>
      </c>
      <c r="B24" s="6">
        <v>1</v>
      </c>
      <c r="C24" s="6">
        <v>1</v>
      </c>
      <c r="D24" s="6">
        <v>1</v>
      </c>
      <c r="E24" s="6">
        <v>1</v>
      </c>
      <c r="F24" s="4">
        <v>1</v>
      </c>
      <c r="G24" s="2">
        <v>1</v>
      </c>
      <c r="H24" s="2">
        <v>1</v>
      </c>
      <c r="I24" s="4">
        <f t="shared" si="1"/>
        <v>7</v>
      </c>
    </row>
    <row r="25" spans="1:9" x14ac:dyDescent="0.3">
      <c r="A25" s="5" t="s">
        <v>36</v>
      </c>
      <c r="B25" s="6"/>
      <c r="C25" s="6"/>
      <c r="D25" s="6"/>
      <c r="E25" s="6"/>
      <c r="F25" s="4"/>
      <c r="G25" s="2"/>
      <c r="H25" s="2"/>
      <c r="I25" s="4"/>
    </row>
    <row r="26" spans="1:9" x14ac:dyDescent="0.3">
      <c r="A26" s="5" t="s">
        <v>37</v>
      </c>
      <c r="B26" s="6">
        <v>1</v>
      </c>
      <c r="C26" s="6">
        <v>1</v>
      </c>
      <c r="D26" s="6">
        <v>1</v>
      </c>
      <c r="E26" s="6">
        <v>1</v>
      </c>
      <c r="F26" s="4">
        <v>1</v>
      </c>
      <c r="G26" s="2">
        <v>1</v>
      </c>
      <c r="H26" s="2">
        <v>1</v>
      </c>
      <c r="I26" s="4">
        <f t="shared" si="1"/>
        <v>7</v>
      </c>
    </row>
    <row r="27" spans="1:9" x14ac:dyDescent="0.3">
      <c r="A27" s="5" t="s">
        <v>38</v>
      </c>
      <c r="B27" s="6">
        <v>1</v>
      </c>
      <c r="C27" s="6">
        <v>1</v>
      </c>
      <c r="D27" s="6">
        <v>1</v>
      </c>
      <c r="E27" s="6">
        <v>1</v>
      </c>
      <c r="F27" s="4">
        <v>1</v>
      </c>
      <c r="G27" s="2">
        <v>1</v>
      </c>
      <c r="H27" s="2">
        <v>1</v>
      </c>
      <c r="I27" s="4">
        <f t="shared" si="1"/>
        <v>7</v>
      </c>
    </row>
    <row r="28" spans="1:9" x14ac:dyDescent="0.3">
      <c r="A28" s="5" t="s">
        <v>39</v>
      </c>
      <c r="B28" s="6"/>
      <c r="C28" s="6"/>
      <c r="D28" s="6"/>
      <c r="E28" s="6"/>
      <c r="F28" s="4"/>
      <c r="G28" s="2"/>
      <c r="H28" s="2"/>
      <c r="I28" s="4"/>
    </row>
    <row r="29" spans="1:9" x14ac:dyDescent="0.3">
      <c r="A29" s="5" t="s">
        <v>40</v>
      </c>
      <c r="B29" s="6">
        <v>1</v>
      </c>
      <c r="C29" s="6">
        <v>1</v>
      </c>
      <c r="D29" s="6">
        <v>1</v>
      </c>
      <c r="E29" s="6">
        <v>1</v>
      </c>
      <c r="F29" s="4">
        <v>1</v>
      </c>
      <c r="G29" s="2">
        <v>1</v>
      </c>
      <c r="H29" s="2">
        <v>1</v>
      </c>
      <c r="I29" s="4">
        <f t="shared" si="1"/>
        <v>7</v>
      </c>
    </row>
    <row r="30" spans="1:9" x14ac:dyDescent="0.3">
      <c r="A30" s="5" t="s">
        <v>41</v>
      </c>
      <c r="B30" s="6">
        <v>1</v>
      </c>
      <c r="C30" s="6">
        <v>1</v>
      </c>
      <c r="D30" s="6">
        <v>1</v>
      </c>
      <c r="E30" s="6">
        <v>1</v>
      </c>
      <c r="F30" s="4">
        <v>1</v>
      </c>
      <c r="G30" s="2">
        <v>1</v>
      </c>
      <c r="H30" s="2">
        <v>1</v>
      </c>
      <c r="I30" s="4">
        <f t="shared" si="1"/>
        <v>7</v>
      </c>
    </row>
    <row r="31" spans="1:9" s="11" customFormat="1" x14ac:dyDescent="0.3">
      <c r="A31" s="12" t="s">
        <v>26</v>
      </c>
      <c r="B31" s="8"/>
      <c r="C31" s="8"/>
      <c r="D31" s="8"/>
      <c r="E31" s="8"/>
      <c r="F31" s="4"/>
      <c r="G31" s="10"/>
      <c r="H31" s="10"/>
      <c r="I31" s="9"/>
    </row>
    <row r="32" spans="1:9" x14ac:dyDescent="0.3">
      <c r="A32" s="5" t="s">
        <v>27</v>
      </c>
      <c r="B32" s="6">
        <f t="shared" ref="B32:E32" si="12">(B5+B6)/6*3</f>
        <v>1</v>
      </c>
      <c r="C32" s="6">
        <f t="shared" si="12"/>
        <v>60</v>
      </c>
      <c r="D32" s="6">
        <f t="shared" si="12"/>
        <v>12</v>
      </c>
      <c r="E32" s="6">
        <f t="shared" si="12"/>
        <v>6</v>
      </c>
      <c r="F32" s="4">
        <f>(F5+F6)/6*3</f>
        <v>5</v>
      </c>
      <c r="G32" s="2">
        <f>(G5+G6)/6*3</f>
        <v>12</v>
      </c>
      <c r="H32" s="2">
        <f>(H5+H6)/6*3</f>
        <v>12</v>
      </c>
      <c r="I32" s="4">
        <f t="shared" si="1"/>
        <v>108</v>
      </c>
    </row>
    <row r="33" spans="1:9" x14ac:dyDescent="0.3">
      <c r="A33" s="5" t="s">
        <v>28</v>
      </c>
      <c r="B33" s="6">
        <f t="shared" ref="B33:E33" si="13">B4/6*3</f>
        <v>18</v>
      </c>
      <c r="C33" s="6">
        <f t="shared" si="13"/>
        <v>150</v>
      </c>
      <c r="D33" s="6">
        <f t="shared" si="13"/>
        <v>30</v>
      </c>
      <c r="E33" s="6">
        <f t="shared" si="13"/>
        <v>15</v>
      </c>
      <c r="F33" s="4">
        <f>F4/6*3</f>
        <v>20</v>
      </c>
      <c r="G33" s="2">
        <f>G4/6*3</f>
        <v>35</v>
      </c>
      <c r="H33" s="2">
        <f>H4/6*3</f>
        <v>58</v>
      </c>
      <c r="I33" s="4">
        <f t="shared" si="1"/>
        <v>326</v>
      </c>
    </row>
    <row r="34" spans="1:9" x14ac:dyDescent="0.3">
      <c r="A34" s="5" t="s">
        <v>29</v>
      </c>
      <c r="B34" s="6">
        <f t="shared" ref="B34:E34" si="14">B6/6*3*2</f>
        <v>1</v>
      </c>
      <c r="C34" s="6">
        <f t="shared" si="14"/>
        <v>60</v>
      </c>
      <c r="D34" s="6">
        <f t="shared" si="14"/>
        <v>12</v>
      </c>
      <c r="E34" s="6">
        <f t="shared" si="14"/>
        <v>6</v>
      </c>
      <c r="F34" s="4">
        <f>F6/6*3*2</f>
        <v>7</v>
      </c>
      <c r="G34" s="2">
        <f>G6/6*3*2</f>
        <v>12</v>
      </c>
      <c r="H34" s="2">
        <f>H6/6*3*2</f>
        <v>12</v>
      </c>
      <c r="I34" s="4">
        <f t="shared" si="1"/>
        <v>110</v>
      </c>
    </row>
    <row r="35" spans="1:9" x14ac:dyDescent="0.3">
      <c r="A35" s="5" t="s">
        <v>30</v>
      </c>
      <c r="B35" s="6">
        <f t="shared" ref="B35:E35" si="15">(B4/6*2*3)+(B5/6*2*3)</f>
        <v>37</v>
      </c>
      <c r="C35" s="6">
        <f t="shared" si="15"/>
        <v>360</v>
      </c>
      <c r="D35" s="6">
        <f t="shared" si="15"/>
        <v>72</v>
      </c>
      <c r="E35" s="6">
        <f t="shared" si="15"/>
        <v>36</v>
      </c>
      <c r="F35" s="4">
        <f>(F4/6*2*3)+(F5/6*2*3)</f>
        <v>43</v>
      </c>
      <c r="G35" s="2">
        <f>(G4/6*2*3)+(G5/6*2*3)</f>
        <v>82</v>
      </c>
      <c r="H35" s="2">
        <f>(H4/6*2*3)+(H5/6*2*3)</f>
        <v>128</v>
      </c>
      <c r="I35" s="4">
        <f t="shared" si="1"/>
        <v>758</v>
      </c>
    </row>
    <row r="36" spans="1:9" x14ac:dyDescent="0.3">
      <c r="A36" s="5" t="s">
        <v>51</v>
      </c>
      <c r="B36" s="6"/>
      <c r="C36" s="6"/>
      <c r="D36" s="6"/>
      <c r="E36" s="6"/>
      <c r="F36" s="4"/>
      <c r="G36" s="2"/>
      <c r="H36" s="2"/>
      <c r="I36" s="4"/>
    </row>
    <row r="37" spans="1:9" x14ac:dyDescent="0.3">
      <c r="A37" s="14" t="s">
        <v>45</v>
      </c>
      <c r="B37" s="2">
        <v>1</v>
      </c>
      <c r="C37" s="2">
        <v>6</v>
      </c>
      <c r="D37" s="2">
        <v>1</v>
      </c>
      <c r="E37" s="2">
        <v>1</v>
      </c>
      <c r="F37" s="2">
        <v>1</v>
      </c>
      <c r="G37" s="2">
        <v>1</v>
      </c>
      <c r="H37" s="2">
        <v>2</v>
      </c>
      <c r="I37" s="4">
        <f t="shared" si="1"/>
        <v>13</v>
      </c>
    </row>
    <row r="38" spans="1:9" x14ac:dyDescent="0.3">
      <c r="A38" s="14" t="s">
        <v>43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4">
        <f t="shared" si="1"/>
        <v>7</v>
      </c>
    </row>
    <row r="39" spans="1:9" x14ac:dyDescent="0.3">
      <c r="A39" s="14" t="s">
        <v>44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4">
        <f t="shared" si="1"/>
        <v>7</v>
      </c>
    </row>
    <row r="40" spans="1:9" x14ac:dyDescent="0.3">
      <c r="A40" s="14" t="s">
        <v>46</v>
      </c>
      <c r="B40" s="2">
        <v>1</v>
      </c>
      <c r="C40" s="2">
        <v>6</v>
      </c>
      <c r="D40" s="2">
        <v>1</v>
      </c>
      <c r="E40" s="2">
        <v>1</v>
      </c>
      <c r="F40" s="2">
        <v>1</v>
      </c>
      <c r="G40" s="2">
        <v>1</v>
      </c>
      <c r="H40" s="2">
        <v>2</v>
      </c>
      <c r="I40" s="4">
        <f t="shared" si="1"/>
        <v>13</v>
      </c>
    </row>
    <row r="41" spans="1:9" x14ac:dyDescent="0.3">
      <c r="A41" s="14" t="s">
        <v>47</v>
      </c>
      <c r="B41" s="14"/>
      <c r="C41" s="14"/>
      <c r="D41" s="14"/>
      <c r="E41" s="14"/>
      <c r="F41" s="14"/>
      <c r="G41" s="14"/>
      <c r="H41" s="14"/>
      <c r="I41" s="15"/>
    </row>
    <row r="42" spans="1:9" x14ac:dyDescent="0.3">
      <c r="A42" s="14" t="s">
        <v>48</v>
      </c>
      <c r="B42" s="14"/>
      <c r="C42" s="14"/>
      <c r="D42" s="14"/>
      <c r="E42" s="14"/>
      <c r="F42" s="14"/>
      <c r="G42" s="14"/>
      <c r="H42" s="14"/>
      <c r="I42" s="15"/>
    </row>
    <row r="43" spans="1:9" x14ac:dyDescent="0.3">
      <c r="A43" s="14" t="s">
        <v>49</v>
      </c>
      <c r="B43" s="14"/>
      <c r="C43" s="14"/>
      <c r="D43" s="14"/>
      <c r="E43" s="14"/>
      <c r="F43" s="14"/>
      <c r="G43" s="14"/>
      <c r="H43" s="14"/>
      <c r="I43" s="15"/>
    </row>
    <row r="44" spans="1:9" x14ac:dyDescent="0.3">
      <c r="A44" s="14" t="s">
        <v>50</v>
      </c>
      <c r="B44" s="14"/>
      <c r="C44" s="14"/>
      <c r="D44" s="14"/>
      <c r="E44" s="14"/>
      <c r="F44" s="14"/>
      <c r="G44" s="14"/>
      <c r="H44" s="14"/>
      <c r="I44" s="15"/>
    </row>
  </sheetData>
  <mergeCells count="1">
    <mergeCell ref="A1:I1"/>
  </mergeCells>
  <pageMargins left="0.70866141732283472" right="0.70866141732283472" top="0.74803149606299213" bottom="0.74803149606299213" header="0.31496062992125984" footer="0.31496062992125984"/>
  <pageSetup paperSize="9" scale="75" fitToHeight="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O11"/>
  <sheetViews>
    <sheetView view="pageBreakPreview" zoomScale="60" zoomScaleNormal="70" workbookViewId="0">
      <selection activeCell="AI8" sqref="AI8"/>
    </sheetView>
  </sheetViews>
  <sheetFormatPr defaultColWidth="9.109375" defaultRowHeight="15.6" x14ac:dyDescent="0.3"/>
  <cols>
    <col min="1" max="1" width="6.6640625" style="1" customWidth="1"/>
    <col min="2" max="2" width="40.109375" style="1" customWidth="1"/>
    <col min="3" max="3" width="11.5546875" style="1" customWidth="1"/>
    <col min="4" max="5" width="9.88671875" style="1" customWidth="1"/>
    <col min="6" max="6" width="7.109375" style="1" customWidth="1"/>
    <col min="7" max="7" width="8.33203125" style="1" customWidth="1"/>
    <col min="8" max="8" width="7.33203125" style="1" customWidth="1"/>
    <col min="9" max="9" width="8.33203125" style="1" customWidth="1"/>
    <col min="10" max="10" width="7.6640625" style="1" customWidth="1"/>
    <col min="11" max="11" width="8.33203125" style="1" customWidth="1"/>
    <col min="12" max="12" width="8.109375" style="1" customWidth="1"/>
    <col min="13" max="13" width="9.33203125" style="1" customWidth="1"/>
    <col min="14" max="14" width="7.88671875" style="1" customWidth="1"/>
    <col min="15" max="15" width="9.33203125" style="1" customWidth="1"/>
    <col min="16" max="16" width="7.88671875" style="1" customWidth="1"/>
    <col min="17" max="19" width="10.5546875" style="1" customWidth="1"/>
    <col min="20" max="21" width="10.88671875" style="1" customWidth="1"/>
    <col min="22" max="23" width="10.33203125" style="1" customWidth="1"/>
    <col min="24" max="25" width="10.88671875" style="1" customWidth="1"/>
    <col min="26" max="27" width="10.5546875" style="1" customWidth="1"/>
    <col min="28" max="31" width="10.44140625" style="13" customWidth="1"/>
    <col min="32" max="32" width="17.109375" style="13" customWidth="1"/>
    <col min="33" max="33" width="17.44140625" style="1" customWidth="1"/>
    <col min="34" max="34" width="13.33203125" style="1" customWidth="1"/>
    <col min="35" max="35" width="16.6640625" style="1" customWidth="1"/>
    <col min="36" max="45" width="9.109375" style="21"/>
    <col min="46" max="16384" width="9.109375" style="1"/>
  </cols>
  <sheetData>
    <row r="1" spans="1:67" ht="90" customHeight="1" x14ac:dyDescent="0.3">
      <c r="A1" s="127" t="s">
        <v>80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</row>
    <row r="2" spans="1:67" ht="59.25" customHeight="1" x14ac:dyDescent="0.3">
      <c r="A2" s="120" t="s">
        <v>62</v>
      </c>
      <c r="B2" s="120" t="s">
        <v>1</v>
      </c>
      <c r="C2" s="129" t="s">
        <v>76</v>
      </c>
      <c r="D2" s="96" t="s">
        <v>2</v>
      </c>
      <c r="E2" s="97"/>
      <c r="F2" s="96" t="s">
        <v>58</v>
      </c>
      <c r="G2" s="126"/>
      <c r="H2" s="126"/>
      <c r="I2" s="126"/>
      <c r="J2" s="126"/>
      <c r="K2" s="97"/>
      <c r="L2" s="96" t="s">
        <v>4</v>
      </c>
      <c r="M2" s="126"/>
      <c r="N2" s="126"/>
      <c r="O2" s="126"/>
      <c r="P2" s="126"/>
      <c r="Q2" s="97"/>
      <c r="R2" s="96" t="s">
        <v>72</v>
      </c>
      <c r="S2" s="97"/>
      <c r="T2" s="96" t="s">
        <v>5</v>
      </c>
      <c r="U2" s="97"/>
      <c r="V2" s="96" t="s">
        <v>53</v>
      </c>
      <c r="W2" s="97"/>
      <c r="X2" s="96" t="s">
        <v>7</v>
      </c>
      <c r="Y2" s="97"/>
      <c r="Z2" s="111" t="s">
        <v>55</v>
      </c>
      <c r="AA2" s="112"/>
      <c r="AB2" s="131" t="s">
        <v>54</v>
      </c>
      <c r="AC2" s="132"/>
      <c r="AD2" s="133"/>
      <c r="AE2" s="130" t="s">
        <v>77</v>
      </c>
      <c r="AF2" s="130"/>
      <c r="AG2" s="130"/>
      <c r="AH2" s="130"/>
      <c r="AI2" s="130"/>
    </row>
    <row r="3" spans="1:67" ht="66.75" customHeight="1" x14ac:dyDescent="0.3">
      <c r="A3" s="121"/>
      <c r="B3" s="121"/>
      <c r="C3" s="129"/>
      <c r="D3" s="98"/>
      <c r="E3" s="99"/>
      <c r="F3" s="125" t="s">
        <v>56</v>
      </c>
      <c r="G3" s="125"/>
      <c r="H3" s="137" t="s">
        <v>57</v>
      </c>
      <c r="I3" s="137"/>
      <c r="J3" s="137" t="s">
        <v>59</v>
      </c>
      <c r="K3" s="137"/>
      <c r="L3" s="125" t="s">
        <v>74</v>
      </c>
      <c r="M3" s="125"/>
      <c r="N3" s="125" t="s">
        <v>75</v>
      </c>
      <c r="O3" s="125"/>
      <c r="P3" s="125" t="s">
        <v>59</v>
      </c>
      <c r="Q3" s="125"/>
      <c r="R3" s="123"/>
      <c r="S3" s="124"/>
      <c r="T3" s="123"/>
      <c r="U3" s="124"/>
      <c r="V3" s="123"/>
      <c r="W3" s="124"/>
      <c r="X3" s="98"/>
      <c r="Y3" s="99"/>
      <c r="Z3" s="113"/>
      <c r="AA3" s="114"/>
      <c r="AB3" s="134"/>
      <c r="AC3" s="135"/>
      <c r="AD3" s="136"/>
      <c r="AE3" s="42" t="s">
        <v>59</v>
      </c>
      <c r="AF3" s="43" t="s">
        <v>82</v>
      </c>
      <c r="AG3" s="43" t="s">
        <v>81</v>
      </c>
      <c r="AH3" s="34" t="s">
        <v>78</v>
      </c>
      <c r="AI3" s="43" t="s">
        <v>79</v>
      </c>
    </row>
    <row r="4" spans="1:67" ht="27" customHeight="1" x14ac:dyDescent="0.3">
      <c r="A4" s="121"/>
      <c r="B4" s="121"/>
      <c r="C4" s="128" t="s">
        <v>60</v>
      </c>
      <c r="D4" s="24" t="s">
        <v>60</v>
      </c>
      <c r="E4" s="25" t="s">
        <v>61</v>
      </c>
      <c r="F4" s="26" t="s">
        <v>60</v>
      </c>
      <c r="G4" s="25" t="s">
        <v>61</v>
      </c>
      <c r="H4" s="26" t="s">
        <v>60</v>
      </c>
      <c r="I4" s="25" t="s">
        <v>61</v>
      </c>
      <c r="J4" s="22" t="s">
        <v>60</v>
      </c>
      <c r="K4" s="23" t="s">
        <v>61</v>
      </c>
      <c r="L4" s="24" t="s">
        <v>60</v>
      </c>
      <c r="M4" s="25" t="s">
        <v>61</v>
      </c>
      <c r="N4" s="24" t="s">
        <v>60</v>
      </c>
      <c r="O4" s="25" t="s">
        <v>61</v>
      </c>
      <c r="P4" s="24" t="s">
        <v>60</v>
      </c>
      <c r="Q4" s="25" t="s">
        <v>61</v>
      </c>
      <c r="R4" s="24" t="s">
        <v>60</v>
      </c>
      <c r="S4" s="25" t="s">
        <v>61</v>
      </c>
      <c r="T4" s="24" t="s">
        <v>60</v>
      </c>
      <c r="U4" s="25" t="s">
        <v>61</v>
      </c>
      <c r="V4" s="24" t="s">
        <v>60</v>
      </c>
      <c r="W4" s="25" t="s">
        <v>61</v>
      </c>
      <c r="X4" s="24" t="s">
        <v>60</v>
      </c>
      <c r="Y4" s="25" t="s">
        <v>61</v>
      </c>
      <c r="Z4" s="24" t="s">
        <v>60</v>
      </c>
      <c r="AA4" s="25" t="s">
        <v>61</v>
      </c>
      <c r="AB4" s="53" t="s">
        <v>60</v>
      </c>
      <c r="AC4" s="54" t="s">
        <v>73</v>
      </c>
      <c r="AD4" s="53" t="s">
        <v>61</v>
      </c>
      <c r="AE4" s="30"/>
      <c r="AF4" s="2" t="s">
        <v>60</v>
      </c>
      <c r="AG4" s="2" t="s">
        <v>60</v>
      </c>
      <c r="AH4" s="2" t="s">
        <v>60</v>
      </c>
      <c r="AI4" s="2" t="s">
        <v>60</v>
      </c>
    </row>
    <row r="5" spans="1:67" x14ac:dyDescent="0.3">
      <c r="A5" s="122"/>
      <c r="B5" s="122"/>
      <c r="C5" s="128"/>
      <c r="D5" s="117" t="s">
        <v>67</v>
      </c>
      <c r="E5" s="118"/>
      <c r="F5" s="118"/>
      <c r="G5" s="118"/>
      <c r="H5" s="118"/>
      <c r="I5" s="118"/>
      <c r="J5" s="118"/>
      <c r="K5" s="119"/>
      <c r="L5" s="104" t="s">
        <v>68</v>
      </c>
      <c r="M5" s="105"/>
      <c r="N5" s="105"/>
      <c r="O5" s="105"/>
      <c r="P5" s="105"/>
      <c r="Q5" s="105"/>
      <c r="R5" s="105"/>
      <c r="S5" s="106"/>
      <c r="T5" s="100" t="s">
        <v>69</v>
      </c>
      <c r="U5" s="101"/>
      <c r="V5" s="101"/>
      <c r="W5" s="102"/>
      <c r="X5" s="115" t="s">
        <v>70</v>
      </c>
      <c r="Y5" s="116"/>
      <c r="Z5" s="115" t="s">
        <v>71</v>
      </c>
      <c r="AA5" s="116"/>
      <c r="AB5" s="107"/>
      <c r="AC5" s="108"/>
      <c r="AD5" s="109"/>
      <c r="AE5" s="30"/>
      <c r="AF5" s="103"/>
      <c r="AG5" s="103"/>
      <c r="AH5" s="103"/>
      <c r="AI5" s="103"/>
    </row>
    <row r="6" spans="1:67" ht="73.5" customHeight="1" x14ac:dyDescent="0.3">
      <c r="A6" s="31" t="s">
        <v>63</v>
      </c>
      <c r="B6" s="41" t="s">
        <v>109</v>
      </c>
      <c r="C6" s="33">
        <v>189</v>
      </c>
      <c r="D6" s="34">
        <v>37</v>
      </c>
      <c r="E6" s="35">
        <v>37</v>
      </c>
      <c r="F6" s="36">
        <v>0</v>
      </c>
      <c r="G6" s="37">
        <v>33</v>
      </c>
      <c r="H6" s="37">
        <v>210</v>
      </c>
      <c r="I6" s="37">
        <v>217</v>
      </c>
      <c r="J6" s="34">
        <f>F6+H6</f>
        <v>210</v>
      </c>
      <c r="K6" s="38">
        <f>G6+I6</f>
        <v>250</v>
      </c>
      <c r="L6" s="34">
        <v>0</v>
      </c>
      <c r="M6" s="35">
        <v>0</v>
      </c>
      <c r="N6" s="37">
        <v>0</v>
      </c>
      <c r="O6" s="35">
        <v>0</v>
      </c>
      <c r="P6" s="37">
        <f>L6+N6</f>
        <v>0</v>
      </c>
      <c r="Q6" s="35">
        <f>M6+O6</f>
        <v>0</v>
      </c>
      <c r="R6" s="34">
        <v>21</v>
      </c>
      <c r="S6" s="39">
        <v>0</v>
      </c>
      <c r="T6" s="34">
        <v>18</v>
      </c>
      <c r="U6" s="39">
        <v>0</v>
      </c>
      <c r="V6" s="34">
        <v>29</v>
      </c>
      <c r="W6" s="35">
        <v>29</v>
      </c>
      <c r="X6" s="34">
        <v>36</v>
      </c>
      <c r="Y6" s="39">
        <v>0</v>
      </c>
      <c r="Z6" s="36">
        <v>30</v>
      </c>
      <c r="AA6" s="40">
        <v>0</v>
      </c>
      <c r="AB6" s="55">
        <f>D6+T6+V6+X6+Z6+J6+R6+P6</f>
        <v>381</v>
      </c>
      <c r="AC6" s="56">
        <v>189</v>
      </c>
      <c r="AD6" s="55">
        <f>E6+K6+U6+W6+Y6+AA6+Q6+S6</f>
        <v>316</v>
      </c>
      <c r="AE6" s="36">
        <f>AF6+AG6+AH6+AI6</f>
        <v>69</v>
      </c>
      <c r="AF6" s="65">
        <v>39</v>
      </c>
      <c r="AG6" s="65">
        <v>30</v>
      </c>
      <c r="AH6" s="34">
        <v>0</v>
      </c>
      <c r="AI6" s="34">
        <v>0</v>
      </c>
    </row>
    <row r="7" spans="1:67" ht="73.5" customHeight="1" x14ac:dyDescent="0.3">
      <c r="A7" s="31" t="s">
        <v>64</v>
      </c>
      <c r="B7" s="32" t="s">
        <v>85</v>
      </c>
      <c r="C7" s="33">
        <v>370</v>
      </c>
      <c r="D7" s="34">
        <v>36</v>
      </c>
      <c r="E7" s="35">
        <v>36</v>
      </c>
      <c r="F7" s="36">
        <v>15</v>
      </c>
      <c r="G7" s="37">
        <v>75</v>
      </c>
      <c r="H7" s="37">
        <v>379</v>
      </c>
      <c r="I7" s="37">
        <v>143</v>
      </c>
      <c r="J7" s="34">
        <f t="shared" ref="J7:J9" si="0">F7+H7</f>
        <v>394</v>
      </c>
      <c r="K7" s="38">
        <f t="shared" ref="K7:K9" si="1">G7+I7</f>
        <v>218</v>
      </c>
      <c r="L7" s="34">
        <v>72</v>
      </c>
      <c r="M7" s="35">
        <v>72</v>
      </c>
      <c r="N7" s="37">
        <v>88</v>
      </c>
      <c r="O7" s="35">
        <v>88</v>
      </c>
      <c r="P7" s="37">
        <f t="shared" ref="P7:AY11" si="2">L7+N7</f>
        <v>160</v>
      </c>
      <c r="Q7" s="35">
        <f t="shared" ref="Q7:AZ11" si="3">M7+O7</f>
        <v>160</v>
      </c>
      <c r="R7" s="34">
        <v>37</v>
      </c>
      <c r="S7" s="39">
        <v>0</v>
      </c>
      <c r="T7" s="34">
        <v>30</v>
      </c>
      <c r="U7" s="39">
        <v>0</v>
      </c>
      <c r="V7" s="34">
        <v>1</v>
      </c>
      <c r="W7" s="35">
        <v>1</v>
      </c>
      <c r="X7" s="34">
        <v>60</v>
      </c>
      <c r="Y7" s="39">
        <v>0</v>
      </c>
      <c r="Z7" s="36">
        <v>52</v>
      </c>
      <c r="AA7" s="40">
        <v>0</v>
      </c>
      <c r="AB7" s="55">
        <f t="shared" ref="AB7:AB9" si="4">D7+T7+V7+X7+Z7+J7+R7+P7</f>
        <v>770</v>
      </c>
      <c r="AC7" s="56">
        <v>221</v>
      </c>
      <c r="AD7" s="55">
        <f t="shared" ref="AD7:AD9" si="5">E7+K7+U7+W7+Y7+AA7+Q7+S7</f>
        <v>415</v>
      </c>
      <c r="AE7" s="36">
        <f>AF7+AG7+AH7+AI7</f>
        <v>509</v>
      </c>
      <c r="AF7" s="65">
        <v>91</v>
      </c>
      <c r="AG7" s="65">
        <v>66</v>
      </c>
      <c r="AH7" s="34">
        <v>176</v>
      </c>
      <c r="AI7" s="34">
        <v>176</v>
      </c>
    </row>
    <row r="8" spans="1:67" ht="82.5" customHeight="1" x14ac:dyDescent="0.3">
      <c r="A8" s="31" t="s">
        <v>65</v>
      </c>
      <c r="B8" s="32" t="s">
        <v>86</v>
      </c>
      <c r="C8" s="33">
        <v>31</v>
      </c>
      <c r="D8" s="34">
        <v>1</v>
      </c>
      <c r="E8" s="35">
        <v>1</v>
      </c>
      <c r="F8" s="36">
        <v>42</v>
      </c>
      <c r="G8" s="37">
        <v>7</v>
      </c>
      <c r="H8" s="37">
        <v>6</v>
      </c>
      <c r="I8" s="37">
        <v>7</v>
      </c>
      <c r="J8" s="34">
        <f t="shared" si="0"/>
        <v>48</v>
      </c>
      <c r="K8" s="38">
        <f t="shared" si="1"/>
        <v>14</v>
      </c>
      <c r="L8" s="34">
        <v>24</v>
      </c>
      <c r="M8" s="35">
        <v>24</v>
      </c>
      <c r="N8" s="37">
        <v>6</v>
      </c>
      <c r="O8" s="35">
        <v>6</v>
      </c>
      <c r="P8" s="37">
        <f t="shared" si="2"/>
        <v>30</v>
      </c>
      <c r="Q8" s="35">
        <f t="shared" si="3"/>
        <v>30</v>
      </c>
      <c r="R8" s="34">
        <v>6</v>
      </c>
      <c r="S8" s="39">
        <v>0</v>
      </c>
      <c r="T8" s="34">
        <v>6</v>
      </c>
      <c r="U8" s="39">
        <v>0</v>
      </c>
      <c r="V8" s="34">
        <v>2</v>
      </c>
      <c r="W8" s="35">
        <v>2</v>
      </c>
      <c r="X8" s="34">
        <v>12</v>
      </c>
      <c r="Y8" s="39">
        <v>0</v>
      </c>
      <c r="Z8" s="36">
        <v>9</v>
      </c>
      <c r="AA8" s="40">
        <v>0</v>
      </c>
      <c r="AB8" s="55">
        <f t="shared" si="4"/>
        <v>114</v>
      </c>
      <c r="AC8" s="56">
        <v>110</v>
      </c>
      <c r="AD8" s="55">
        <f t="shared" si="5"/>
        <v>47</v>
      </c>
      <c r="AE8" s="36">
        <f>AF8+AG8+AH8+AI8</f>
        <v>25</v>
      </c>
      <c r="AF8" s="65">
        <v>0</v>
      </c>
      <c r="AG8" s="65">
        <v>2</v>
      </c>
      <c r="AH8" s="34">
        <v>11</v>
      </c>
      <c r="AI8" s="34">
        <v>12</v>
      </c>
    </row>
    <row r="9" spans="1:67" ht="73.5" customHeight="1" x14ac:dyDescent="0.3">
      <c r="A9" s="31" t="s">
        <v>66</v>
      </c>
      <c r="B9" s="41" t="s">
        <v>83</v>
      </c>
      <c r="C9" s="33">
        <v>40</v>
      </c>
      <c r="D9" s="34">
        <v>1</v>
      </c>
      <c r="E9" s="35">
        <v>1</v>
      </c>
      <c r="F9" s="36">
        <v>36</v>
      </c>
      <c r="G9" s="37">
        <v>7</v>
      </c>
      <c r="H9" s="37">
        <v>12</v>
      </c>
      <c r="I9" s="37">
        <v>7</v>
      </c>
      <c r="J9" s="34">
        <f t="shared" si="0"/>
        <v>48</v>
      </c>
      <c r="K9" s="38">
        <f t="shared" si="1"/>
        <v>14</v>
      </c>
      <c r="L9" s="34">
        <v>24</v>
      </c>
      <c r="M9" s="35">
        <v>24</v>
      </c>
      <c r="N9" s="37">
        <v>6</v>
      </c>
      <c r="O9" s="35">
        <v>6</v>
      </c>
      <c r="P9" s="37">
        <f t="shared" si="2"/>
        <v>30</v>
      </c>
      <c r="Q9" s="35">
        <f t="shared" si="3"/>
        <v>30</v>
      </c>
      <c r="R9" s="34">
        <v>6</v>
      </c>
      <c r="S9" s="39">
        <v>0</v>
      </c>
      <c r="T9" s="34">
        <v>6</v>
      </c>
      <c r="U9" s="39">
        <v>0</v>
      </c>
      <c r="V9" s="34">
        <v>3</v>
      </c>
      <c r="W9" s="35">
        <v>3</v>
      </c>
      <c r="X9" s="34">
        <v>12</v>
      </c>
      <c r="Y9" s="39">
        <v>0</v>
      </c>
      <c r="Z9" s="36">
        <v>9</v>
      </c>
      <c r="AA9" s="40">
        <v>0</v>
      </c>
      <c r="AB9" s="55">
        <f t="shared" si="4"/>
        <v>115</v>
      </c>
      <c r="AC9" s="56">
        <v>110</v>
      </c>
      <c r="AD9" s="55">
        <f t="shared" si="5"/>
        <v>48</v>
      </c>
      <c r="AE9" s="36">
        <f>AF9+AG9+AH9+AI9</f>
        <v>27</v>
      </c>
      <c r="AF9" s="65">
        <v>0</v>
      </c>
      <c r="AG9" s="65">
        <v>2</v>
      </c>
      <c r="AH9" s="34">
        <v>13</v>
      </c>
      <c r="AI9" s="34">
        <v>12</v>
      </c>
    </row>
    <row r="10" spans="1:67" s="11" customFormat="1" ht="36" customHeight="1" x14ac:dyDescent="0.3">
      <c r="A10" s="110" t="s">
        <v>84</v>
      </c>
      <c r="B10" s="110"/>
      <c r="C10" s="44">
        <f t="shared" ref="C10:O10" si="6">C6+C7+C8+C9</f>
        <v>630</v>
      </c>
      <c r="D10" s="45">
        <f t="shared" si="6"/>
        <v>75</v>
      </c>
      <c r="E10" s="46">
        <f t="shared" si="6"/>
        <v>75</v>
      </c>
      <c r="F10" s="45">
        <f t="shared" si="6"/>
        <v>93</v>
      </c>
      <c r="G10" s="47">
        <f t="shared" si="6"/>
        <v>122</v>
      </c>
      <c r="H10" s="47">
        <f t="shared" si="6"/>
        <v>607</v>
      </c>
      <c r="I10" s="47">
        <f t="shared" si="6"/>
        <v>374</v>
      </c>
      <c r="J10" s="48">
        <f t="shared" si="6"/>
        <v>700</v>
      </c>
      <c r="K10" s="49">
        <f t="shared" si="6"/>
        <v>496</v>
      </c>
      <c r="L10" s="45">
        <f t="shared" si="6"/>
        <v>120</v>
      </c>
      <c r="M10" s="50">
        <f t="shared" si="6"/>
        <v>120</v>
      </c>
      <c r="N10" s="47">
        <f t="shared" si="6"/>
        <v>100</v>
      </c>
      <c r="O10" s="50">
        <f t="shared" si="6"/>
        <v>100</v>
      </c>
      <c r="P10" s="47">
        <f t="shared" si="2"/>
        <v>220</v>
      </c>
      <c r="Q10" s="50">
        <f t="shared" si="3"/>
        <v>220</v>
      </c>
      <c r="R10" s="45">
        <f t="shared" ref="R10:AD10" si="7">R6+R7+R8+R9</f>
        <v>70</v>
      </c>
      <c r="S10" s="51">
        <f t="shared" si="7"/>
        <v>0</v>
      </c>
      <c r="T10" s="45">
        <f t="shared" si="7"/>
        <v>60</v>
      </c>
      <c r="U10" s="51">
        <f t="shared" si="7"/>
        <v>0</v>
      </c>
      <c r="V10" s="45">
        <f t="shared" si="7"/>
        <v>35</v>
      </c>
      <c r="W10" s="50">
        <f t="shared" si="7"/>
        <v>35</v>
      </c>
      <c r="X10" s="45">
        <f t="shared" si="7"/>
        <v>120</v>
      </c>
      <c r="Y10" s="51">
        <f t="shared" si="7"/>
        <v>0</v>
      </c>
      <c r="Z10" s="45">
        <f t="shared" si="7"/>
        <v>100</v>
      </c>
      <c r="AA10" s="52">
        <f t="shared" si="7"/>
        <v>0</v>
      </c>
      <c r="AB10" s="57">
        <f t="shared" si="7"/>
        <v>1380</v>
      </c>
      <c r="AC10" s="58">
        <f t="shared" si="7"/>
        <v>630</v>
      </c>
      <c r="AD10" s="57">
        <f t="shared" si="7"/>
        <v>826</v>
      </c>
      <c r="AE10" s="36">
        <f>AF10+AG10+AH10+AI10</f>
        <v>630</v>
      </c>
      <c r="AF10" s="34">
        <f>AF6+AF7+AF8+AF9</f>
        <v>130</v>
      </c>
      <c r="AG10" s="34">
        <f>AG6+AG7+AG8+AG9</f>
        <v>100</v>
      </c>
      <c r="AH10" s="34">
        <f>AH6+AH7+AH8+AH9</f>
        <v>200</v>
      </c>
      <c r="AI10" s="34">
        <f>AI6+AI7+AI8+AI9</f>
        <v>200</v>
      </c>
      <c r="AJ10" s="60"/>
      <c r="AK10" s="60"/>
      <c r="AL10" s="60"/>
      <c r="AM10" s="60"/>
      <c r="AN10" s="60"/>
      <c r="AO10" s="60"/>
      <c r="AP10" s="60"/>
      <c r="AQ10" s="60"/>
      <c r="AR10" s="60"/>
      <c r="AS10" s="60"/>
    </row>
    <row r="11" spans="1:67" s="11" customFormat="1" ht="31.5" customHeight="1" x14ac:dyDescent="0.3">
      <c r="A11" s="94" t="s">
        <v>87</v>
      </c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5"/>
      <c r="AJ11" s="61"/>
      <c r="AK11" s="62"/>
      <c r="AL11" s="62"/>
      <c r="AM11" s="63"/>
      <c r="AN11" s="63"/>
      <c r="AO11" s="63"/>
      <c r="AP11" s="63"/>
      <c r="AQ11" s="63"/>
      <c r="AR11" s="63"/>
      <c r="AS11" s="63"/>
      <c r="AT11" s="59"/>
      <c r="AU11" s="16"/>
      <c r="AV11" s="16"/>
      <c r="AW11" s="16"/>
      <c r="AX11" s="16"/>
      <c r="AY11" s="29">
        <f t="shared" si="2"/>
        <v>0</v>
      </c>
      <c r="AZ11" s="27">
        <f t="shared" si="3"/>
        <v>0</v>
      </c>
      <c r="BA11" s="16"/>
      <c r="BB11" s="16"/>
      <c r="BC11" s="16"/>
      <c r="BD11" s="16"/>
      <c r="BE11" s="16"/>
      <c r="BF11" s="16"/>
      <c r="BG11" s="19"/>
      <c r="BH11" s="19"/>
      <c r="BI11" s="18"/>
      <c r="BJ11" s="20"/>
      <c r="BK11" s="17"/>
      <c r="BL11" s="28"/>
      <c r="BM11" s="28"/>
      <c r="BN11" s="28"/>
      <c r="BO11" s="28"/>
    </row>
  </sheetData>
  <mergeCells count="31">
    <mergeCell ref="N3:O3"/>
    <mergeCell ref="L2:Q2"/>
    <mergeCell ref="P3:Q3"/>
    <mergeCell ref="A1:AI1"/>
    <mergeCell ref="C4:C5"/>
    <mergeCell ref="C2:C3"/>
    <mergeCell ref="AE2:AI2"/>
    <mergeCell ref="AB2:AD3"/>
    <mergeCell ref="D2:E3"/>
    <mergeCell ref="F3:G3"/>
    <mergeCell ref="H3:I3"/>
    <mergeCell ref="F2:K2"/>
    <mergeCell ref="J3:K3"/>
    <mergeCell ref="T2:U3"/>
    <mergeCell ref="V2:W3"/>
    <mergeCell ref="A11:AI11"/>
    <mergeCell ref="X2:Y3"/>
    <mergeCell ref="T5:W5"/>
    <mergeCell ref="AH5:AI5"/>
    <mergeCell ref="L5:S5"/>
    <mergeCell ref="AB5:AD5"/>
    <mergeCell ref="A10:B10"/>
    <mergeCell ref="Z2:AA3"/>
    <mergeCell ref="X5:Y5"/>
    <mergeCell ref="Z5:AA5"/>
    <mergeCell ref="AF5:AG5"/>
    <mergeCell ref="D5:K5"/>
    <mergeCell ref="B2:B5"/>
    <mergeCell ref="A2:A5"/>
    <mergeCell ref="R2:S3"/>
    <mergeCell ref="L3:M3"/>
  </mergeCells>
  <pageMargins left="0.51181102362204722" right="0.51181102362204722" top="0.55118110236220474" bottom="0.55118110236220474" header="0.31496062992125984" footer="0.31496062992125984"/>
  <pageSetup paperSize="8" scale="3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4D1D-3715-488E-8A93-6EA1D3AB2453}">
  <sheetPr>
    <pageSetUpPr fitToPage="1"/>
  </sheetPr>
  <dimension ref="A1:AA42"/>
  <sheetViews>
    <sheetView tabSelected="1" view="pageBreakPreview" topLeftCell="A10" zoomScale="55" zoomScaleNormal="100" zoomScaleSheetLayoutView="55" workbookViewId="0">
      <selection activeCell="AA41" sqref="AA41"/>
    </sheetView>
  </sheetViews>
  <sheetFormatPr defaultColWidth="9.109375" defaultRowHeight="13.8" x14ac:dyDescent="0.25"/>
  <cols>
    <col min="1" max="1" width="4.5546875" style="64" customWidth="1"/>
    <col min="2" max="2" width="4.88671875" style="64" customWidth="1"/>
    <col min="3" max="3" width="48.6640625" style="64" customWidth="1"/>
    <col min="4" max="4" width="7.44140625" style="64" customWidth="1"/>
    <col min="5" max="27" width="7.5546875" style="64" customWidth="1"/>
    <col min="28" max="16384" width="9.109375" style="64"/>
  </cols>
  <sheetData>
    <row r="1" spans="1:27" ht="33.75" customHeight="1" x14ac:dyDescent="0.25">
      <c r="A1" s="145" t="s">
        <v>115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</row>
    <row r="2" spans="1:27" ht="45" customHeight="1" x14ac:dyDescent="0.25">
      <c r="A2" s="143"/>
      <c r="B2" s="154"/>
      <c r="C2" s="155"/>
      <c r="D2" s="152" t="s">
        <v>114</v>
      </c>
      <c r="E2" s="74">
        <v>43949</v>
      </c>
      <c r="F2" s="74">
        <v>43950</v>
      </c>
      <c r="G2" s="74">
        <v>43951</v>
      </c>
      <c r="H2" s="74">
        <v>43952</v>
      </c>
      <c r="I2" s="74">
        <v>43953</v>
      </c>
      <c r="J2" s="74">
        <v>43954</v>
      </c>
      <c r="K2" s="74">
        <v>43955</v>
      </c>
      <c r="L2" s="74">
        <v>43956</v>
      </c>
      <c r="M2" s="74">
        <v>43957</v>
      </c>
      <c r="N2" s="74">
        <v>43958</v>
      </c>
      <c r="O2" s="74">
        <v>43959</v>
      </c>
      <c r="P2" s="74">
        <v>43960</v>
      </c>
      <c r="Q2" s="74">
        <v>43961</v>
      </c>
      <c r="R2" s="74">
        <v>43962</v>
      </c>
      <c r="S2" s="74">
        <v>43963</v>
      </c>
      <c r="T2" s="74">
        <v>43964</v>
      </c>
      <c r="U2" s="74">
        <v>43965</v>
      </c>
      <c r="V2" s="74">
        <v>43966</v>
      </c>
      <c r="W2" s="74">
        <v>43967</v>
      </c>
      <c r="X2" s="74">
        <v>43968</v>
      </c>
      <c r="Y2" s="74">
        <v>43969</v>
      </c>
      <c r="Z2" s="74">
        <v>43970</v>
      </c>
      <c r="AA2" s="74">
        <v>43971</v>
      </c>
    </row>
    <row r="3" spans="1:27" ht="22.5" customHeight="1" thickBot="1" x14ac:dyDescent="0.3">
      <c r="A3" s="144"/>
      <c r="B3" s="156"/>
      <c r="C3" s="143"/>
      <c r="D3" s="153"/>
      <c r="E3" s="74" t="s">
        <v>88</v>
      </c>
      <c r="F3" s="74" t="s">
        <v>89</v>
      </c>
      <c r="G3" s="74" t="s">
        <v>90</v>
      </c>
      <c r="H3" s="74" t="s">
        <v>91</v>
      </c>
      <c r="I3" s="74" t="s">
        <v>92</v>
      </c>
      <c r="J3" s="74" t="s">
        <v>93</v>
      </c>
      <c r="K3" s="74" t="s">
        <v>94</v>
      </c>
      <c r="L3" s="74" t="s">
        <v>88</v>
      </c>
      <c r="M3" s="74" t="s">
        <v>89</v>
      </c>
      <c r="N3" s="74" t="s">
        <v>90</v>
      </c>
      <c r="O3" s="74" t="s">
        <v>91</v>
      </c>
      <c r="P3" s="74" t="s">
        <v>92</v>
      </c>
      <c r="Q3" s="74" t="s">
        <v>93</v>
      </c>
      <c r="R3" s="74" t="s">
        <v>94</v>
      </c>
      <c r="S3" s="74" t="s">
        <v>88</v>
      </c>
      <c r="T3" s="74" t="s">
        <v>89</v>
      </c>
      <c r="U3" s="74" t="s">
        <v>90</v>
      </c>
      <c r="V3" s="74" t="s">
        <v>91</v>
      </c>
      <c r="W3" s="74" t="s">
        <v>92</v>
      </c>
      <c r="X3" s="74" t="s">
        <v>93</v>
      </c>
      <c r="Y3" s="74" t="s">
        <v>94</v>
      </c>
      <c r="Z3" s="74" t="s">
        <v>88</v>
      </c>
      <c r="AA3" s="74" t="s">
        <v>89</v>
      </c>
    </row>
    <row r="4" spans="1:27" ht="24.75" customHeight="1" thickBot="1" x14ac:dyDescent="0.3">
      <c r="A4" s="141" t="s">
        <v>111</v>
      </c>
      <c r="B4" s="138" t="s">
        <v>97</v>
      </c>
      <c r="C4" s="78" t="s">
        <v>2</v>
      </c>
      <c r="D4" s="79">
        <f t="shared" ref="D4:D39" si="0">SUM(E4:AA4)</f>
        <v>75</v>
      </c>
      <c r="E4" s="80">
        <f>E5+E6</f>
        <v>75</v>
      </c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2"/>
    </row>
    <row r="5" spans="1:27" ht="19.2" x14ac:dyDescent="0.25">
      <c r="A5" s="141"/>
      <c r="B5" s="139"/>
      <c r="C5" s="75" t="s">
        <v>109</v>
      </c>
      <c r="D5" s="76">
        <f t="shared" si="0"/>
        <v>37</v>
      </c>
      <c r="E5" s="77">
        <v>37</v>
      </c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spans="1:27" ht="19.8" thickBot="1" x14ac:dyDescent="0.3">
      <c r="A6" s="141"/>
      <c r="B6" s="140"/>
      <c r="C6" s="83" t="s">
        <v>110</v>
      </c>
      <c r="D6" s="84">
        <f t="shared" si="0"/>
        <v>38</v>
      </c>
      <c r="E6" s="85">
        <v>38</v>
      </c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</row>
    <row r="7" spans="1:27" ht="19.8" thickBot="1" x14ac:dyDescent="0.3">
      <c r="A7" s="141"/>
      <c r="B7" s="138" t="s">
        <v>98</v>
      </c>
      <c r="C7" s="78" t="s">
        <v>4</v>
      </c>
      <c r="D7" s="79">
        <f t="shared" si="0"/>
        <v>220</v>
      </c>
      <c r="E7" s="80">
        <f t="shared" ref="E7" si="1">E8+E9</f>
        <v>220</v>
      </c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2"/>
    </row>
    <row r="8" spans="1:27" ht="19.2" x14ac:dyDescent="0.25">
      <c r="A8" s="141"/>
      <c r="B8" s="139"/>
      <c r="C8" s="75" t="s">
        <v>109</v>
      </c>
      <c r="D8" s="76">
        <f t="shared" si="0"/>
        <v>0</v>
      </c>
      <c r="E8" s="77">
        <v>0</v>
      </c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</row>
    <row r="9" spans="1:27" ht="19.8" thickBot="1" x14ac:dyDescent="0.3">
      <c r="A9" s="141"/>
      <c r="B9" s="140"/>
      <c r="C9" s="83" t="s">
        <v>110</v>
      </c>
      <c r="D9" s="84">
        <f t="shared" si="0"/>
        <v>220</v>
      </c>
      <c r="E9" s="85">
        <v>220</v>
      </c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7" ht="25.5" customHeight="1" thickBot="1" x14ac:dyDescent="0.3">
      <c r="A10" s="141"/>
      <c r="B10" s="138" t="s">
        <v>99</v>
      </c>
      <c r="C10" s="86" t="s">
        <v>95</v>
      </c>
      <c r="D10" s="79">
        <f t="shared" si="0"/>
        <v>700</v>
      </c>
      <c r="E10" s="80">
        <f t="shared" ref="E10" si="2">E11+E12</f>
        <v>300</v>
      </c>
      <c r="F10" s="81"/>
      <c r="G10" s="87"/>
      <c r="H10" s="81"/>
      <c r="I10" s="81"/>
      <c r="J10" s="81"/>
      <c r="K10" s="81"/>
      <c r="L10" s="81"/>
      <c r="M10" s="80">
        <f t="shared" ref="M10" si="3">M11+M12</f>
        <v>400</v>
      </c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2"/>
    </row>
    <row r="11" spans="1:27" ht="19.2" x14ac:dyDescent="0.25">
      <c r="A11" s="141"/>
      <c r="B11" s="139"/>
      <c r="C11" s="75" t="s">
        <v>109</v>
      </c>
      <c r="D11" s="76">
        <f t="shared" si="0"/>
        <v>210</v>
      </c>
      <c r="E11" s="77">
        <v>123</v>
      </c>
      <c r="F11" s="77"/>
      <c r="G11" s="77"/>
      <c r="H11" s="77"/>
      <c r="I11" s="77"/>
      <c r="J11" s="77"/>
      <c r="K11" s="77"/>
      <c r="L11" s="77"/>
      <c r="M11" s="77">
        <v>87</v>
      </c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</row>
    <row r="12" spans="1:27" ht="19.8" thickBot="1" x14ac:dyDescent="0.3">
      <c r="A12" s="141"/>
      <c r="B12" s="140"/>
      <c r="C12" s="83" t="s">
        <v>110</v>
      </c>
      <c r="D12" s="84">
        <f t="shared" si="0"/>
        <v>490</v>
      </c>
      <c r="E12" s="85">
        <v>177</v>
      </c>
      <c r="F12" s="85"/>
      <c r="G12" s="85"/>
      <c r="H12" s="85"/>
      <c r="I12" s="85"/>
      <c r="J12" s="85"/>
      <c r="K12" s="85"/>
      <c r="L12" s="85"/>
      <c r="M12" s="85">
        <v>313</v>
      </c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7" ht="25.5" customHeight="1" thickBot="1" x14ac:dyDescent="0.3">
      <c r="A13" s="141"/>
      <c r="B13" s="138" t="s">
        <v>100</v>
      </c>
      <c r="C13" s="86" t="s">
        <v>53</v>
      </c>
      <c r="D13" s="79">
        <f t="shared" si="0"/>
        <v>35</v>
      </c>
      <c r="E13" s="80">
        <f t="shared" ref="E13" si="4">E14+E15</f>
        <v>35</v>
      </c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2"/>
    </row>
    <row r="14" spans="1:27" ht="19.2" x14ac:dyDescent="0.25">
      <c r="A14" s="141"/>
      <c r="B14" s="139"/>
      <c r="C14" s="75" t="s">
        <v>109</v>
      </c>
      <c r="D14" s="76">
        <f t="shared" si="0"/>
        <v>29</v>
      </c>
      <c r="E14" s="77">
        <v>29</v>
      </c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</row>
    <row r="15" spans="1:27" ht="19.8" thickBot="1" x14ac:dyDescent="0.3">
      <c r="A15" s="141"/>
      <c r="B15" s="140"/>
      <c r="C15" s="83" t="s">
        <v>110</v>
      </c>
      <c r="D15" s="84">
        <f t="shared" si="0"/>
        <v>6</v>
      </c>
      <c r="E15" s="85">
        <v>6</v>
      </c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</row>
    <row r="16" spans="1:27" ht="27" customHeight="1" thickBot="1" x14ac:dyDescent="0.3">
      <c r="A16" s="141"/>
      <c r="B16" s="138" t="s">
        <v>101</v>
      </c>
      <c r="C16" s="86" t="s">
        <v>7</v>
      </c>
      <c r="D16" s="79">
        <f t="shared" si="0"/>
        <v>120</v>
      </c>
      <c r="E16" s="81"/>
      <c r="F16" s="81"/>
      <c r="G16" s="81"/>
      <c r="H16" s="81"/>
      <c r="I16" s="80">
        <f t="shared" ref="I16" si="5">I17+I18</f>
        <v>120</v>
      </c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2"/>
    </row>
    <row r="17" spans="1:27" ht="19.2" x14ac:dyDescent="0.25">
      <c r="A17" s="141"/>
      <c r="B17" s="139"/>
      <c r="C17" s="75" t="s">
        <v>109</v>
      </c>
      <c r="D17" s="76">
        <f t="shared" si="0"/>
        <v>36</v>
      </c>
      <c r="E17" s="77"/>
      <c r="F17" s="77"/>
      <c r="G17" s="77"/>
      <c r="H17" s="77"/>
      <c r="I17" s="77">
        <v>36</v>
      </c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</row>
    <row r="18" spans="1:27" ht="19.8" thickBot="1" x14ac:dyDescent="0.3">
      <c r="A18" s="141"/>
      <c r="B18" s="140"/>
      <c r="C18" s="83" t="s">
        <v>110</v>
      </c>
      <c r="D18" s="84">
        <f t="shared" si="0"/>
        <v>84</v>
      </c>
      <c r="E18" s="85"/>
      <c r="F18" s="85"/>
      <c r="G18" s="85"/>
      <c r="H18" s="85"/>
      <c r="I18" s="85">
        <v>84</v>
      </c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</row>
    <row r="19" spans="1:27" ht="27.75" customHeight="1" thickBot="1" x14ac:dyDescent="0.3">
      <c r="A19" s="141"/>
      <c r="B19" s="138" t="s">
        <v>102</v>
      </c>
      <c r="C19" s="86" t="s">
        <v>96</v>
      </c>
      <c r="D19" s="79">
        <f t="shared" si="0"/>
        <v>70</v>
      </c>
      <c r="E19" s="81"/>
      <c r="F19" s="81"/>
      <c r="G19" s="81"/>
      <c r="H19" s="81"/>
      <c r="I19" s="81"/>
      <c r="J19" s="80">
        <f t="shared" ref="J19" si="6">J20+J21</f>
        <v>70</v>
      </c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2"/>
    </row>
    <row r="20" spans="1:27" ht="19.2" x14ac:dyDescent="0.25">
      <c r="A20" s="141"/>
      <c r="B20" s="139"/>
      <c r="C20" s="88" t="s">
        <v>109</v>
      </c>
      <c r="D20" s="76">
        <f t="shared" si="0"/>
        <v>21</v>
      </c>
      <c r="E20" s="89"/>
      <c r="F20" s="89"/>
      <c r="G20" s="89"/>
      <c r="H20" s="89"/>
      <c r="I20" s="89"/>
      <c r="J20" s="89">
        <v>21</v>
      </c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</row>
    <row r="21" spans="1:27" ht="19.8" thickBot="1" x14ac:dyDescent="0.3">
      <c r="A21" s="141"/>
      <c r="B21" s="140"/>
      <c r="C21" s="83" t="s">
        <v>110</v>
      </c>
      <c r="D21" s="84">
        <f t="shared" si="0"/>
        <v>49</v>
      </c>
      <c r="E21" s="85"/>
      <c r="F21" s="85"/>
      <c r="G21" s="85"/>
      <c r="H21" s="85"/>
      <c r="I21" s="85"/>
      <c r="J21" s="85">
        <v>49</v>
      </c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</row>
    <row r="22" spans="1:27" ht="24.75" customHeight="1" thickBot="1" x14ac:dyDescent="0.3">
      <c r="A22" s="141"/>
      <c r="B22" s="138" t="s">
        <v>103</v>
      </c>
      <c r="C22" s="86" t="s">
        <v>55</v>
      </c>
      <c r="D22" s="79">
        <f t="shared" si="0"/>
        <v>100</v>
      </c>
      <c r="E22" s="81"/>
      <c r="F22" s="81"/>
      <c r="G22" s="81"/>
      <c r="H22" s="81"/>
      <c r="I22" s="81"/>
      <c r="J22" s="81"/>
      <c r="K22" s="81"/>
      <c r="L22" s="80">
        <f t="shared" ref="L22" si="7">L23+L24</f>
        <v>100</v>
      </c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2"/>
    </row>
    <row r="23" spans="1:27" ht="19.2" x14ac:dyDescent="0.25">
      <c r="A23" s="141"/>
      <c r="B23" s="139"/>
      <c r="C23" s="75" t="s">
        <v>109</v>
      </c>
      <c r="D23" s="76">
        <f t="shared" si="0"/>
        <v>30</v>
      </c>
      <c r="E23" s="77"/>
      <c r="F23" s="77"/>
      <c r="G23" s="77"/>
      <c r="H23" s="77"/>
      <c r="I23" s="77"/>
      <c r="J23" s="77"/>
      <c r="K23" s="77"/>
      <c r="L23" s="77">
        <v>30</v>
      </c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</row>
    <row r="24" spans="1:27" ht="19.8" thickBot="1" x14ac:dyDescent="0.3">
      <c r="A24" s="141"/>
      <c r="B24" s="140"/>
      <c r="C24" s="83" t="s">
        <v>110</v>
      </c>
      <c r="D24" s="84">
        <f t="shared" si="0"/>
        <v>70</v>
      </c>
      <c r="E24" s="85"/>
      <c r="F24" s="85"/>
      <c r="G24" s="85"/>
      <c r="H24" s="85"/>
      <c r="I24" s="85"/>
      <c r="J24" s="85"/>
      <c r="K24" s="85"/>
      <c r="L24" s="85">
        <v>70</v>
      </c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</row>
    <row r="25" spans="1:27" ht="27.75" customHeight="1" thickBot="1" x14ac:dyDescent="0.3">
      <c r="A25" s="141"/>
      <c r="B25" s="138" t="s">
        <v>104</v>
      </c>
      <c r="C25" s="86" t="s">
        <v>5</v>
      </c>
      <c r="D25" s="79">
        <f t="shared" si="0"/>
        <v>60</v>
      </c>
      <c r="E25" s="81"/>
      <c r="F25" s="81"/>
      <c r="G25" s="81"/>
      <c r="H25" s="81"/>
      <c r="I25" s="81"/>
      <c r="J25" s="81"/>
      <c r="K25" s="81"/>
      <c r="L25" s="81"/>
      <c r="M25" s="80">
        <f t="shared" ref="M25" si="8">M26+M27</f>
        <v>60</v>
      </c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2"/>
    </row>
    <row r="26" spans="1:27" ht="19.2" x14ac:dyDescent="0.25">
      <c r="A26" s="141"/>
      <c r="B26" s="139"/>
      <c r="C26" s="75" t="s">
        <v>109</v>
      </c>
      <c r="D26" s="76">
        <f t="shared" si="0"/>
        <v>18</v>
      </c>
      <c r="E26" s="77"/>
      <c r="F26" s="77"/>
      <c r="G26" s="77"/>
      <c r="H26" s="77"/>
      <c r="I26" s="77"/>
      <c r="J26" s="77"/>
      <c r="K26" s="77"/>
      <c r="L26" s="77"/>
      <c r="M26" s="77">
        <v>18</v>
      </c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</row>
    <row r="27" spans="1:27" ht="19.8" thickBot="1" x14ac:dyDescent="0.3">
      <c r="A27" s="141"/>
      <c r="B27" s="140"/>
      <c r="C27" s="83" t="s">
        <v>110</v>
      </c>
      <c r="D27" s="84">
        <f t="shared" si="0"/>
        <v>42</v>
      </c>
      <c r="E27" s="85"/>
      <c r="F27" s="85"/>
      <c r="G27" s="85"/>
      <c r="H27" s="85"/>
      <c r="I27" s="85"/>
      <c r="J27" s="85"/>
      <c r="K27" s="85"/>
      <c r="L27" s="85"/>
      <c r="M27" s="85">
        <v>42</v>
      </c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</row>
    <row r="28" spans="1:27" ht="26.25" customHeight="1" thickBot="1" x14ac:dyDescent="0.3">
      <c r="A28" s="142" t="s">
        <v>112</v>
      </c>
      <c r="B28" s="138" t="s">
        <v>105</v>
      </c>
      <c r="C28" s="90" t="s">
        <v>82</v>
      </c>
      <c r="D28" s="79">
        <f t="shared" si="0"/>
        <v>130</v>
      </c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91">
        <f t="shared" ref="V28" si="9">V29+V30</f>
        <v>130</v>
      </c>
      <c r="W28" s="81"/>
      <c r="X28" s="81"/>
      <c r="Y28" s="81"/>
      <c r="Z28" s="81"/>
      <c r="AA28" s="82"/>
    </row>
    <row r="29" spans="1:27" ht="19.2" x14ac:dyDescent="0.25">
      <c r="A29" s="142"/>
      <c r="B29" s="139"/>
      <c r="C29" s="75" t="s">
        <v>109</v>
      </c>
      <c r="D29" s="76">
        <f t="shared" si="0"/>
        <v>39</v>
      </c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>
        <v>39</v>
      </c>
      <c r="W29" s="77"/>
      <c r="X29" s="77"/>
      <c r="Y29" s="77"/>
      <c r="Z29" s="77"/>
      <c r="AA29" s="77"/>
    </row>
    <row r="30" spans="1:27" ht="19.8" thickBot="1" x14ac:dyDescent="0.3">
      <c r="A30" s="142"/>
      <c r="B30" s="140"/>
      <c r="C30" s="83" t="s">
        <v>110</v>
      </c>
      <c r="D30" s="84">
        <f t="shared" si="0"/>
        <v>91</v>
      </c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>
        <v>91</v>
      </c>
      <c r="W30" s="85"/>
      <c r="X30" s="85"/>
      <c r="Y30" s="85"/>
      <c r="Z30" s="85"/>
      <c r="AA30" s="85"/>
    </row>
    <row r="31" spans="1:27" ht="24.75" customHeight="1" thickBot="1" x14ac:dyDescent="0.3">
      <c r="A31" s="142"/>
      <c r="B31" s="138" t="s">
        <v>106</v>
      </c>
      <c r="C31" s="90" t="s">
        <v>81</v>
      </c>
      <c r="D31" s="79">
        <f t="shared" si="0"/>
        <v>100</v>
      </c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91">
        <f>W32+W33</f>
        <v>100</v>
      </c>
      <c r="X31" s="81"/>
      <c r="Y31" s="81"/>
      <c r="Z31" s="81"/>
      <c r="AA31" s="82"/>
    </row>
    <row r="32" spans="1:27" ht="19.2" x14ac:dyDescent="0.25">
      <c r="A32" s="142"/>
      <c r="B32" s="139"/>
      <c r="C32" s="75" t="s">
        <v>109</v>
      </c>
      <c r="D32" s="76">
        <f t="shared" si="0"/>
        <v>30</v>
      </c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>
        <v>30</v>
      </c>
      <c r="X32" s="77"/>
      <c r="Y32" s="77"/>
      <c r="Z32" s="77"/>
      <c r="AA32" s="77"/>
    </row>
    <row r="33" spans="1:27" ht="19.8" thickBot="1" x14ac:dyDescent="0.3">
      <c r="A33" s="142"/>
      <c r="B33" s="140"/>
      <c r="C33" s="83" t="s">
        <v>110</v>
      </c>
      <c r="D33" s="84">
        <f t="shared" si="0"/>
        <v>70</v>
      </c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>
        <v>70</v>
      </c>
      <c r="X33" s="85"/>
      <c r="Y33" s="85"/>
      <c r="Z33" s="85"/>
      <c r="AA33" s="85"/>
    </row>
    <row r="34" spans="1:27" ht="25.5" customHeight="1" thickBot="1" x14ac:dyDescent="0.3">
      <c r="A34" s="142"/>
      <c r="B34" s="138" t="s">
        <v>107</v>
      </c>
      <c r="C34" s="90" t="s">
        <v>78</v>
      </c>
      <c r="D34" s="79">
        <f t="shared" si="0"/>
        <v>200</v>
      </c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92">
        <f t="shared" ref="AA34" si="10">AA35+AA36</f>
        <v>200</v>
      </c>
    </row>
    <row r="35" spans="1:27" ht="19.2" x14ac:dyDescent="0.25">
      <c r="A35" s="142"/>
      <c r="B35" s="139"/>
      <c r="C35" s="75" t="s">
        <v>109</v>
      </c>
      <c r="D35" s="76">
        <f t="shared" si="0"/>
        <v>0</v>
      </c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>
        <v>0</v>
      </c>
    </row>
    <row r="36" spans="1:27" ht="19.8" thickBot="1" x14ac:dyDescent="0.3">
      <c r="A36" s="142"/>
      <c r="B36" s="140"/>
      <c r="C36" s="83" t="s">
        <v>110</v>
      </c>
      <c r="D36" s="84">
        <f t="shared" si="0"/>
        <v>200</v>
      </c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>
        <v>200</v>
      </c>
    </row>
    <row r="37" spans="1:27" ht="21" customHeight="1" thickBot="1" x14ac:dyDescent="0.3">
      <c r="A37" s="142"/>
      <c r="B37" s="138" t="s">
        <v>108</v>
      </c>
      <c r="C37" s="90" t="s">
        <v>8</v>
      </c>
      <c r="D37" s="79">
        <f t="shared" si="0"/>
        <v>200</v>
      </c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92">
        <f t="shared" ref="AA37" si="11">AA38+AA39</f>
        <v>200</v>
      </c>
    </row>
    <row r="38" spans="1:27" ht="19.2" x14ac:dyDescent="0.25">
      <c r="A38" s="142"/>
      <c r="B38" s="139"/>
      <c r="C38" s="75" t="s">
        <v>109</v>
      </c>
      <c r="D38" s="76">
        <f t="shared" si="0"/>
        <v>0</v>
      </c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>
        <v>0</v>
      </c>
    </row>
    <row r="39" spans="1:27" ht="19.2" x14ac:dyDescent="0.25">
      <c r="A39" s="142"/>
      <c r="B39" s="140"/>
      <c r="C39" s="73" t="s">
        <v>110</v>
      </c>
      <c r="D39" s="68">
        <f t="shared" si="0"/>
        <v>200</v>
      </c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>
        <v>200</v>
      </c>
    </row>
    <row r="40" spans="1:27" ht="40.5" customHeight="1" x14ac:dyDescent="0.25">
      <c r="A40" s="146"/>
      <c r="B40" s="147"/>
      <c r="C40" s="67" t="s">
        <v>113</v>
      </c>
      <c r="D40" s="70">
        <f>D4+D7+D10+D13+D16+D19+D22+D25+D28+D31+D34+D37</f>
        <v>2010</v>
      </c>
      <c r="E40" s="71">
        <f>E4+E7+E10+E13</f>
        <v>630</v>
      </c>
      <c r="F40" s="71">
        <f>F4+F7+F10+F13+E40</f>
        <v>630</v>
      </c>
      <c r="G40" s="71">
        <f>G4+G7+G10+G13+E40</f>
        <v>630</v>
      </c>
      <c r="H40" s="71">
        <f>H4+H7+H10+H13+G40</f>
        <v>630</v>
      </c>
      <c r="I40" s="71">
        <f>I4+I7+I10+I13+H40+I16</f>
        <v>750</v>
      </c>
      <c r="J40" s="71">
        <f>J4+J7+J10+J13+I40+J19</f>
        <v>820</v>
      </c>
      <c r="K40" s="71">
        <f>K4+K7+K10+K13+J40</f>
        <v>820</v>
      </c>
      <c r="L40" s="71">
        <f>L4+L7+L10+L13+K40+L22</f>
        <v>920</v>
      </c>
      <c r="M40" s="71">
        <f>M4+M7+M10+M13+L40+M25</f>
        <v>1380</v>
      </c>
      <c r="N40" s="71">
        <f t="shared" ref="N40:U42" si="12">N4+N7+N10+N13+M40</f>
        <v>1380</v>
      </c>
      <c r="O40" s="71">
        <f t="shared" si="12"/>
        <v>1380</v>
      </c>
      <c r="P40" s="71">
        <f t="shared" si="12"/>
        <v>1380</v>
      </c>
      <c r="Q40" s="71">
        <f t="shared" si="12"/>
        <v>1380</v>
      </c>
      <c r="R40" s="71">
        <f t="shared" si="12"/>
        <v>1380</v>
      </c>
      <c r="S40" s="71">
        <f t="shared" si="12"/>
        <v>1380</v>
      </c>
      <c r="T40" s="71">
        <f t="shared" si="12"/>
        <v>1380</v>
      </c>
      <c r="U40" s="71">
        <f t="shared" si="12"/>
        <v>1380</v>
      </c>
      <c r="V40" s="71">
        <f>V4+V7+V10+V13+U40+V28</f>
        <v>1510</v>
      </c>
      <c r="W40" s="71">
        <f>W4+W7+W10+W13+V40+W31</f>
        <v>1610</v>
      </c>
      <c r="X40" s="71">
        <f t="shared" ref="X40:Z42" si="13">X4+X7+X10+X13+W40</f>
        <v>1610</v>
      </c>
      <c r="Y40" s="71">
        <f t="shared" si="13"/>
        <v>1610</v>
      </c>
      <c r="Z40" s="71">
        <f t="shared" si="13"/>
        <v>1610</v>
      </c>
      <c r="AA40" s="71">
        <f>AA4+AA7+AA10+AA13+Z40+AA34+AA37</f>
        <v>2010</v>
      </c>
    </row>
    <row r="41" spans="1:27" ht="36" customHeight="1" x14ac:dyDescent="0.25">
      <c r="A41" s="148"/>
      <c r="B41" s="149"/>
      <c r="C41" s="66" t="s">
        <v>109</v>
      </c>
      <c r="D41" s="72">
        <f>D5+D8+D11+D14+D17+D20+D23+D26+D29+D32+D35+D38</f>
        <v>450</v>
      </c>
      <c r="E41" s="69">
        <f>E5+E8+E11+E14</f>
        <v>189</v>
      </c>
      <c r="F41" s="69">
        <f>F5+F8+F11+F14+E41</f>
        <v>189</v>
      </c>
      <c r="G41" s="69">
        <f>G5+G8+G11+G14+F41</f>
        <v>189</v>
      </c>
      <c r="H41" s="69">
        <f>H5+H8+H11+H14+G41</f>
        <v>189</v>
      </c>
      <c r="I41" s="69">
        <f>I5+I8+I11+I14+H41+I17</f>
        <v>225</v>
      </c>
      <c r="J41" s="69">
        <f>J5+J8+J11+J14+I41+J20</f>
        <v>246</v>
      </c>
      <c r="K41" s="69">
        <f>K5+K8+K11+K14+J41</f>
        <v>246</v>
      </c>
      <c r="L41" s="69">
        <f>L5+L8+L11+L14+K41+L23</f>
        <v>276</v>
      </c>
      <c r="M41" s="69">
        <f>M5+M8+M11+M14+L41+M26</f>
        <v>381</v>
      </c>
      <c r="N41" s="69">
        <f t="shared" si="12"/>
        <v>381</v>
      </c>
      <c r="O41" s="69">
        <f t="shared" si="12"/>
        <v>381</v>
      </c>
      <c r="P41" s="69">
        <f t="shared" si="12"/>
        <v>381</v>
      </c>
      <c r="Q41" s="69">
        <f t="shared" si="12"/>
        <v>381</v>
      </c>
      <c r="R41" s="69">
        <f t="shared" si="12"/>
        <v>381</v>
      </c>
      <c r="S41" s="69">
        <f t="shared" si="12"/>
        <v>381</v>
      </c>
      <c r="T41" s="69">
        <f t="shared" si="12"/>
        <v>381</v>
      </c>
      <c r="U41" s="69">
        <f t="shared" si="12"/>
        <v>381</v>
      </c>
      <c r="V41" s="69">
        <f>V5+V8+V11+V14+U41+V29</f>
        <v>420</v>
      </c>
      <c r="W41" s="69">
        <f>W5+W8+W11+W14+V41+W32</f>
        <v>450</v>
      </c>
      <c r="X41" s="69">
        <f t="shared" si="13"/>
        <v>450</v>
      </c>
      <c r="Y41" s="69">
        <f t="shared" si="13"/>
        <v>450</v>
      </c>
      <c r="Z41" s="69">
        <f t="shared" si="13"/>
        <v>450</v>
      </c>
      <c r="AA41" s="69">
        <f>AA5+AA8+AA11+AA14+Z41+AA35+AA38</f>
        <v>450</v>
      </c>
    </row>
    <row r="42" spans="1:27" ht="27" customHeight="1" x14ac:dyDescent="0.25">
      <c r="A42" s="150"/>
      <c r="B42" s="151"/>
      <c r="C42" s="66" t="s">
        <v>110</v>
      </c>
      <c r="D42" s="72">
        <f>D6+D9+D12+D15+D18+D21+D24+D27+D30+D33+D36+D39</f>
        <v>1560</v>
      </c>
      <c r="E42" s="69">
        <f>E6+E9+E12+E15</f>
        <v>441</v>
      </c>
      <c r="F42" s="69">
        <f>F6+F9+F12+F15</f>
        <v>0</v>
      </c>
      <c r="G42" s="69">
        <f>G6+G9+G12+G15+E42</f>
        <v>441</v>
      </c>
      <c r="H42" s="69">
        <f>H6+H9+H12+H15+G42</f>
        <v>441</v>
      </c>
      <c r="I42" s="69">
        <f>I6+I9+I12+I15+H42+I18</f>
        <v>525</v>
      </c>
      <c r="J42" s="69">
        <f>J6+J9+J12+J15+I42+J21</f>
        <v>574</v>
      </c>
      <c r="K42" s="69">
        <f>K6+K9+K12+K15+J42</f>
        <v>574</v>
      </c>
      <c r="L42" s="69">
        <f>L6+L9+L12+L15+K42+L24</f>
        <v>644</v>
      </c>
      <c r="M42" s="69">
        <f>M6+M9+M12+M15+L42+M27</f>
        <v>999</v>
      </c>
      <c r="N42" s="69">
        <f t="shared" si="12"/>
        <v>999</v>
      </c>
      <c r="O42" s="69">
        <f t="shared" si="12"/>
        <v>999</v>
      </c>
      <c r="P42" s="69">
        <f t="shared" si="12"/>
        <v>999</v>
      </c>
      <c r="Q42" s="69">
        <f t="shared" si="12"/>
        <v>999</v>
      </c>
      <c r="R42" s="69">
        <f t="shared" si="12"/>
        <v>999</v>
      </c>
      <c r="S42" s="69">
        <f t="shared" si="12"/>
        <v>999</v>
      </c>
      <c r="T42" s="69">
        <f t="shared" si="12"/>
        <v>999</v>
      </c>
      <c r="U42" s="69">
        <f t="shared" si="12"/>
        <v>999</v>
      </c>
      <c r="V42" s="69">
        <f>V6+V9+V12+V15+U42+V30</f>
        <v>1090</v>
      </c>
      <c r="W42" s="69">
        <f>W6+W9+W12+W15+V42+W33</f>
        <v>1160</v>
      </c>
      <c r="X42" s="69">
        <f t="shared" si="13"/>
        <v>1160</v>
      </c>
      <c r="Y42" s="69">
        <f t="shared" si="13"/>
        <v>1160</v>
      </c>
      <c r="Z42" s="69">
        <f t="shared" si="13"/>
        <v>1160</v>
      </c>
      <c r="AA42" s="69">
        <f>AA6+AA9+AA12+AA15+Z42+AA36+AA39</f>
        <v>1560</v>
      </c>
    </row>
  </sheetData>
  <mergeCells count="19">
    <mergeCell ref="A2:A3"/>
    <mergeCell ref="A1:AA1"/>
    <mergeCell ref="A40:B42"/>
    <mergeCell ref="D2:D3"/>
    <mergeCell ref="B13:B15"/>
    <mergeCell ref="B16:B18"/>
    <mergeCell ref="B19:B21"/>
    <mergeCell ref="B22:B24"/>
    <mergeCell ref="B25:B27"/>
    <mergeCell ref="B28:B30"/>
    <mergeCell ref="B2:C3"/>
    <mergeCell ref="B4:B6"/>
    <mergeCell ref="B7:B9"/>
    <mergeCell ref="B10:B12"/>
    <mergeCell ref="B31:B33"/>
    <mergeCell ref="B34:B36"/>
    <mergeCell ref="B37:B39"/>
    <mergeCell ref="A4:A27"/>
    <mergeCell ref="A28:A39"/>
  </mergeCells>
  <phoneticPr fontId="15" type="noConversion"/>
  <pageMargins left="0.23622047244094491" right="0.23622047244094491" top="0.19685039370078741" bottom="0.19685039370078741" header="0.31496062992125984" footer="0.31496062992125984"/>
  <pageSetup paperSize="8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Лист1</vt:lpstr>
      <vt:lpstr>Лист2</vt:lpstr>
      <vt:lpstr>Госпит.фонд</vt:lpstr>
      <vt:lpstr>График открытия</vt:lpstr>
      <vt:lpstr>Лист1!Заголовки_для_печати</vt:lpstr>
      <vt:lpstr>Лист2!Заголовки_для_печати</vt:lpstr>
      <vt:lpstr>Госпит.фонд!Область_печати</vt:lpstr>
      <vt:lpstr>Лист2!Область_печати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Егоров</cp:lastModifiedBy>
  <cp:lastPrinted>2020-04-30T12:39:55Z</cp:lastPrinted>
  <dcterms:created xsi:type="dcterms:W3CDTF">2020-03-28T16:57:26Z</dcterms:created>
  <dcterms:modified xsi:type="dcterms:W3CDTF">2020-04-30T20:36:08Z</dcterms:modified>
</cp:coreProperties>
</file>