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nis\Desktop\"/>
    </mc:Choice>
  </mc:AlternateContent>
  <xr:revisionPtr revIDLastSave="0" documentId="13_ncr:1_{152F5752-71AA-4A75-B4E7-AB8354829D43}" xr6:coauthVersionLast="44" xr6:coauthVersionMax="44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Лист1" sheetId="2" state="hidden" r:id="rId1"/>
    <sheet name="Лист2" sheetId="1" state="hidden" r:id="rId2"/>
    <sheet name="Лист3" sheetId="3" r:id="rId3"/>
  </sheets>
  <definedNames>
    <definedName name="_xlnm.Print_Titles" localSheetId="0">Лист1!$2:$3</definedName>
    <definedName name="_xlnm.Print_Titles" localSheetId="1">Лист2!$1:$2</definedName>
    <definedName name="_xlnm.Print_Area" localSheetId="1">Лист2!$A$1:$I$44</definedName>
    <definedName name="_xlnm.Print_Area" localSheetId="2">Лист3!$A$1:$AJ$84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J10" i="3" l="1"/>
  <c r="AI10" i="3"/>
  <c r="AB66" i="3" l="1"/>
  <c r="AB65" i="3"/>
  <c r="P67" i="3"/>
  <c r="AB68" i="3" l="1"/>
  <c r="AB69" i="3"/>
  <c r="AB70" i="3"/>
  <c r="AB71" i="3"/>
  <c r="AB72" i="3"/>
  <c r="AB61" i="3"/>
  <c r="AA62" i="3"/>
  <c r="AA61" i="3"/>
  <c r="O62" i="3"/>
  <c r="O63" i="3"/>
  <c r="AA63" i="3" s="1"/>
  <c r="O64" i="3"/>
  <c r="O65" i="3"/>
  <c r="AA65" i="3" s="1"/>
  <c r="O66" i="3"/>
  <c r="AA66" i="3" s="1"/>
  <c r="O67" i="3"/>
  <c r="AA67" i="3" s="1"/>
  <c r="O68" i="3"/>
  <c r="AA68" i="3" s="1"/>
  <c r="O69" i="3"/>
  <c r="AA69" i="3" s="1"/>
  <c r="O70" i="3"/>
  <c r="AA70" i="3" s="1"/>
  <c r="O71" i="3"/>
  <c r="AA71" i="3" s="1"/>
  <c r="O72" i="3"/>
  <c r="AA72" i="3" s="1"/>
  <c r="O73" i="3"/>
  <c r="AA73" i="3" s="1"/>
  <c r="O61" i="3"/>
  <c r="P62" i="3"/>
  <c r="AB62" i="3" s="1"/>
  <c r="P63" i="3"/>
  <c r="AB63" i="3" s="1"/>
  <c r="P64" i="3"/>
  <c r="AB64" i="3" s="1"/>
  <c r="P65" i="3"/>
  <c r="P66" i="3"/>
  <c r="AB67" i="3"/>
  <c r="P68" i="3"/>
  <c r="P69" i="3"/>
  <c r="P70" i="3"/>
  <c r="P71" i="3"/>
  <c r="P72" i="3"/>
  <c r="P73" i="3"/>
  <c r="AB73" i="3" s="1"/>
  <c r="P61" i="3"/>
  <c r="AE8" i="3"/>
  <c r="AD8" i="3"/>
  <c r="AE6" i="3"/>
  <c r="AC7" i="3"/>
  <c r="AC8" i="3"/>
  <c r="AC9" i="3"/>
  <c r="AC6" i="3"/>
  <c r="AA8" i="3"/>
  <c r="AA9" i="3"/>
  <c r="AA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6" i="3"/>
  <c r="O7" i="3"/>
  <c r="AA7" i="3" s="1"/>
  <c r="AD6" i="3" s="1"/>
  <c r="O8" i="3"/>
  <c r="O9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6" i="3"/>
  <c r="M10" i="3"/>
  <c r="O10" i="3" s="1"/>
  <c r="I6" i="3" l="1"/>
  <c r="G10" i="3" l="1"/>
  <c r="AB10" i="3" l="1"/>
  <c r="J73" i="3" l="1"/>
  <c r="J72" i="3"/>
  <c r="I72" i="3"/>
  <c r="J71" i="3"/>
  <c r="I71" i="3"/>
  <c r="J70" i="3"/>
  <c r="I70" i="3"/>
  <c r="J69" i="3"/>
  <c r="I69" i="3"/>
  <c r="J68" i="3"/>
  <c r="I68" i="3"/>
  <c r="J67" i="3"/>
  <c r="I67" i="3"/>
  <c r="J66" i="3"/>
  <c r="I66" i="3"/>
  <c r="J65" i="3"/>
  <c r="I65" i="3"/>
  <c r="J64" i="3"/>
  <c r="I64" i="3"/>
  <c r="AA64" i="3" s="1"/>
  <c r="J63" i="3"/>
  <c r="I63" i="3"/>
  <c r="J62" i="3"/>
  <c r="I62" i="3"/>
  <c r="J61" i="3"/>
  <c r="I61" i="3"/>
  <c r="AE71" i="3" l="1"/>
  <c r="AE69" i="3"/>
  <c r="AE64" i="3"/>
  <c r="AE70" i="3"/>
  <c r="AE63" i="3"/>
  <c r="AE65" i="3"/>
  <c r="AE66" i="3"/>
  <c r="AE72" i="3"/>
  <c r="AE61" i="3"/>
  <c r="AE67" i="3"/>
  <c r="AE62" i="3"/>
  <c r="AE68" i="3"/>
  <c r="AE73" i="3"/>
  <c r="Z10" i="3"/>
  <c r="Y10" i="3"/>
  <c r="X10" i="3"/>
  <c r="W10" i="3"/>
  <c r="W12" i="3"/>
  <c r="W13" i="3"/>
  <c r="W14" i="3"/>
  <c r="W15" i="3"/>
  <c r="W16" i="3"/>
  <c r="W17" i="3"/>
  <c r="W18" i="3"/>
  <c r="W19" i="3"/>
  <c r="W20" i="3"/>
  <c r="W21" i="3"/>
  <c r="W35" i="3"/>
  <c r="W36" i="3"/>
  <c r="W37" i="3"/>
  <c r="W38" i="3"/>
  <c r="R10" i="3"/>
  <c r="Q10" i="3"/>
  <c r="AH65" i="3" l="1"/>
  <c r="AF65" i="3"/>
  <c r="V10" i="3" l="1"/>
  <c r="T10" i="3"/>
  <c r="L10" i="3"/>
  <c r="J7" i="3"/>
  <c r="J8" i="3"/>
  <c r="J9" i="3"/>
  <c r="J6" i="3"/>
  <c r="H10" i="3"/>
  <c r="E10" i="3"/>
  <c r="F10" i="3"/>
  <c r="D10" i="3"/>
  <c r="I7" i="3"/>
  <c r="I8" i="3"/>
  <c r="I9" i="3"/>
  <c r="AC10" i="3" l="1"/>
  <c r="I10" i="3"/>
  <c r="J10" i="3"/>
  <c r="AA10" i="3" l="1"/>
  <c r="K10" i="3"/>
  <c r="S10" i="3"/>
  <c r="U10" i="3"/>
  <c r="C10" i="3"/>
  <c r="G17" i="3"/>
  <c r="G21" i="3"/>
  <c r="G12" i="3"/>
  <c r="G13" i="3"/>
  <c r="G14" i="3"/>
  <c r="G15" i="3"/>
  <c r="G16" i="3"/>
  <c r="G19" i="3"/>
  <c r="G20" i="3"/>
  <c r="G18" i="3" l="1"/>
  <c r="AA48" i="3"/>
  <c r="C51" i="3"/>
  <c r="C52" i="3" s="1"/>
  <c r="C53" i="3" s="1"/>
  <c r="C54" i="3" s="1"/>
  <c r="C55" i="3" s="1"/>
  <c r="AA43" i="3" l="1"/>
  <c r="AA42" i="3"/>
  <c r="AA41" i="3"/>
  <c r="AA40" i="3"/>
  <c r="AA33" i="3"/>
  <c r="AA32" i="3"/>
  <c r="AA30" i="3"/>
  <c r="AA29" i="3"/>
  <c r="AA27" i="3"/>
  <c r="AA24" i="3"/>
  <c r="U21" i="3"/>
  <c r="U20" i="3"/>
  <c r="U19" i="3"/>
  <c r="U18" i="3"/>
  <c r="U17" i="3"/>
  <c r="U16" i="3"/>
  <c r="U15" i="3"/>
  <c r="U14" i="3"/>
  <c r="U13" i="3"/>
  <c r="U12" i="3"/>
  <c r="Y38" i="3"/>
  <c r="S38" i="3"/>
  <c r="K38" i="3"/>
  <c r="C38" i="3"/>
  <c r="Y37" i="3"/>
  <c r="S37" i="3"/>
  <c r="K37" i="3"/>
  <c r="C37" i="3"/>
  <c r="Y36" i="3"/>
  <c r="S36" i="3"/>
  <c r="K36" i="3"/>
  <c r="C36" i="3"/>
  <c r="Y35" i="3"/>
  <c r="S35" i="3"/>
  <c r="K35" i="3"/>
  <c r="C35" i="3"/>
  <c r="Y21" i="3"/>
  <c r="S21" i="3"/>
  <c r="K21" i="3"/>
  <c r="C21" i="3"/>
  <c r="Y20" i="3"/>
  <c r="S20" i="3"/>
  <c r="K20" i="3"/>
  <c r="C20" i="3"/>
  <c r="Y19" i="3"/>
  <c r="S19" i="3"/>
  <c r="K19" i="3"/>
  <c r="C19" i="3"/>
  <c r="Y18" i="3"/>
  <c r="S18" i="3"/>
  <c r="K18" i="3"/>
  <c r="C18" i="3"/>
  <c r="Y17" i="3"/>
  <c r="S17" i="3"/>
  <c r="K17" i="3"/>
  <c r="C17" i="3"/>
  <c r="Y16" i="3"/>
  <c r="S16" i="3"/>
  <c r="K16" i="3"/>
  <c r="C16" i="3"/>
  <c r="Y15" i="3"/>
  <c r="S15" i="3"/>
  <c r="K15" i="3"/>
  <c r="C15" i="3"/>
  <c r="Y14" i="3"/>
  <c r="S14" i="3"/>
  <c r="K14" i="3"/>
  <c r="C14" i="3"/>
  <c r="Y13" i="3"/>
  <c r="S13" i="3"/>
  <c r="K13" i="3"/>
  <c r="C13" i="3"/>
  <c r="Y12" i="3"/>
  <c r="S12" i="3"/>
  <c r="K12" i="3"/>
  <c r="C12" i="3"/>
  <c r="AA20" i="3" l="1"/>
  <c r="AA14" i="3"/>
  <c r="AA13" i="3"/>
  <c r="AA18" i="3"/>
  <c r="AA16" i="3"/>
  <c r="AA37" i="3"/>
  <c r="AA15" i="3"/>
  <c r="AA36" i="3"/>
  <c r="AA21" i="3"/>
  <c r="AA12" i="3"/>
  <c r="AA35" i="3"/>
  <c r="AA17" i="3"/>
  <c r="AA19" i="3"/>
  <c r="AA38" i="3"/>
  <c r="I28" i="2"/>
  <c r="I27" i="2"/>
  <c r="I26" i="2"/>
  <c r="I25" i="2"/>
  <c r="I30" i="1"/>
  <c r="I29" i="1"/>
  <c r="I27" i="1"/>
  <c r="I26" i="1"/>
  <c r="I24" i="1"/>
  <c r="I21" i="1"/>
  <c r="I40" i="1"/>
  <c r="I39" i="1"/>
  <c r="I38" i="1"/>
  <c r="I37" i="1"/>
  <c r="I7" i="2"/>
  <c r="H3" i="2"/>
  <c r="G3" i="2"/>
  <c r="G4" i="2" s="1"/>
  <c r="F3" i="2"/>
  <c r="E3" i="2"/>
  <c r="D3" i="2"/>
  <c r="C3" i="2"/>
  <c r="B3" i="2"/>
  <c r="I7" i="1"/>
  <c r="H3" i="1"/>
  <c r="G3" i="1"/>
  <c r="E3" i="1"/>
  <c r="D3" i="1"/>
  <c r="C3" i="1"/>
  <c r="I3" i="2" l="1"/>
  <c r="C4" i="2"/>
  <c r="C5" i="2" s="1"/>
  <c r="I3" i="1"/>
  <c r="C12" i="2"/>
  <c r="C11" i="2"/>
  <c r="C10" i="2"/>
  <c r="C9" i="2"/>
  <c r="G21" i="2"/>
  <c r="G12" i="2"/>
  <c r="G11" i="2"/>
  <c r="G10" i="2"/>
  <c r="G9" i="2"/>
  <c r="G5" i="2"/>
  <c r="G6" i="2" s="1"/>
  <c r="E4" i="2"/>
  <c r="E5" i="2" s="1"/>
  <c r="B4" i="2"/>
  <c r="D4" i="2"/>
  <c r="F4" i="2"/>
  <c r="F5" i="2" s="1"/>
  <c r="H4" i="2"/>
  <c r="H5" i="2" s="1"/>
  <c r="B5" i="2"/>
  <c r="D5" i="2"/>
  <c r="C6" i="2" l="1"/>
  <c r="C21" i="2"/>
  <c r="H23" i="2"/>
  <c r="H21" i="2"/>
  <c r="H12" i="2"/>
  <c r="H11" i="2"/>
  <c r="H10" i="2"/>
  <c r="H9" i="2"/>
  <c r="D23" i="2"/>
  <c r="D21" i="2"/>
  <c r="D12" i="2"/>
  <c r="D11" i="2"/>
  <c r="D10" i="2"/>
  <c r="D9" i="2"/>
  <c r="G22" i="2"/>
  <c r="G18" i="2"/>
  <c r="G20" i="2"/>
  <c r="G17" i="2"/>
  <c r="G16" i="2"/>
  <c r="G15" i="2"/>
  <c r="G14" i="2"/>
  <c r="G13" i="2"/>
  <c r="H6" i="2"/>
  <c r="H17" i="2" s="1"/>
  <c r="D6" i="2"/>
  <c r="E6" i="2"/>
  <c r="E15" i="2" s="1"/>
  <c r="I5" i="2"/>
  <c r="F23" i="2"/>
  <c r="F21" i="2"/>
  <c r="F12" i="2"/>
  <c r="F11" i="2"/>
  <c r="F10" i="2"/>
  <c r="F9" i="2"/>
  <c r="B23" i="2"/>
  <c r="B21" i="2"/>
  <c r="B12" i="2"/>
  <c r="B11" i="2"/>
  <c r="B10" i="2"/>
  <c r="B9" i="2"/>
  <c r="I4" i="2"/>
  <c r="E23" i="2"/>
  <c r="E21" i="2"/>
  <c r="E12" i="2"/>
  <c r="E11" i="2"/>
  <c r="E10" i="2"/>
  <c r="E9" i="2"/>
  <c r="C22" i="2"/>
  <c r="C18" i="2"/>
  <c r="C20" i="2"/>
  <c r="C17" i="2"/>
  <c r="C16" i="2"/>
  <c r="C15" i="2"/>
  <c r="C14" i="2"/>
  <c r="C13" i="2"/>
  <c r="G23" i="2"/>
  <c r="C23" i="2"/>
  <c r="F6" i="2"/>
  <c r="B6" i="2"/>
  <c r="B14" i="2" s="1"/>
  <c r="G35" i="1"/>
  <c r="G33" i="1"/>
  <c r="G12" i="1"/>
  <c r="G11" i="1"/>
  <c r="G10" i="1"/>
  <c r="G9" i="1"/>
  <c r="C35" i="1"/>
  <c r="C33" i="1"/>
  <c r="C12" i="1"/>
  <c r="C11" i="1"/>
  <c r="C10" i="1"/>
  <c r="C9" i="1"/>
  <c r="D35" i="1"/>
  <c r="D33" i="1"/>
  <c r="D12" i="1"/>
  <c r="D11" i="1"/>
  <c r="D10" i="1"/>
  <c r="D9" i="1"/>
  <c r="F35" i="1"/>
  <c r="F33" i="1"/>
  <c r="F12" i="1"/>
  <c r="F11" i="1"/>
  <c r="F10" i="1"/>
  <c r="F9" i="1"/>
  <c r="G32" i="1"/>
  <c r="F17" i="1"/>
  <c r="C32" i="1"/>
  <c r="C17" i="1"/>
  <c r="C16" i="1"/>
  <c r="C15" i="1"/>
  <c r="C14" i="1"/>
  <c r="C13" i="1"/>
  <c r="E33" i="1"/>
  <c r="E35" i="1"/>
  <c r="E12" i="1"/>
  <c r="E11" i="1"/>
  <c r="E10" i="1"/>
  <c r="E9" i="1"/>
  <c r="H35" i="1"/>
  <c r="H33" i="1"/>
  <c r="H12" i="1"/>
  <c r="H11" i="1"/>
  <c r="H10" i="1"/>
  <c r="H9" i="1"/>
  <c r="B34" i="1"/>
  <c r="B18" i="1"/>
  <c r="B32" i="1"/>
  <c r="B17" i="1"/>
  <c r="B16" i="1"/>
  <c r="B15" i="1"/>
  <c r="B14" i="1"/>
  <c r="B13" i="1"/>
  <c r="I5" i="1"/>
  <c r="B35" i="1"/>
  <c r="B33" i="1"/>
  <c r="B12" i="1"/>
  <c r="B11" i="1"/>
  <c r="B10" i="1"/>
  <c r="B9" i="1"/>
  <c r="I4" i="1"/>
  <c r="E17" i="1"/>
  <c r="E17" i="2" l="1"/>
  <c r="B16" i="2"/>
  <c r="B20" i="2"/>
  <c r="I9" i="2"/>
  <c r="I11" i="2"/>
  <c r="H13" i="2"/>
  <c r="E13" i="2"/>
  <c r="H15" i="2"/>
  <c r="I21" i="2"/>
  <c r="I33" i="1"/>
  <c r="I9" i="1"/>
  <c r="I11" i="1"/>
  <c r="I10" i="1"/>
  <c r="I12" i="1"/>
  <c r="I35" i="1"/>
  <c r="F22" i="2"/>
  <c r="F18" i="2"/>
  <c r="F14" i="2"/>
  <c r="F16" i="2"/>
  <c r="F20" i="2"/>
  <c r="D22" i="2"/>
  <c r="D18" i="2"/>
  <c r="D13" i="2"/>
  <c r="D15" i="2"/>
  <c r="D17" i="2"/>
  <c r="B22" i="2"/>
  <c r="B18" i="2"/>
  <c r="I6" i="2"/>
  <c r="I10" i="2"/>
  <c r="I12" i="2"/>
  <c r="I23" i="2"/>
  <c r="B13" i="2"/>
  <c r="B15" i="2"/>
  <c r="B17" i="2"/>
  <c r="F13" i="2"/>
  <c r="F15" i="2"/>
  <c r="F17" i="2"/>
  <c r="E22" i="2"/>
  <c r="E18" i="2"/>
  <c r="H22" i="2"/>
  <c r="H18" i="2"/>
  <c r="E14" i="2"/>
  <c r="E16" i="2"/>
  <c r="E20" i="2"/>
  <c r="D14" i="2"/>
  <c r="D16" i="2"/>
  <c r="D20" i="2"/>
  <c r="H14" i="2"/>
  <c r="H16" i="2"/>
  <c r="H20" i="2"/>
  <c r="D34" i="1"/>
  <c r="D18" i="1"/>
  <c r="H34" i="1"/>
  <c r="H18" i="1"/>
  <c r="I6" i="1"/>
  <c r="H14" i="1"/>
  <c r="H16" i="1"/>
  <c r="H32" i="1"/>
  <c r="C34" i="1"/>
  <c r="C18" i="1"/>
  <c r="F13" i="1"/>
  <c r="F15" i="1"/>
  <c r="D13" i="1"/>
  <c r="D15" i="1"/>
  <c r="D17" i="1"/>
  <c r="G13" i="1"/>
  <c r="G15" i="1"/>
  <c r="E13" i="1"/>
  <c r="E15" i="1"/>
  <c r="E34" i="1"/>
  <c r="E18" i="1"/>
  <c r="H13" i="1"/>
  <c r="H15" i="1"/>
  <c r="H17" i="1"/>
  <c r="F34" i="1"/>
  <c r="F18" i="1"/>
  <c r="G34" i="1"/>
  <c r="G18" i="1"/>
  <c r="F14" i="1"/>
  <c r="F16" i="1"/>
  <c r="F32" i="1"/>
  <c r="D14" i="1"/>
  <c r="D16" i="1"/>
  <c r="D32" i="1"/>
  <c r="G14" i="1"/>
  <c r="G16" i="1"/>
  <c r="G17" i="1"/>
  <c r="E14" i="1"/>
  <c r="E16" i="1"/>
  <c r="E32" i="1"/>
  <c r="I20" i="2" l="1"/>
  <c r="I15" i="2"/>
  <c r="I16" i="2"/>
  <c r="I14" i="2"/>
  <c r="I17" i="1"/>
  <c r="I13" i="1"/>
  <c r="I34" i="1"/>
  <c r="I16" i="1"/>
  <c r="I32" i="1"/>
  <c r="I14" i="1"/>
  <c r="I18" i="1"/>
  <c r="I15" i="1"/>
  <c r="I18" i="2"/>
  <c r="I17" i="2"/>
  <c r="I13" i="2"/>
  <c r="I22" i="2"/>
</calcChain>
</file>

<file path=xl/sharedStrings.xml><?xml version="1.0" encoding="utf-8"?>
<sst xmlns="http://schemas.openxmlformats.org/spreadsheetml/2006/main" count="349" uniqueCount="172">
  <si>
    <t xml:space="preserve">Госпитальный фонд для лечения больных COVID-19 </t>
  </si>
  <si>
    <t>Наименование</t>
  </si>
  <si>
    <t>Калининская ЦРБ</t>
  </si>
  <si>
    <t>Городская больница                            № 6</t>
  </si>
  <si>
    <t>Областная клиническая больница</t>
  </si>
  <si>
    <t>Нелидовская ЦРБ</t>
  </si>
  <si>
    <t>Городская больница     № 1</t>
  </si>
  <si>
    <t>Конаковская ЦРБ</t>
  </si>
  <si>
    <t>Вышневолоцкая ЦРБ</t>
  </si>
  <si>
    <t>ИТОГО</t>
  </si>
  <si>
    <r>
      <rPr>
        <b/>
        <sz val="12"/>
        <color theme="1"/>
        <rFont val="Times New Roman"/>
        <family val="1"/>
        <charset val="204"/>
      </rPr>
      <t xml:space="preserve">Койки не обеспеченные кислородом </t>
    </r>
    <r>
      <rPr>
        <sz val="12"/>
        <color theme="1"/>
        <rFont val="Times New Roman"/>
        <family val="1"/>
        <charset val="204"/>
      </rPr>
      <t>(не более 30%)</t>
    </r>
  </si>
  <si>
    <r>
      <rPr>
        <b/>
        <sz val="12"/>
        <color theme="1"/>
        <rFont val="Times New Roman"/>
        <family val="1"/>
        <charset val="204"/>
      </rPr>
      <t>Койки обеспеченные кислородом для пациентов не требующих ИВЛ</t>
    </r>
    <r>
      <rPr>
        <sz val="12"/>
        <color theme="1"/>
        <rFont val="Times New Roman"/>
        <family val="1"/>
        <charset val="204"/>
      </rPr>
      <t xml:space="preserve"> (Критерии размещения: любые помещения, оборудованные кислородной разводкой и клапанной консолью). </t>
    </r>
    <r>
      <rPr>
        <i/>
        <sz val="12"/>
        <color theme="1"/>
        <rFont val="Times New Roman"/>
        <family val="1"/>
        <charset val="204"/>
      </rPr>
      <t>50% от коек обеспеченных кислородом</t>
    </r>
  </si>
  <si>
    <r>
      <rPr>
        <b/>
        <sz val="12"/>
        <color theme="1"/>
        <rFont val="Times New Roman"/>
        <family val="1"/>
        <charset val="204"/>
      </rPr>
      <t>Койки обеспеченные кислородом для пациентов требующих неинвазивной ИВЛ</t>
    </r>
    <r>
      <rPr>
        <sz val="12"/>
        <color theme="1"/>
        <rFont val="Times New Roman"/>
        <family val="1"/>
        <charset val="204"/>
      </rPr>
      <t xml:space="preserve"> (Критерии размещения: любые помещения, оборудованные кислородной разводкой и клапанной консолью).       </t>
    </r>
    <r>
      <rPr>
        <i/>
        <sz val="12"/>
        <color theme="1"/>
        <rFont val="Times New Roman"/>
        <family val="1"/>
        <charset val="204"/>
      </rPr>
      <t>25% от коек обеспеченных кислородом</t>
    </r>
  </si>
  <si>
    <r>
      <rPr>
        <b/>
        <sz val="12"/>
        <color theme="1"/>
        <rFont val="Times New Roman"/>
        <family val="1"/>
        <charset val="204"/>
      </rPr>
      <t xml:space="preserve">Койки обеспеченные кислородом для пациентов требующих инвазивной ИВЛ </t>
    </r>
    <r>
      <rPr>
        <sz val="12"/>
        <color theme="1"/>
        <rFont val="Times New Roman"/>
        <family val="1"/>
        <charset val="204"/>
      </rPr>
      <t xml:space="preserve">(Критерии размещения: отделения реанимации или опрерационные, оборудованные кислородной разводкой и клапанной консолью). </t>
    </r>
    <r>
      <rPr>
        <i/>
        <sz val="12"/>
        <color theme="1"/>
        <rFont val="Times New Roman"/>
        <family val="1"/>
        <charset val="204"/>
      </rPr>
      <t>25% от коек обеспеченных кислородом</t>
    </r>
  </si>
  <si>
    <t>Итого койки:</t>
  </si>
  <si>
    <t>Оснащение</t>
  </si>
  <si>
    <t>Маска (1 маска на 1 пациента)</t>
  </si>
  <si>
    <t>Банка типа Боброва</t>
  </si>
  <si>
    <t>Пульсоксиметр</t>
  </si>
  <si>
    <t>Автоматический тонометр</t>
  </si>
  <si>
    <t>Аппарат ИВЛ</t>
  </si>
  <si>
    <t>Маска для неинвазивной вентилляции (на 1 больного 2 размера маски на 14 дней)</t>
  </si>
  <si>
    <t>Монитор пациента</t>
  </si>
  <si>
    <t>Аспиратор</t>
  </si>
  <si>
    <t>Шприцевой насос</t>
  </si>
  <si>
    <t>Аппарат для определения газов крови</t>
  </si>
  <si>
    <t>Персонал на 6 коек, в том числе:</t>
  </si>
  <si>
    <t>Реаниматологи</t>
  </si>
  <si>
    <t>Врач любой специальности</t>
  </si>
  <si>
    <t>Реанимационные медсестры</t>
  </si>
  <si>
    <t>Медсестры</t>
  </si>
  <si>
    <t>Рентгеновский аппарат</t>
  </si>
  <si>
    <t>Аппараты УЗИ</t>
  </si>
  <si>
    <t>Компьютерный томограф</t>
  </si>
  <si>
    <t>Бронхоскоп</t>
  </si>
  <si>
    <t>Клинико-диагностическая лаборатория</t>
  </si>
  <si>
    <t>Одноразовая посуда</t>
  </si>
  <si>
    <t>ЦСО</t>
  </si>
  <si>
    <t>Участок обезвреживания отходов</t>
  </si>
  <si>
    <t>Возможность размещения кислородной станции или РАМПЫ</t>
  </si>
  <si>
    <t>Площадка обработки транспорта</t>
  </si>
  <si>
    <t>Охрана (полиция/Росгвардия)</t>
  </si>
  <si>
    <t>Моечная машина для бронхоскопов</t>
  </si>
  <si>
    <t>Эпидемиолог</t>
  </si>
  <si>
    <t>Клинический фармаколог</t>
  </si>
  <si>
    <t>Инфекционист, 1 специалист-консультант на 100 коек</t>
  </si>
  <si>
    <t>Пульммонолог-консультант</t>
  </si>
  <si>
    <t>Специалисты АХЧ</t>
  </si>
  <si>
    <t>Специалисты Роспотребнадзора</t>
  </si>
  <si>
    <t>IT-специалисты</t>
  </si>
  <si>
    <t>Технические специалисты</t>
  </si>
  <si>
    <t>ДРУГИЕ СПЕЦИАЛИСТЫ:</t>
  </si>
  <si>
    <t>Госпитальный фонд для лечения больных COVID-19 (расчет)</t>
  </si>
  <si>
    <t>МСЧ № 141 г. Удомля</t>
  </si>
  <si>
    <t>ВСЕГО</t>
  </si>
  <si>
    <t>Население Тверской области</t>
  </si>
  <si>
    <t>Население с учетом жителей Мос агломерации (дачи + 25%)</t>
  </si>
  <si>
    <t>Прогноз - течение болезни с симптомами</t>
  </si>
  <si>
    <t>Прогноз - тяжелое течение болезни, требуется ИВЛ</t>
  </si>
  <si>
    <t>Прогноз по инфицированным</t>
  </si>
  <si>
    <t>Прогноз - течение болезни требуется госпитализация</t>
  </si>
  <si>
    <t>Кислород - доп обеспечить (коек)</t>
  </si>
  <si>
    <t>Зубцовская ЦРБ</t>
  </si>
  <si>
    <t>3 этаж.</t>
  </si>
  <si>
    <t>5 этаж.</t>
  </si>
  <si>
    <t>Городская больница                            
№ 6</t>
  </si>
  <si>
    <t>ИТОГ</t>
  </si>
  <si>
    <t>план</t>
  </si>
  <si>
    <t>факт</t>
  </si>
  <si>
    <t>Городская больница №6 (5 эт.)</t>
  </si>
  <si>
    <t>Городская больница №6 (3 эт.)</t>
  </si>
  <si>
    <t>Городская больница №1</t>
  </si>
  <si>
    <t>Шлюз</t>
  </si>
  <si>
    <t>Устройство подачи кислорода</t>
  </si>
  <si>
    <t>Примечание</t>
  </si>
  <si>
    <t>емкость</t>
  </si>
  <si>
    <t xml:space="preserve">План.срок завершения работ </t>
  </si>
  <si>
    <t>замена розеток для подключения оборудования</t>
  </si>
  <si>
    <t>Кислород подведен к 150 койкам.</t>
  </si>
  <si>
    <t>закл. контракты</t>
  </si>
  <si>
    <t>сумма контрактов, руб.</t>
  </si>
  <si>
    <t>кол-во единиц</t>
  </si>
  <si>
    <t>постав
лено</t>
  </si>
  <si>
    <t>прокладка трубопроводов</t>
  </si>
  <si>
    <t>электромонтажные работы</t>
  </si>
  <si>
    <t>минимальная замена розеток и проводки инфекционного отделения</t>
  </si>
  <si>
    <t>монтаж сетей электропитания, установка силовых щитов, установка розеток</t>
  </si>
  <si>
    <t>Маска для неинвазивной вентилляции (на 1 больного 
2 размера маски на 14 дней)</t>
  </si>
  <si>
    <t>нехватка</t>
  </si>
  <si>
    <t>№</t>
  </si>
  <si>
    <t>1.1.</t>
  </si>
  <si>
    <t>1.2.</t>
  </si>
  <si>
    <t>1.3.</t>
  </si>
  <si>
    <t>1.4.</t>
  </si>
  <si>
    <t>2.1.</t>
  </si>
  <si>
    <t>2.2.</t>
  </si>
  <si>
    <t>2.3.</t>
  </si>
  <si>
    <t>3.1.</t>
  </si>
  <si>
    <t>2.4.</t>
  </si>
  <si>
    <t>2.5.</t>
  </si>
  <si>
    <t>2.6.</t>
  </si>
  <si>
    <t>2.7.</t>
  </si>
  <si>
    <t>2.8.</t>
  </si>
  <si>
    <t>2.9.</t>
  </si>
  <si>
    <t>2.10.</t>
  </si>
  <si>
    <t>2.11.</t>
  </si>
  <si>
    <t>2.12.</t>
  </si>
  <si>
    <t>2.13.</t>
  </si>
  <si>
    <t>2. Оснащение</t>
  </si>
  <si>
    <t>3. Ремонтные работы</t>
  </si>
  <si>
    <t>3.2.</t>
  </si>
  <si>
    <t>3.3.</t>
  </si>
  <si>
    <t>3.4.</t>
  </si>
  <si>
    <t>3.5.</t>
  </si>
  <si>
    <t>3.6.</t>
  </si>
  <si>
    <t>3.7.</t>
  </si>
  <si>
    <t>Контракт заключен. Начаты строительные работы.</t>
  </si>
  <si>
    <t>1 этап</t>
  </si>
  <si>
    <t>2 этап</t>
  </si>
  <si>
    <t>3 этап</t>
  </si>
  <si>
    <t>4 этап</t>
  </si>
  <si>
    <t>5 этап</t>
  </si>
  <si>
    <t>Городская больница     
№ 1</t>
  </si>
  <si>
    <t>заключ.
контр.</t>
  </si>
  <si>
    <r>
      <t xml:space="preserve">установка 2-х емкостей по 450 л под кислород,
начало работ - 07.04
завершение - 12.04.2020
</t>
    </r>
    <r>
      <rPr>
        <sz val="12"/>
        <color rgb="FF00B050"/>
        <rFont val="Times New Roman"/>
        <family val="1"/>
        <charset val="204"/>
      </rPr>
      <t>Завершаются работы по обвязке 2-х емкостей под кислород для подачи в сеть корпуса.</t>
    </r>
  </si>
  <si>
    <t>Завершается монтаж трассы для подачи кислорода и монтаж ПВХ-конструкций для разделения зон.
Смонтирован и подключен дизель генератор мощностью 200 кВт для резервного питания корпуса.</t>
  </si>
  <si>
    <r>
      <t xml:space="preserve">начало работ - 13.04.2020
завершение - 15.04.2020
</t>
    </r>
    <r>
      <rPr>
        <sz val="12"/>
        <color rgb="FF00B050"/>
        <rFont val="Times New Roman"/>
        <family val="1"/>
        <charset val="204"/>
      </rPr>
      <t>Работы завершены.</t>
    </r>
  </si>
  <si>
    <r>
      <t xml:space="preserve">начало работ - 08.04.2020
завершение - 12.04.2020
</t>
    </r>
    <r>
      <rPr>
        <sz val="12"/>
        <color rgb="FF00B050"/>
        <rFont val="Times New Roman"/>
        <family val="1"/>
        <charset val="204"/>
      </rPr>
      <t>Работы завершены.</t>
    </r>
  </si>
  <si>
    <r>
      <t xml:space="preserve">Выполнены перегородки из гипсокартона для разделения зон.
</t>
    </r>
    <r>
      <rPr>
        <sz val="12"/>
        <color rgb="FF00B050"/>
        <rFont val="Times New Roman"/>
        <family val="1"/>
        <charset val="204"/>
      </rPr>
      <t>Корпус функционирует с 13.04.2020.</t>
    </r>
  </si>
  <si>
    <r>
      <t xml:space="preserve">13.04.2020
</t>
    </r>
    <r>
      <rPr>
        <b/>
        <sz val="14"/>
        <color rgb="FF00B050"/>
        <rFont val="Times New Roman"/>
        <family val="1"/>
        <charset val="204"/>
      </rPr>
      <t>готовность 
100 %</t>
    </r>
  </si>
  <si>
    <t>Работы выполняются. Начаты монтаж трассы для подачи кислорода и строительно-монтажные работы.</t>
  </si>
  <si>
    <t>Учреждение на карантине.
Стротельно-монтажные работы начнутся с 19.04.2020</t>
  </si>
  <si>
    <t>3.8.</t>
  </si>
  <si>
    <r>
      <rPr>
        <b/>
        <sz val="14"/>
        <color theme="1"/>
        <rFont val="Times New Roman"/>
        <family val="1"/>
        <charset val="204"/>
      </rPr>
      <t xml:space="preserve">Койки, не обеспеченные кислородом </t>
    </r>
    <r>
      <rPr>
        <sz val="14"/>
        <color theme="1"/>
        <rFont val="Times New Roman"/>
        <family val="1"/>
        <charset val="204"/>
      </rPr>
      <t>(не более 30%)</t>
    </r>
  </si>
  <si>
    <r>
      <rPr>
        <b/>
        <sz val="14"/>
        <color theme="1"/>
        <rFont val="Times New Roman"/>
        <family val="1"/>
        <charset val="204"/>
      </rPr>
      <t>Койки, обеспеченные кислородом для пациентов, не требующих ИВЛ</t>
    </r>
    <r>
      <rPr>
        <sz val="14"/>
        <color theme="1"/>
        <rFont val="Times New Roman"/>
        <family val="1"/>
        <charset val="204"/>
      </rPr>
      <t xml:space="preserve"> (Критерии размещения: любые помещения, оборудованные кислородной разводкой и клапанной консолью). </t>
    </r>
    <r>
      <rPr>
        <i/>
        <sz val="14"/>
        <color theme="1"/>
        <rFont val="Times New Roman"/>
        <family val="1"/>
        <charset val="204"/>
      </rPr>
      <t>50% от коек обеспеченных кислородом</t>
    </r>
  </si>
  <si>
    <r>
      <rPr>
        <b/>
        <sz val="14"/>
        <color theme="1"/>
        <rFont val="Times New Roman"/>
        <family val="1"/>
        <charset val="204"/>
      </rPr>
      <t>Койки, обеспеченные кислородом для пациентов, требующих неинвазивной ИВЛ</t>
    </r>
    <r>
      <rPr>
        <sz val="14"/>
        <color theme="1"/>
        <rFont val="Times New Roman"/>
        <family val="1"/>
        <charset val="204"/>
      </rPr>
      <t xml:space="preserve"> (Критерии размещения: любые помещения, оборудованные кислородной разводкой и клапанной консолью).       
</t>
    </r>
    <r>
      <rPr>
        <i/>
        <sz val="14"/>
        <color theme="1"/>
        <rFont val="Times New Roman"/>
        <family val="1"/>
        <charset val="204"/>
      </rPr>
      <t>25% от коек обеспеченных кислородом</t>
    </r>
  </si>
  <si>
    <r>
      <rPr>
        <b/>
        <sz val="14"/>
        <color theme="1"/>
        <rFont val="Times New Roman"/>
        <family val="1"/>
        <charset val="204"/>
      </rPr>
      <t xml:space="preserve">Койки, обеспеченные кислородом для пациентов, требующих инвазивной ИВЛ </t>
    </r>
    <r>
      <rPr>
        <sz val="14"/>
        <color theme="1"/>
        <rFont val="Times New Roman"/>
        <family val="1"/>
        <charset val="204"/>
      </rPr>
      <t xml:space="preserve">(Критерии размещения: отделения реанимации или опрерационные, оборудованные кислородной разводкой и клапанной консолью). 
</t>
    </r>
    <r>
      <rPr>
        <i/>
        <sz val="14"/>
        <color theme="1"/>
        <rFont val="Times New Roman"/>
        <family val="1"/>
        <charset val="204"/>
      </rPr>
      <t>25% от коек обеспеченных кислородом</t>
    </r>
  </si>
  <si>
    <t>план*</t>
  </si>
  <si>
    <t>* по приказу Министерства здравоохранения РФ</t>
  </si>
  <si>
    <r>
      <rPr>
        <sz val="12"/>
        <color theme="1"/>
        <rFont val="Times New Roman"/>
        <family val="1"/>
        <charset val="204"/>
      </rPr>
      <t xml:space="preserve">Завершены работы по палатам по обустройству шлюза для разделения потоков. </t>
    </r>
    <r>
      <rPr>
        <b/>
        <sz val="12"/>
        <color theme="1"/>
        <rFont val="Times New Roman"/>
        <family val="1"/>
        <charset val="204"/>
      </rPr>
      <t xml:space="preserve">Кислород подведен 
к 71 койке. </t>
    </r>
  </si>
  <si>
    <t>1 корп.</t>
  </si>
  <si>
    <t>2 корп.</t>
  </si>
  <si>
    <r>
      <t xml:space="preserve">28.04.2020
</t>
    </r>
    <r>
      <rPr>
        <b/>
        <sz val="14"/>
        <color rgb="FF00B050"/>
        <rFont val="Times New Roman"/>
        <family val="1"/>
        <charset val="204"/>
      </rPr>
      <t>готовность 34%</t>
    </r>
  </si>
  <si>
    <r>
      <t xml:space="preserve">начало работ - 04.04.2020
завершение - 18.04.2020
</t>
    </r>
    <r>
      <rPr>
        <sz val="12"/>
        <color rgb="FF00B050"/>
        <rFont val="Times New Roman"/>
        <family val="1"/>
        <charset val="204"/>
      </rPr>
      <t>готовность 100%</t>
    </r>
  </si>
  <si>
    <r>
      <t xml:space="preserve">начало работ - 07.04.2020
завершение - 20.04.2020
</t>
    </r>
    <r>
      <rPr>
        <sz val="12"/>
        <color rgb="FF00B050"/>
        <rFont val="Times New Roman"/>
        <family val="1"/>
        <charset val="204"/>
      </rPr>
      <t>готовность 90%</t>
    </r>
  </si>
  <si>
    <r>
      <t xml:space="preserve">начало работ - 31.03.2020
завершение - 12.04.2020
</t>
    </r>
    <r>
      <rPr>
        <sz val="12"/>
        <color rgb="FF00B050"/>
        <rFont val="Times New Roman"/>
        <family val="1"/>
        <charset val="204"/>
      </rPr>
      <t>Работы завершены.</t>
    </r>
  </si>
  <si>
    <r>
      <t xml:space="preserve">начало работ - 07.04.2020
завершение - 20.04.2020
</t>
    </r>
    <r>
      <rPr>
        <sz val="12"/>
        <color rgb="FF00B050"/>
        <rFont val="Times New Roman"/>
        <family val="1"/>
        <charset val="204"/>
      </rPr>
      <t>Работы завершены.</t>
    </r>
  </si>
  <si>
    <r>
      <t xml:space="preserve">емкости отсутствуют, 
поставка емкостей - 15.04.2020
</t>
    </r>
    <r>
      <rPr>
        <sz val="12"/>
        <color rgb="FF00B050"/>
        <rFont val="Times New Roman"/>
        <family val="1"/>
        <charset val="204"/>
      </rPr>
      <t>Работы завершены.</t>
    </r>
  </si>
  <si>
    <r>
      <t xml:space="preserve">начало работ - 04.04.2020
завершение - 15.04.2020
</t>
    </r>
    <r>
      <rPr>
        <sz val="12"/>
        <color rgb="FF00B050"/>
        <rFont val="Times New Roman"/>
        <family val="1"/>
        <charset val="204"/>
      </rPr>
      <t>Работы завершены.</t>
    </r>
  </si>
  <si>
    <r>
      <t xml:space="preserve">работы выполнены </t>
    </r>
    <r>
      <rPr>
        <b/>
        <sz val="14"/>
        <rFont val="Times New Roman"/>
        <family val="1"/>
        <charset val="204"/>
      </rPr>
      <t>+ ремонтные работы в доп.корпусе (завершение 24.04.2020)</t>
    </r>
  </si>
  <si>
    <r>
      <t xml:space="preserve">от баллонов
</t>
    </r>
    <r>
      <rPr>
        <sz val="12"/>
        <color rgb="FF00B050"/>
        <rFont val="Times New Roman"/>
        <family val="1"/>
        <charset val="204"/>
      </rPr>
      <t>готовность 100%</t>
    </r>
  </si>
  <si>
    <r>
      <t xml:space="preserve">начало работ - 11.04.2020
завершение - 22.04.2020
</t>
    </r>
    <r>
      <rPr>
        <sz val="12"/>
        <color rgb="FF00B050"/>
        <rFont val="Times New Roman"/>
        <family val="1"/>
        <charset val="204"/>
      </rPr>
      <t>готовность 100%</t>
    </r>
  </si>
  <si>
    <t>готовность 20%</t>
  </si>
  <si>
    <t>емкость отсутствует, планируется подача от баллонов
начало работ - 25.04.2020
завершение - 26.04.2020</t>
  </si>
  <si>
    <r>
      <t xml:space="preserve">установка 2-х емкостей по 450 л под кислород,
начало работ - 07.04.2020
завершение - 12.04.2020
</t>
    </r>
    <r>
      <rPr>
        <sz val="12"/>
        <color rgb="FF00B050"/>
        <rFont val="Times New Roman"/>
        <family val="1"/>
        <charset val="204"/>
      </rPr>
      <t>Работы завершены.</t>
    </r>
  </si>
  <si>
    <t>начало работ - 21.04.2020
завершение -28.04.2020</t>
  </si>
  <si>
    <r>
      <t xml:space="preserve">начало работ - 15.04.2020
завершение - 25.04.2020
</t>
    </r>
    <r>
      <rPr>
        <sz val="12"/>
        <color rgb="FF00B050"/>
        <rFont val="Times New Roman"/>
        <family val="1"/>
        <charset val="204"/>
      </rPr>
      <t>готовность 20%</t>
    </r>
  </si>
  <si>
    <t>начало работ - 23.04.2020
завершение - 24.04.2020</t>
  </si>
  <si>
    <r>
      <t xml:space="preserve">начало работ - 22.04.2020
завершение - 28.04.2020
</t>
    </r>
    <r>
      <rPr>
        <sz val="12"/>
        <color rgb="FF00B050"/>
        <rFont val="Times New Roman"/>
        <family val="1"/>
        <charset val="204"/>
      </rPr>
      <t>готовность 20%</t>
    </r>
  </si>
  <si>
    <r>
      <t xml:space="preserve">начало работ - 14.04.2020
завершение - 22.04.2020
</t>
    </r>
    <r>
      <rPr>
        <sz val="12"/>
        <color rgb="FF00B050"/>
        <rFont val="Times New Roman"/>
        <family val="1"/>
        <charset val="204"/>
      </rPr>
      <t>готовность 100%</t>
    </r>
  </si>
  <si>
    <t>емкость отсутствует, необходимо 2 емкости по 450 л
начало работ - 23.04.2020
завершение - 24.04.2020</t>
  </si>
  <si>
    <r>
      <t xml:space="preserve">начало работ - 18.04.2020
завершение - 26.04.2020
</t>
    </r>
    <r>
      <rPr>
        <sz val="12"/>
        <color rgb="FF00B050"/>
        <rFont val="Times New Roman"/>
        <family val="1"/>
        <charset val="204"/>
      </rPr>
      <t>готовность 100%</t>
    </r>
  </si>
  <si>
    <r>
      <t xml:space="preserve">начало работ - 14.04.2020
завершение - 22.04.2020
</t>
    </r>
    <r>
      <rPr>
        <sz val="12"/>
        <color rgb="FF00B050"/>
        <rFont val="Times New Roman"/>
        <family val="1"/>
        <charset val="204"/>
      </rPr>
      <t>готовность 95%</t>
    </r>
  </si>
  <si>
    <t>РЕЗЕРВ</t>
  </si>
  <si>
    <t>БСМП</t>
  </si>
  <si>
    <t>Вышневол. ЦРБ</t>
  </si>
  <si>
    <t xml:space="preserve">Госпитальный инфекционный фонд для лечения больных COVID-19 
(данные по состоянию на 23.04.2020 20:00) </t>
  </si>
  <si>
    <r>
      <t xml:space="preserve">20.04.2020
</t>
    </r>
    <r>
      <rPr>
        <b/>
        <sz val="14"/>
        <color rgb="FF00B050"/>
        <rFont val="Times New Roman"/>
        <family val="1"/>
        <charset val="204"/>
      </rPr>
      <t>готовность 100%</t>
    </r>
  </si>
  <si>
    <r>
      <t xml:space="preserve">25.04.2020
</t>
    </r>
    <r>
      <rPr>
        <b/>
        <sz val="14"/>
        <color rgb="FF00B050"/>
        <rFont val="Times New Roman"/>
        <family val="1"/>
        <charset val="204"/>
      </rPr>
      <t>готовность 100%</t>
    </r>
  </si>
  <si>
    <t xml:space="preserve">начало работ - 13.04.2020
завершение - 22.04.2020
</t>
  </si>
  <si>
    <r>
      <t xml:space="preserve">25.04.2020
</t>
    </r>
    <r>
      <rPr>
        <b/>
        <sz val="14"/>
        <color rgb="FF00B050"/>
        <rFont val="Times New Roman"/>
        <family val="1"/>
        <charset val="204"/>
      </rPr>
      <t>готовность 75%</t>
    </r>
  </si>
  <si>
    <r>
      <t xml:space="preserve">28.04.2020
</t>
    </r>
    <r>
      <rPr>
        <b/>
        <sz val="14"/>
        <color rgb="FF00B050"/>
        <rFont val="Times New Roman"/>
        <family val="1"/>
        <charset val="204"/>
      </rPr>
      <t>готовность 56%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</si>
</sst>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8" formatCode="_-* #,##0.00_-;\-* #,##0.00_-;_-* &quot;-&quot;??_-;_-@_-"/>
  </numFmts>
  <fonts count="20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b/>
      <sz val="12"/>
      <color rgb="FFC00000"/>
      <name val="Times New Roman"/>
      <family val="1"/>
      <charset val="204"/>
    </font>
    <font>
      <b/>
      <sz val="14"/>
      <color rgb="FFC0000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12"/>
      <color rgb="FF00B050"/>
      <name val="Times New Roman"/>
      <family val="1"/>
      <charset val="204"/>
    </font>
    <font>
      <b/>
      <sz val="14"/>
      <color rgb="FF00B050"/>
      <name val="Times New Roman"/>
      <family val="1"/>
      <charset val="204"/>
    </font>
    <font>
      <b/>
      <sz val="14"/>
      <color theme="8"/>
      <name val="Times New Roman"/>
      <family val="1"/>
      <charset val="204"/>
    </font>
    <font>
      <b/>
      <sz val="12"/>
      <color theme="8"/>
      <name val="Times New Roman"/>
      <family val="1"/>
      <charset val="204"/>
    </font>
    <font>
      <sz val="16"/>
      <color theme="8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sz val="14"/>
      <color rgb="FFFF0000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EBAB8"/>
        <bgColor indexed="64"/>
      </patternFill>
    </fill>
    <fill>
      <patternFill patternType="solid">
        <fgColor rgb="FFFAB58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168" fontId="6" fillId="0" borderId="0" applyFont="0" applyFill="0" applyBorder="0" applyAlignment="0" applyProtection="0"/>
  </cellStyleXfs>
  <cellXfs count="221">
    <xf numFmtId="0" fontId="0" fillId="0" borderId="0" xfId="0"/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wrapText="1"/>
    </xf>
    <xf numFmtId="1" fontId="2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wrapText="1"/>
    </xf>
    <xf numFmtId="1" fontId="3" fillId="0" borderId="2" xfId="0" applyNumberFormat="1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/>
    <xf numFmtId="0" fontId="3" fillId="0" borderId="2" xfId="0" applyFont="1" applyBorder="1" applyAlignment="1">
      <alignment wrapText="1"/>
    </xf>
    <xf numFmtId="1" fontId="2" fillId="0" borderId="0" xfId="0" applyNumberFormat="1" applyFont="1"/>
    <xf numFmtId="0" fontId="2" fillId="0" borderId="2" xfId="0" applyFont="1" applyBorder="1"/>
    <xf numFmtId="1" fontId="2" fillId="0" borderId="2" xfId="0" applyNumberFormat="1" applyFont="1" applyBorder="1"/>
    <xf numFmtId="164" fontId="2" fillId="0" borderId="2" xfId="1" applyNumberFormat="1" applyFont="1" applyBorder="1"/>
    <xf numFmtId="164" fontId="2" fillId="0" borderId="2" xfId="0" applyNumberFormat="1" applyFont="1" applyBorder="1"/>
    <xf numFmtId="0" fontId="2" fillId="0" borderId="5" xfId="0" applyFont="1" applyBorder="1"/>
    <xf numFmtId="1" fontId="2" fillId="0" borderId="5" xfId="0" applyNumberFormat="1" applyFont="1" applyBorder="1"/>
    <xf numFmtId="1" fontId="3" fillId="0" borderId="4" xfId="0" applyNumberFormat="1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2" fillId="0" borderId="6" xfId="1" applyNumberFormat="1" applyFont="1" applyBorder="1"/>
    <xf numFmtId="0" fontId="2" fillId="0" borderId="7" xfId="0" applyFont="1" applyBorder="1"/>
    <xf numFmtId="0" fontId="2" fillId="0" borderId="8" xfId="0" applyFont="1" applyBorder="1"/>
    <xf numFmtId="9" fontId="2" fillId="0" borderId="8" xfId="0" applyNumberFormat="1" applyFont="1" applyBorder="1"/>
    <xf numFmtId="0" fontId="2" fillId="0" borderId="9" xfId="0" applyFont="1" applyBorder="1"/>
    <xf numFmtId="1" fontId="2" fillId="0" borderId="9" xfId="0" applyNumberFormat="1" applyFont="1" applyBorder="1"/>
    <xf numFmtId="1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2" fillId="0" borderId="10" xfId="1" applyNumberFormat="1" applyFont="1" applyBorder="1"/>
    <xf numFmtId="164" fontId="2" fillId="0" borderId="11" xfId="1" applyNumberFormat="1" applyFont="1" applyBorder="1"/>
    <xf numFmtId="164" fontId="2" fillId="0" borderId="11" xfId="0" applyNumberFormat="1" applyFont="1" applyBorder="1"/>
    <xf numFmtId="1" fontId="2" fillId="0" borderId="4" xfId="0" applyNumberFormat="1" applyFont="1" applyBorder="1" applyAlignment="1">
      <alignment horizontal="center" vertical="center"/>
    </xf>
    <xf numFmtId="0" fontId="2" fillId="0" borderId="0" xfId="0" applyFont="1" applyBorder="1"/>
    <xf numFmtId="9" fontId="2" fillId="0" borderId="0" xfId="0" applyNumberFormat="1" applyFont="1" applyBorder="1"/>
    <xf numFmtId="0" fontId="3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64" fontId="2" fillId="0" borderId="3" xfId="0" applyNumberFormat="1" applyFont="1" applyBorder="1"/>
    <xf numFmtId="164" fontId="2" fillId="0" borderId="13" xfId="0" applyNumberFormat="1" applyFont="1" applyBorder="1"/>
    <xf numFmtId="9" fontId="2" fillId="0" borderId="20" xfId="0" applyNumberFormat="1" applyFont="1" applyBorder="1"/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3" fontId="1" fillId="0" borderId="2" xfId="0" applyNumberFormat="1" applyFont="1" applyBorder="1" applyAlignment="1">
      <alignment horizontal="right" vertical="center" wrapText="1"/>
    </xf>
    <xf numFmtId="3" fontId="7" fillId="3" borderId="2" xfId="0" applyNumberFormat="1" applyFont="1" applyFill="1" applyBorder="1" applyAlignment="1">
      <alignment horizontal="right" vertical="center" wrapText="1"/>
    </xf>
    <xf numFmtId="3" fontId="7" fillId="0" borderId="2" xfId="0" applyNumberFormat="1" applyFont="1" applyBorder="1" applyAlignment="1">
      <alignment horizontal="right" vertical="center" wrapText="1"/>
    </xf>
    <xf numFmtId="1" fontId="1" fillId="0" borderId="2" xfId="0" applyNumberFormat="1" applyFont="1" applyBorder="1" applyAlignment="1">
      <alignment horizontal="right" vertical="center" wrapText="1"/>
    </xf>
    <xf numFmtId="1" fontId="7" fillId="3" borderId="2" xfId="0" applyNumberFormat="1" applyFont="1" applyFill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/>
    </xf>
    <xf numFmtId="0" fontId="7" fillId="3" borderId="2" xfId="0" applyFont="1" applyFill="1" applyBorder="1" applyAlignment="1">
      <alignment horizontal="right" vertical="center"/>
    </xf>
    <xf numFmtId="3" fontId="1" fillId="0" borderId="2" xfId="0" applyNumberFormat="1" applyFont="1" applyFill="1" applyBorder="1" applyAlignment="1">
      <alignment horizontal="right" vertical="center"/>
    </xf>
    <xf numFmtId="3" fontId="7" fillId="3" borderId="2" xfId="0" applyNumberFormat="1" applyFont="1" applyFill="1" applyBorder="1" applyAlignment="1">
      <alignment horizontal="right" vertical="center"/>
    </xf>
    <xf numFmtId="3" fontId="1" fillId="0" borderId="2" xfId="0" applyNumberFormat="1" applyFont="1" applyBorder="1" applyAlignment="1">
      <alignment horizontal="right" vertical="center"/>
    </xf>
    <xf numFmtId="3" fontId="1" fillId="0" borderId="2" xfId="0" applyNumberFormat="1" applyFont="1" applyFill="1" applyBorder="1" applyAlignment="1">
      <alignment horizontal="right" vertical="center" wrapText="1"/>
    </xf>
    <xf numFmtId="3" fontId="7" fillId="0" borderId="2" xfId="0" applyNumberFormat="1" applyFont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3" fontId="7" fillId="6" borderId="2" xfId="0" applyNumberFormat="1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" fontId="2" fillId="0" borderId="0" xfId="0" applyNumberFormat="1" applyFont="1" applyBorder="1"/>
    <xf numFmtId="0" fontId="7" fillId="8" borderId="2" xfId="0" applyFont="1" applyFill="1" applyBorder="1" applyAlignment="1">
      <alignment horizontal="center" vertical="center"/>
    </xf>
    <xf numFmtId="0" fontId="7" fillId="8" borderId="11" xfId="0" applyFont="1" applyFill="1" applyBorder="1" applyAlignment="1">
      <alignment horizontal="center" vertical="center"/>
    </xf>
    <xf numFmtId="1" fontId="3" fillId="8" borderId="4" xfId="0" applyNumberFormat="1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1" fontId="9" fillId="6" borderId="2" xfId="0" applyNumberFormat="1" applyFont="1" applyFill="1" applyBorder="1" applyAlignment="1">
      <alignment horizontal="center" vertical="center"/>
    </xf>
    <xf numFmtId="3" fontId="1" fillId="10" borderId="2" xfId="0" applyNumberFormat="1" applyFont="1" applyFill="1" applyBorder="1" applyAlignment="1">
      <alignment horizontal="right" vertical="center"/>
    </xf>
    <xf numFmtId="3" fontId="1" fillId="8" borderId="2" xfId="0" applyNumberFormat="1" applyFont="1" applyFill="1" applyBorder="1" applyAlignment="1">
      <alignment horizontal="right" vertical="center"/>
    </xf>
    <xf numFmtId="0" fontId="7" fillId="0" borderId="22" xfId="0" applyFont="1" applyBorder="1" applyAlignment="1">
      <alignment vertical="center" wrapText="1"/>
    </xf>
    <xf numFmtId="0" fontId="2" fillId="0" borderId="22" xfId="0" applyFont="1" applyBorder="1" applyAlignment="1">
      <alignment wrapText="1"/>
    </xf>
    <xf numFmtId="0" fontId="2" fillId="0" borderId="23" xfId="0" applyFont="1" applyBorder="1" applyAlignment="1">
      <alignment wrapText="1"/>
    </xf>
    <xf numFmtId="0" fontId="3" fillId="0" borderId="17" xfId="0" applyFont="1" applyBorder="1" applyAlignment="1">
      <alignment wrapText="1"/>
    </xf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12" xfId="0" applyFont="1" applyBorder="1"/>
    <xf numFmtId="0" fontId="7" fillId="0" borderId="17" xfId="0" applyFont="1" applyBorder="1" applyAlignment="1">
      <alignment horizontal="left" vertical="center" wrapText="1"/>
    </xf>
    <xf numFmtId="0" fontId="7" fillId="0" borderId="22" xfId="0" applyFont="1" applyBorder="1" applyAlignment="1">
      <alignment horizontal="left" vertical="center" wrapText="1"/>
    </xf>
    <xf numFmtId="0" fontId="7" fillId="0" borderId="22" xfId="0" applyFont="1" applyBorder="1" applyAlignment="1">
      <alignment horizontal="left" vertical="center"/>
    </xf>
    <xf numFmtId="2" fontId="0" fillId="0" borderId="0" xfId="0" applyNumberFormat="1"/>
    <xf numFmtId="2" fontId="7" fillId="0" borderId="2" xfId="0" applyNumberFormat="1" applyFont="1" applyBorder="1" applyAlignment="1">
      <alignment horizontal="center" vertical="center"/>
    </xf>
    <xf numFmtId="2" fontId="0" fillId="5" borderId="0" xfId="0" applyNumberFormat="1" applyFill="1"/>
    <xf numFmtId="0" fontId="3" fillId="0" borderId="17" xfId="0" applyFont="1" applyBorder="1" applyAlignment="1">
      <alignment horizontal="left" wrapText="1"/>
    </xf>
    <xf numFmtId="0" fontId="7" fillId="0" borderId="17" xfId="0" applyFont="1" applyBorder="1" applyAlignment="1">
      <alignment horizontal="left" vertical="center"/>
    </xf>
    <xf numFmtId="1" fontId="5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right" vertical="center" wrapText="1"/>
    </xf>
    <xf numFmtId="3" fontId="12" fillId="3" borderId="2" xfId="0" applyNumberFormat="1" applyFont="1" applyFill="1" applyBorder="1" applyAlignment="1">
      <alignment horizontal="right" vertical="center" wrapText="1"/>
    </xf>
    <xf numFmtId="3" fontId="12" fillId="0" borderId="2" xfId="0" applyNumberFormat="1" applyFont="1" applyBorder="1" applyAlignment="1">
      <alignment horizontal="right" vertical="center" wrapText="1"/>
    </xf>
    <xf numFmtId="1" fontId="9" fillId="6" borderId="3" xfId="0" applyNumberFormat="1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wrapText="1"/>
    </xf>
    <xf numFmtId="0" fontId="1" fillId="5" borderId="17" xfId="0" applyFont="1" applyFill="1" applyBorder="1" applyAlignment="1">
      <alignment wrapText="1"/>
    </xf>
    <xf numFmtId="0" fontId="1" fillId="5" borderId="12" xfId="0" applyFont="1" applyFill="1" applyBorder="1" applyAlignment="1">
      <alignment wrapText="1"/>
    </xf>
    <xf numFmtId="0" fontId="15" fillId="8" borderId="2" xfId="0" applyFont="1" applyFill="1" applyBorder="1" applyAlignment="1">
      <alignment horizontal="center" vertical="center"/>
    </xf>
    <xf numFmtId="1" fontId="16" fillId="8" borderId="4" xfId="0" applyNumberFormat="1" applyFont="1" applyFill="1" applyBorder="1" applyAlignment="1">
      <alignment horizontal="center" vertical="center"/>
    </xf>
    <xf numFmtId="2" fontId="7" fillId="0" borderId="2" xfId="0" applyNumberFormat="1" applyFont="1" applyBorder="1" applyAlignment="1">
      <alignment horizontal="right" vertical="center"/>
    </xf>
    <xf numFmtId="0" fontId="18" fillId="10" borderId="2" xfId="0" applyFont="1" applyFill="1" applyBorder="1" applyAlignment="1">
      <alignment horizontal="center" vertical="center"/>
    </xf>
    <xf numFmtId="1" fontId="7" fillId="10" borderId="2" xfId="0" applyNumberFormat="1" applyFont="1" applyFill="1" applyBorder="1" applyAlignment="1">
      <alignment horizontal="right" vertical="center" wrapText="1"/>
    </xf>
    <xf numFmtId="0" fontId="7" fillId="2" borderId="2" xfId="0" applyFont="1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right" vertical="center" wrapText="1"/>
    </xf>
    <xf numFmtId="1" fontId="18" fillId="2" borderId="2" xfId="0" applyNumberFormat="1" applyFont="1" applyFill="1" applyBorder="1" applyAlignment="1">
      <alignment horizontal="right" vertical="center" wrapText="1"/>
    </xf>
    <xf numFmtId="1" fontId="7" fillId="0" borderId="2" xfId="0" applyNumberFormat="1" applyFont="1" applyBorder="1" applyAlignment="1">
      <alignment horizontal="right" vertical="center" wrapText="1"/>
    </xf>
    <xf numFmtId="1" fontId="19" fillId="0" borderId="2" xfId="0" applyNumberFormat="1" applyFont="1" applyBorder="1" applyAlignment="1">
      <alignment horizontal="right" vertical="center" wrapText="1"/>
    </xf>
    <xf numFmtId="1" fontId="1" fillId="2" borderId="2" xfId="0" applyNumberFormat="1" applyFont="1" applyFill="1" applyBorder="1" applyAlignment="1">
      <alignment horizontal="right" vertical="center" wrapText="1"/>
    </xf>
    <xf numFmtId="3" fontId="7" fillId="10" borderId="2" xfId="0" applyNumberFormat="1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3" fontId="7" fillId="8" borderId="11" xfId="0" applyNumberFormat="1" applyFont="1" applyFill="1" applyBorder="1" applyAlignment="1">
      <alignment horizontal="center" vertical="center"/>
    </xf>
    <xf numFmtId="3" fontId="7" fillId="8" borderId="22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14" fontId="1" fillId="0" borderId="11" xfId="0" applyNumberFormat="1" applyFont="1" applyBorder="1" applyAlignment="1">
      <alignment horizontal="center" vertical="center" wrapText="1"/>
    </xf>
    <xf numFmtId="14" fontId="1" fillId="0" borderId="22" xfId="0" applyNumberFormat="1" applyFont="1" applyBorder="1" applyAlignment="1">
      <alignment horizontal="center" vertical="center" wrapText="1"/>
    </xf>
    <xf numFmtId="14" fontId="14" fillId="0" borderId="11" xfId="0" applyNumberFormat="1" applyFont="1" applyBorder="1" applyAlignment="1">
      <alignment horizontal="center" vertical="center" wrapText="1"/>
    </xf>
    <xf numFmtId="14" fontId="14" fillId="0" borderId="21" xfId="0" applyNumberFormat="1" applyFont="1" applyBorder="1" applyAlignment="1">
      <alignment horizontal="center" vertical="center" wrapText="1"/>
    </xf>
    <xf numFmtId="14" fontId="14" fillId="0" borderId="22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" fontId="3" fillId="8" borderId="19" xfId="0" applyNumberFormat="1" applyFont="1" applyFill="1" applyBorder="1" applyAlignment="1">
      <alignment horizontal="center" vertical="center"/>
    </xf>
    <xf numFmtId="1" fontId="3" fillId="8" borderId="0" xfId="0" applyNumberFormat="1" applyFont="1" applyFill="1" applyBorder="1" applyAlignment="1">
      <alignment horizontal="center" vertical="center"/>
    </xf>
    <xf numFmtId="1" fontId="3" fillId="8" borderId="18" xfId="0" applyNumberFormat="1" applyFont="1" applyFill="1" applyBorder="1" applyAlignment="1">
      <alignment horizontal="center" vertical="center"/>
    </xf>
    <xf numFmtId="1" fontId="3" fillId="8" borderId="16" xfId="0" applyNumberFormat="1" applyFont="1" applyFill="1" applyBorder="1" applyAlignment="1">
      <alignment horizontal="center" vertical="center"/>
    </xf>
    <xf numFmtId="1" fontId="3" fillId="8" borderId="1" xfId="0" applyNumberFormat="1" applyFont="1" applyFill="1" applyBorder="1" applyAlignment="1">
      <alignment horizontal="center" vertical="center"/>
    </xf>
    <xf numFmtId="1" fontId="3" fillId="8" borderId="17" xfId="0" applyNumberFormat="1" applyFont="1" applyFill="1" applyBorder="1" applyAlignment="1">
      <alignment horizontal="center" vertical="center"/>
    </xf>
    <xf numFmtId="1" fontId="3" fillId="8" borderId="13" xfId="0" applyNumberFormat="1" applyFont="1" applyFill="1" applyBorder="1" applyAlignment="1">
      <alignment horizontal="center" vertical="center"/>
    </xf>
    <xf numFmtId="1" fontId="3" fillId="8" borderId="14" xfId="0" applyNumberFormat="1" applyFont="1" applyFill="1" applyBorder="1" applyAlignment="1">
      <alignment horizontal="center" vertical="center"/>
    </xf>
    <xf numFmtId="1" fontId="3" fillId="8" borderId="12" xfId="0" applyNumberFormat="1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right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center" vertical="center" wrapText="1"/>
    </xf>
    <xf numFmtId="0" fontId="3" fillId="9" borderId="22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2" fontId="0" fillId="5" borderId="13" xfId="0" applyNumberFormat="1" applyFill="1" applyBorder="1" applyAlignment="1">
      <alignment horizontal="center"/>
    </xf>
    <xf numFmtId="2" fontId="0" fillId="5" borderId="12" xfId="0" applyNumberFormat="1" applyFill="1" applyBorder="1" applyAlignment="1">
      <alignment horizontal="center"/>
    </xf>
    <xf numFmtId="2" fontId="0" fillId="5" borderId="16" xfId="0" applyNumberFormat="1" applyFill="1" applyBorder="1" applyAlignment="1">
      <alignment horizontal="center"/>
    </xf>
    <xf numFmtId="2" fontId="0" fillId="5" borderId="17" xfId="0" applyNumberFormat="1" applyFill="1" applyBorder="1" applyAlignment="1">
      <alignment horizontal="center"/>
    </xf>
    <xf numFmtId="0" fontId="3" fillId="11" borderId="11" xfId="0" applyFont="1" applyFill="1" applyBorder="1" applyAlignment="1">
      <alignment horizontal="center" vertical="center" wrapText="1"/>
    </xf>
    <xf numFmtId="0" fontId="3" fillId="11" borderId="21" xfId="0" applyFont="1" applyFill="1" applyBorder="1" applyAlignment="1">
      <alignment horizontal="center" vertical="center" wrapText="1"/>
    </xf>
    <xf numFmtId="0" fontId="3" fillId="11" borderId="22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wrapText="1"/>
    </xf>
    <xf numFmtId="1" fontId="3" fillId="8" borderId="11" xfId="0" applyNumberFormat="1" applyFont="1" applyFill="1" applyBorder="1" applyAlignment="1">
      <alignment horizontal="center" vertical="center"/>
    </xf>
    <xf numFmtId="1" fontId="3" fillId="8" borderId="21" xfId="0" applyNumberFormat="1" applyFont="1" applyFill="1" applyBorder="1" applyAlignment="1">
      <alignment horizontal="center" vertical="center"/>
    </xf>
    <xf numFmtId="1" fontId="3" fillId="8" borderId="22" xfId="0" applyNumberFormat="1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 wrapText="1"/>
    </xf>
    <xf numFmtId="0" fontId="3" fillId="10" borderId="21" xfId="0" applyFont="1" applyFill="1" applyBorder="1" applyAlignment="1">
      <alignment horizontal="center" vertical="center" wrapText="1"/>
    </xf>
    <xf numFmtId="0" fontId="3" fillId="10" borderId="22" xfId="0" applyFont="1" applyFill="1" applyBorder="1" applyAlignment="1">
      <alignment horizontal="center" vertical="center" wrapText="1"/>
    </xf>
    <xf numFmtId="0" fontId="3" fillId="8" borderId="13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8" borderId="16" xfId="0" applyFont="1" applyFill="1" applyBorder="1" applyAlignment="1">
      <alignment horizontal="center" vertical="center" wrapText="1"/>
    </xf>
    <xf numFmtId="0" fontId="3" fillId="8" borderId="17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1" fontId="7" fillId="9" borderId="2" xfId="0" applyNumberFormat="1" applyFont="1" applyFill="1" applyBorder="1" applyAlignment="1">
      <alignment horizontal="right" vertical="center"/>
    </xf>
    <xf numFmtId="1" fontId="7" fillId="9" borderId="2" xfId="0" applyNumberFormat="1" applyFont="1" applyFill="1" applyBorder="1" applyAlignment="1">
      <alignment horizontal="right" vertical="center" wrapText="1"/>
    </xf>
  </cellXfs>
  <cellStyles count="3">
    <cellStyle name="Обычный" xfId="0" builtinId="0"/>
    <cellStyle name="Финансовый" xfId="1" builtinId="3"/>
    <cellStyle name="Финансовый 2" xfId="2" xr:uid="{3E960025-89C6-4EC4-876E-0046AD6FB295}"/>
  </cellStyles>
  <dxfs count="0"/>
  <tableStyles count="0" defaultTableStyle="TableStyleMedium2" defaultPivotStyle="PivotStyleLight16"/>
  <colors>
    <mruColors>
      <color rgb="FFFEBAB8"/>
      <color rgb="FFBCEF95"/>
      <color rgb="FFFAB582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2"/>
  <sheetViews>
    <sheetView workbookViewId="0">
      <selection activeCell="M4" sqref="M4"/>
    </sheetView>
  </sheetViews>
  <sheetFormatPr defaultColWidth="9.140625" defaultRowHeight="15.75" x14ac:dyDescent="0.25"/>
  <cols>
    <col min="1" max="1" width="67.42578125" style="1" customWidth="1"/>
    <col min="2" max="8" width="13.7109375" style="1" customWidth="1"/>
    <col min="9" max="9" width="9.28515625" style="13" customWidth="1"/>
    <col min="10" max="16384" width="9.140625" style="1"/>
  </cols>
  <sheetData>
    <row r="1" spans="1:9" ht="28.5" customHeight="1" x14ac:dyDescent="0.25">
      <c r="A1" s="114" t="s">
        <v>52</v>
      </c>
      <c r="B1" s="114"/>
      <c r="C1" s="114"/>
      <c r="D1" s="114"/>
      <c r="E1" s="114"/>
      <c r="F1" s="114"/>
      <c r="G1" s="114"/>
      <c r="H1" s="114"/>
      <c r="I1" s="114"/>
    </row>
    <row r="2" spans="1:9" ht="47.25" x14ac:dyDescent="0.25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4" t="s">
        <v>9</v>
      </c>
    </row>
    <row r="3" spans="1:9" x14ac:dyDescent="0.25">
      <c r="A3" s="5" t="s">
        <v>10</v>
      </c>
      <c r="B3" s="6">
        <f t="shared" ref="B3:E3" si="0">B7*0.3</f>
        <v>22.5</v>
      </c>
      <c r="C3" s="6">
        <f t="shared" si="0"/>
        <v>180</v>
      </c>
      <c r="D3" s="6">
        <f t="shared" si="0"/>
        <v>36</v>
      </c>
      <c r="E3" s="6">
        <f t="shared" si="0"/>
        <v>18</v>
      </c>
      <c r="F3" s="2">
        <f>F7*0.3</f>
        <v>21</v>
      </c>
      <c r="G3" s="2">
        <f>G7*0.3</f>
        <v>36</v>
      </c>
      <c r="H3" s="2">
        <f>H7*0.3</f>
        <v>60</v>
      </c>
      <c r="I3" s="4">
        <f>SUM(B3:H3)</f>
        <v>373.5</v>
      </c>
    </row>
    <row r="4" spans="1:9" ht="63" x14ac:dyDescent="0.25">
      <c r="A4" s="5" t="s">
        <v>11</v>
      </c>
      <c r="B4" s="6">
        <f t="shared" ref="B4:E4" si="1">(B7-B3)*0.5</f>
        <v>26.25</v>
      </c>
      <c r="C4" s="6">
        <f t="shared" si="1"/>
        <v>210</v>
      </c>
      <c r="D4" s="6">
        <f t="shared" si="1"/>
        <v>42</v>
      </c>
      <c r="E4" s="6">
        <f t="shared" si="1"/>
        <v>21</v>
      </c>
      <c r="F4" s="4">
        <f>(F7-F3)*0.5</f>
        <v>24.5</v>
      </c>
      <c r="G4" s="2">
        <f>(G7-G3)*0.5</f>
        <v>42</v>
      </c>
      <c r="H4" s="2">
        <f>(H7-H3)*0.5</f>
        <v>70</v>
      </c>
      <c r="I4" s="4">
        <f t="shared" ref="I4:I23" si="2">SUM(B4:H4)</f>
        <v>435.75</v>
      </c>
    </row>
    <row r="5" spans="1:9" ht="63" x14ac:dyDescent="0.25">
      <c r="A5" s="5" t="s">
        <v>12</v>
      </c>
      <c r="B5" s="6">
        <f t="shared" ref="B5:E5" si="3">(B7-B3-B4)/2</f>
        <v>13.125</v>
      </c>
      <c r="C5" s="6">
        <f t="shared" si="3"/>
        <v>105</v>
      </c>
      <c r="D5" s="6">
        <f t="shared" si="3"/>
        <v>21</v>
      </c>
      <c r="E5" s="6">
        <f t="shared" si="3"/>
        <v>10.5</v>
      </c>
      <c r="F5" s="4">
        <f>(F7-F3-F4)/2</f>
        <v>12.25</v>
      </c>
      <c r="G5" s="2">
        <f>(G7-G3-G4)/2</f>
        <v>21</v>
      </c>
      <c r="H5" s="2">
        <f>(H7-H3-H4)/2</f>
        <v>35</v>
      </c>
      <c r="I5" s="4">
        <f t="shared" si="2"/>
        <v>217.875</v>
      </c>
    </row>
    <row r="6" spans="1:9" ht="63" x14ac:dyDescent="0.25">
      <c r="A6" s="5" t="s">
        <v>13</v>
      </c>
      <c r="B6" s="6">
        <f t="shared" ref="B6:E6" si="4">(B7-B3-B4-B5)</f>
        <v>13.125</v>
      </c>
      <c r="C6" s="6">
        <f t="shared" si="4"/>
        <v>105</v>
      </c>
      <c r="D6" s="6">
        <f t="shared" si="4"/>
        <v>21</v>
      </c>
      <c r="E6" s="6">
        <f t="shared" si="4"/>
        <v>10.5</v>
      </c>
      <c r="F6" s="4">
        <f>(F7-F3-F4-F5)</f>
        <v>12.25</v>
      </c>
      <c r="G6" s="2">
        <f>(G7-G3-G4-G5)</f>
        <v>21</v>
      </c>
      <c r="H6" s="2">
        <f>(H7-H3-H4-H5)</f>
        <v>35</v>
      </c>
      <c r="I6" s="4">
        <f t="shared" si="2"/>
        <v>217.875</v>
      </c>
    </row>
    <row r="7" spans="1:9" s="11" customFormat="1" x14ac:dyDescent="0.25">
      <c r="A7" s="7" t="s">
        <v>14</v>
      </c>
      <c r="B7" s="8">
        <v>75</v>
      </c>
      <c r="C7" s="8">
        <v>600</v>
      </c>
      <c r="D7" s="8">
        <v>120</v>
      </c>
      <c r="E7" s="8">
        <v>60</v>
      </c>
      <c r="F7" s="9">
        <v>70</v>
      </c>
      <c r="G7" s="10">
        <v>120</v>
      </c>
      <c r="H7" s="10">
        <v>200</v>
      </c>
      <c r="I7" s="9">
        <f t="shared" si="2"/>
        <v>1245</v>
      </c>
    </row>
    <row r="8" spans="1:9" s="11" customFormat="1" x14ac:dyDescent="0.25">
      <c r="A8" s="7" t="s">
        <v>15</v>
      </c>
      <c r="B8" s="8"/>
      <c r="C8" s="8"/>
      <c r="D8" s="8"/>
      <c r="E8" s="8"/>
      <c r="F8" s="9"/>
      <c r="G8" s="10"/>
      <c r="H8" s="10"/>
      <c r="I8" s="9"/>
    </row>
    <row r="9" spans="1:9" x14ac:dyDescent="0.25">
      <c r="A9" s="5" t="s">
        <v>16</v>
      </c>
      <c r="B9" s="6">
        <f t="shared" ref="B9:E9" si="5">B4</f>
        <v>26.25</v>
      </c>
      <c r="C9" s="6">
        <f t="shared" si="5"/>
        <v>210</v>
      </c>
      <c r="D9" s="6">
        <f t="shared" si="5"/>
        <v>42</v>
      </c>
      <c r="E9" s="6">
        <f t="shared" si="5"/>
        <v>21</v>
      </c>
      <c r="F9" s="4">
        <f>F4</f>
        <v>24.5</v>
      </c>
      <c r="G9" s="2">
        <f>G4</f>
        <v>42</v>
      </c>
      <c r="H9" s="2">
        <f>H4</f>
        <v>70</v>
      </c>
      <c r="I9" s="4">
        <f t="shared" si="2"/>
        <v>435.75</v>
      </c>
    </row>
    <row r="10" spans="1:9" x14ac:dyDescent="0.25">
      <c r="A10" s="5" t="s">
        <v>17</v>
      </c>
      <c r="B10" s="6">
        <f t="shared" ref="B10:E10" si="6">B4</f>
        <v>26.25</v>
      </c>
      <c r="C10" s="6">
        <f t="shared" si="6"/>
        <v>210</v>
      </c>
      <c r="D10" s="6">
        <f t="shared" si="6"/>
        <v>42</v>
      </c>
      <c r="E10" s="6">
        <f t="shared" si="6"/>
        <v>21</v>
      </c>
      <c r="F10" s="4">
        <f>F4</f>
        <v>24.5</v>
      </c>
      <c r="G10" s="2">
        <f>G4</f>
        <v>42</v>
      </c>
      <c r="H10" s="2">
        <f>H4</f>
        <v>70</v>
      </c>
      <c r="I10" s="4">
        <f t="shared" si="2"/>
        <v>435.75</v>
      </c>
    </row>
    <row r="11" spans="1:9" x14ac:dyDescent="0.25">
      <c r="A11" s="5" t="s">
        <v>18</v>
      </c>
      <c r="B11" s="6">
        <f t="shared" ref="B11:E11" si="7">B4/2</f>
        <v>13.125</v>
      </c>
      <c r="C11" s="6">
        <f t="shared" si="7"/>
        <v>105</v>
      </c>
      <c r="D11" s="6">
        <f t="shared" si="7"/>
        <v>21</v>
      </c>
      <c r="E11" s="6">
        <f t="shared" si="7"/>
        <v>10.5</v>
      </c>
      <c r="F11" s="4">
        <f>F4/2</f>
        <v>12.25</v>
      </c>
      <c r="G11" s="2">
        <f>G4/2</f>
        <v>21</v>
      </c>
      <c r="H11" s="2">
        <f>H4/2</f>
        <v>35</v>
      </c>
      <c r="I11" s="4">
        <f t="shared" si="2"/>
        <v>217.875</v>
      </c>
    </row>
    <row r="12" spans="1:9" x14ac:dyDescent="0.25">
      <c r="A12" s="5" t="s">
        <v>19</v>
      </c>
      <c r="B12" s="6">
        <f t="shared" ref="B12:E12" si="8">B4</f>
        <v>26.25</v>
      </c>
      <c r="C12" s="6">
        <f t="shared" si="8"/>
        <v>210</v>
      </c>
      <c r="D12" s="6">
        <f t="shared" si="8"/>
        <v>42</v>
      </c>
      <c r="E12" s="6">
        <f t="shared" si="8"/>
        <v>21</v>
      </c>
      <c r="F12" s="4">
        <f>F4</f>
        <v>24.5</v>
      </c>
      <c r="G12" s="2">
        <f>G4</f>
        <v>42</v>
      </c>
      <c r="H12" s="2">
        <f>H4</f>
        <v>70</v>
      </c>
      <c r="I12" s="4">
        <f t="shared" si="2"/>
        <v>435.75</v>
      </c>
    </row>
    <row r="13" spans="1:9" x14ac:dyDescent="0.25">
      <c r="A13" s="5" t="s">
        <v>20</v>
      </c>
      <c r="B13" s="6">
        <f t="shared" ref="B13:E13" si="9">B5+B6</f>
        <v>26.25</v>
      </c>
      <c r="C13" s="6">
        <f t="shared" si="9"/>
        <v>210</v>
      </c>
      <c r="D13" s="6">
        <f t="shared" si="9"/>
        <v>42</v>
      </c>
      <c r="E13" s="6">
        <f t="shared" si="9"/>
        <v>21</v>
      </c>
      <c r="F13" s="4">
        <f>F5+F6</f>
        <v>24.5</v>
      </c>
      <c r="G13" s="2">
        <f>G5+G6</f>
        <v>42</v>
      </c>
      <c r="H13" s="2">
        <f>H5+H6</f>
        <v>70</v>
      </c>
      <c r="I13" s="4">
        <f t="shared" si="2"/>
        <v>435.75</v>
      </c>
    </row>
    <row r="14" spans="1:9" ht="31.5" x14ac:dyDescent="0.25">
      <c r="A14" s="5" t="s">
        <v>21</v>
      </c>
      <c r="B14" s="6">
        <f t="shared" ref="B14:E14" si="10">(B5*4)+(B6*4)</f>
        <v>105</v>
      </c>
      <c r="C14" s="6">
        <f t="shared" si="10"/>
        <v>840</v>
      </c>
      <c r="D14" s="6">
        <f t="shared" si="10"/>
        <v>168</v>
      </c>
      <c r="E14" s="6">
        <f t="shared" si="10"/>
        <v>84</v>
      </c>
      <c r="F14" s="4">
        <f>(F5*4)+(F6*4)</f>
        <v>98</v>
      </c>
      <c r="G14" s="2">
        <f>(G5*4)+(G6*4)</f>
        <v>168</v>
      </c>
      <c r="H14" s="2">
        <f>(H5*4)+(H6*4)</f>
        <v>280</v>
      </c>
      <c r="I14" s="4">
        <f t="shared" si="2"/>
        <v>1743</v>
      </c>
    </row>
    <row r="15" spans="1:9" x14ac:dyDescent="0.25">
      <c r="A15" s="5" t="s">
        <v>22</v>
      </c>
      <c r="B15" s="6">
        <f t="shared" ref="B15:E15" si="11">B5+B6</f>
        <v>26.25</v>
      </c>
      <c r="C15" s="6">
        <f t="shared" si="11"/>
        <v>210</v>
      </c>
      <c r="D15" s="6">
        <f t="shared" si="11"/>
        <v>42</v>
      </c>
      <c r="E15" s="6">
        <f t="shared" si="11"/>
        <v>21</v>
      </c>
      <c r="F15" s="4">
        <f>F5+F6</f>
        <v>24.5</v>
      </c>
      <c r="G15" s="2">
        <f>G5+G6</f>
        <v>42</v>
      </c>
      <c r="H15" s="2">
        <f>H5+H6</f>
        <v>70</v>
      </c>
      <c r="I15" s="4">
        <f t="shared" si="2"/>
        <v>435.75</v>
      </c>
    </row>
    <row r="16" spans="1:9" x14ac:dyDescent="0.25">
      <c r="A16" s="5" t="s">
        <v>23</v>
      </c>
      <c r="B16" s="6">
        <f t="shared" ref="B16:E16" si="12">B5+B6</f>
        <v>26.25</v>
      </c>
      <c r="C16" s="6">
        <f t="shared" si="12"/>
        <v>210</v>
      </c>
      <c r="D16" s="6">
        <f t="shared" si="12"/>
        <v>42</v>
      </c>
      <c r="E16" s="6">
        <f t="shared" si="12"/>
        <v>21</v>
      </c>
      <c r="F16" s="4">
        <f>F5+F6</f>
        <v>24.5</v>
      </c>
      <c r="G16" s="2">
        <f>G5+G6</f>
        <v>42</v>
      </c>
      <c r="H16" s="2">
        <f>H5+H6</f>
        <v>70</v>
      </c>
      <c r="I16" s="4">
        <f t="shared" si="2"/>
        <v>435.75</v>
      </c>
    </row>
    <row r="17" spans="1:9" x14ac:dyDescent="0.25">
      <c r="A17" s="5" t="s">
        <v>24</v>
      </c>
      <c r="B17" s="6">
        <f t="shared" ref="B17:E17" si="13">B5+(B6*2)</f>
        <v>39.375</v>
      </c>
      <c r="C17" s="6">
        <f t="shared" si="13"/>
        <v>315</v>
      </c>
      <c r="D17" s="6">
        <f t="shared" si="13"/>
        <v>63</v>
      </c>
      <c r="E17" s="6">
        <f t="shared" si="13"/>
        <v>31.5</v>
      </c>
      <c r="F17" s="4">
        <f>F5+(F6*2)</f>
        <v>36.75</v>
      </c>
      <c r="G17" s="2">
        <f>G5+(G6*2)</f>
        <v>63</v>
      </c>
      <c r="H17" s="2">
        <f>H5+(H6*2)</f>
        <v>105</v>
      </c>
      <c r="I17" s="4">
        <f t="shared" si="2"/>
        <v>653.625</v>
      </c>
    </row>
    <row r="18" spans="1:9" x14ac:dyDescent="0.25">
      <c r="A18" s="5" t="s">
        <v>25</v>
      </c>
      <c r="B18" s="6">
        <f t="shared" ref="B18:E18" si="14">B6</f>
        <v>13.125</v>
      </c>
      <c r="C18" s="6">
        <f t="shared" si="14"/>
        <v>105</v>
      </c>
      <c r="D18" s="6">
        <f t="shared" si="14"/>
        <v>21</v>
      </c>
      <c r="E18" s="6">
        <f t="shared" si="14"/>
        <v>10.5</v>
      </c>
      <c r="F18" s="4">
        <f>F6</f>
        <v>12.25</v>
      </c>
      <c r="G18" s="2">
        <f>G6</f>
        <v>21</v>
      </c>
      <c r="H18" s="2">
        <f>H6</f>
        <v>35</v>
      </c>
      <c r="I18" s="4">
        <f t="shared" si="2"/>
        <v>217.875</v>
      </c>
    </row>
    <row r="19" spans="1:9" s="11" customFormat="1" x14ac:dyDescent="0.25">
      <c r="A19" s="12" t="s">
        <v>26</v>
      </c>
      <c r="B19" s="8"/>
      <c r="C19" s="8"/>
      <c r="D19" s="8"/>
      <c r="E19" s="8"/>
      <c r="F19" s="4"/>
      <c r="G19" s="10"/>
      <c r="H19" s="10"/>
      <c r="I19" s="9"/>
    </row>
    <row r="20" spans="1:9" x14ac:dyDescent="0.25">
      <c r="A20" s="5" t="s">
        <v>27</v>
      </c>
      <c r="B20" s="6">
        <f t="shared" ref="B20:E20" si="15">(B5+B6)/6*3</f>
        <v>13.125</v>
      </c>
      <c r="C20" s="6">
        <f t="shared" si="15"/>
        <v>105</v>
      </c>
      <c r="D20" s="6">
        <f t="shared" si="15"/>
        <v>21</v>
      </c>
      <c r="E20" s="6">
        <f t="shared" si="15"/>
        <v>10.5</v>
      </c>
      <c r="F20" s="4">
        <f>(F5+F6)/6*3</f>
        <v>12.25</v>
      </c>
      <c r="G20" s="2">
        <f>(G5+G6)/6*3</f>
        <v>21</v>
      </c>
      <c r="H20" s="2">
        <f>(H5+H6)/6*3</f>
        <v>35</v>
      </c>
      <c r="I20" s="4">
        <f t="shared" si="2"/>
        <v>217.875</v>
      </c>
    </row>
    <row r="21" spans="1:9" x14ac:dyDescent="0.25">
      <c r="A21" s="5" t="s">
        <v>28</v>
      </c>
      <c r="B21" s="6">
        <f t="shared" ref="B21:E21" si="16">B4/6*3</f>
        <v>13.125</v>
      </c>
      <c r="C21" s="6">
        <f t="shared" si="16"/>
        <v>105</v>
      </c>
      <c r="D21" s="6">
        <f t="shared" si="16"/>
        <v>21</v>
      </c>
      <c r="E21" s="6">
        <f t="shared" si="16"/>
        <v>10.5</v>
      </c>
      <c r="F21" s="4">
        <f>F4/6*3</f>
        <v>12.25</v>
      </c>
      <c r="G21" s="2">
        <f>G4/6*3</f>
        <v>21</v>
      </c>
      <c r="H21" s="2">
        <f>H4/6*3</f>
        <v>35</v>
      </c>
      <c r="I21" s="4">
        <f t="shared" si="2"/>
        <v>217.875</v>
      </c>
    </row>
    <row r="22" spans="1:9" x14ac:dyDescent="0.25">
      <c r="A22" s="5" t="s">
        <v>29</v>
      </c>
      <c r="B22" s="6">
        <f t="shared" ref="B22:E22" si="17">B6/6*3*2</f>
        <v>13.125</v>
      </c>
      <c r="C22" s="6">
        <f t="shared" si="17"/>
        <v>105</v>
      </c>
      <c r="D22" s="6">
        <f t="shared" si="17"/>
        <v>21</v>
      </c>
      <c r="E22" s="6">
        <f t="shared" si="17"/>
        <v>10.5</v>
      </c>
      <c r="F22" s="4">
        <f>F6/6*3*2</f>
        <v>12.25</v>
      </c>
      <c r="G22" s="2">
        <f>G6/6*3*2</f>
        <v>21</v>
      </c>
      <c r="H22" s="2">
        <f>H6/6*3*2</f>
        <v>35</v>
      </c>
      <c r="I22" s="4">
        <f t="shared" si="2"/>
        <v>217.875</v>
      </c>
    </row>
    <row r="23" spans="1:9" x14ac:dyDescent="0.25">
      <c r="A23" s="5" t="s">
        <v>30</v>
      </c>
      <c r="B23" s="6">
        <f t="shared" ref="B23:E23" si="18">(B4/6*2*3)+(B5/6*2*3)</f>
        <v>39.375</v>
      </c>
      <c r="C23" s="6">
        <f t="shared" si="18"/>
        <v>315</v>
      </c>
      <c r="D23" s="6">
        <f t="shared" si="18"/>
        <v>63</v>
      </c>
      <c r="E23" s="6">
        <f t="shared" si="18"/>
        <v>31.5</v>
      </c>
      <c r="F23" s="4">
        <f>(F4/6*2*3)+(F5/6*2*3)</f>
        <v>36.75</v>
      </c>
      <c r="G23" s="2">
        <f>(G4/6*2*3)+(G5/6*2*3)</f>
        <v>63</v>
      </c>
      <c r="H23" s="2">
        <f>(H4/6*2*3)+(H5/6*2*3)</f>
        <v>105</v>
      </c>
      <c r="I23" s="4">
        <f t="shared" si="2"/>
        <v>653.625</v>
      </c>
    </row>
    <row r="24" spans="1:9" x14ac:dyDescent="0.25">
      <c r="A24" s="5" t="s">
        <v>51</v>
      </c>
      <c r="B24" s="6"/>
      <c r="C24" s="6"/>
      <c r="D24" s="6"/>
      <c r="E24" s="6"/>
      <c r="F24" s="4"/>
      <c r="G24" s="2"/>
      <c r="H24" s="2"/>
      <c r="I24" s="4"/>
    </row>
    <row r="25" spans="1:9" x14ac:dyDescent="0.25">
      <c r="A25" s="14" t="s">
        <v>45</v>
      </c>
      <c r="B25" s="2">
        <v>1</v>
      </c>
      <c r="C25" s="2">
        <v>6</v>
      </c>
      <c r="D25" s="2">
        <v>1</v>
      </c>
      <c r="E25" s="2">
        <v>1</v>
      </c>
      <c r="F25" s="2">
        <v>1</v>
      </c>
      <c r="G25" s="2">
        <v>1</v>
      </c>
      <c r="H25" s="2">
        <v>2</v>
      </c>
      <c r="I25" s="4">
        <f t="shared" ref="I25:I28" si="19">SUM(B25:H25)</f>
        <v>13</v>
      </c>
    </row>
    <row r="26" spans="1:9" x14ac:dyDescent="0.25">
      <c r="A26" s="14" t="s">
        <v>43</v>
      </c>
      <c r="B26" s="2">
        <v>1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4">
        <f t="shared" si="19"/>
        <v>7</v>
      </c>
    </row>
    <row r="27" spans="1:9" x14ac:dyDescent="0.25">
      <c r="A27" s="14" t="s">
        <v>44</v>
      </c>
      <c r="B27" s="2">
        <v>1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4">
        <f t="shared" si="19"/>
        <v>7</v>
      </c>
    </row>
    <row r="28" spans="1:9" x14ac:dyDescent="0.25">
      <c r="A28" s="14" t="s">
        <v>46</v>
      </c>
      <c r="B28" s="2">
        <v>1</v>
      </c>
      <c r="C28" s="2">
        <v>6</v>
      </c>
      <c r="D28" s="2">
        <v>1</v>
      </c>
      <c r="E28" s="2">
        <v>1</v>
      </c>
      <c r="F28" s="2">
        <v>1</v>
      </c>
      <c r="G28" s="2">
        <v>1</v>
      </c>
      <c r="H28" s="2">
        <v>2</v>
      </c>
      <c r="I28" s="4">
        <f t="shared" si="19"/>
        <v>13</v>
      </c>
    </row>
    <row r="29" spans="1:9" x14ac:dyDescent="0.25">
      <c r="A29" s="14" t="s">
        <v>47</v>
      </c>
      <c r="B29" s="14"/>
      <c r="C29" s="14"/>
      <c r="D29" s="14"/>
      <c r="E29" s="14"/>
      <c r="F29" s="14"/>
      <c r="G29" s="14"/>
      <c r="H29" s="14"/>
      <c r="I29" s="15"/>
    </row>
    <row r="30" spans="1:9" x14ac:dyDescent="0.25">
      <c r="A30" s="14" t="s">
        <v>48</v>
      </c>
      <c r="B30" s="14"/>
      <c r="C30" s="14"/>
      <c r="D30" s="14"/>
      <c r="E30" s="14"/>
      <c r="F30" s="14"/>
      <c r="G30" s="14"/>
      <c r="H30" s="14"/>
      <c r="I30" s="15"/>
    </row>
    <row r="31" spans="1:9" x14ac:dyDescent="0.25">
      <c r="A31" s="14" t="s">
        <v>49</v>
      </c>
      <c r="B31" s="14"/>
      <c r="C31" s="14"/>
      <c r="D31" s="14"/>
      <c r="E31" s="14"/>
      <c r="F31" s="14"/>
      <c r="G31" s="14"/>
      <c r="H31" s="14"/>
      <c r="I31" s="15"/>
    </row>
    <row r="32" spans="1:9" x14ac:dyDescent="0.25">
      <c r="A32" s="14" t="s">
        <v>50</v>
      </c>
      <c r="B32" s="14"/>
      <c r="C32" s="14"/>
      <c r="D32" s="14"/>
      <c r="E32" s="14"/>
      <c r="F32" s="14"/>
      <c r="G32" s="14"/>
      <c r="H32" s="14"/>
      <c r="I32" s="15"/>
    </row>
  </sheetData>
  <mergeCells count="1">
    <mergeCell ref="A1:I1"/>
  </mergeCells>
  <pageMargins left="0.70866141732283472" right="0.70866141732283472" top="0.74803149606299213" bottom="0.74803149606299213" header="0.31496062992125984" footer="0.31496062992125984"/>
  <pageSetup paperSize="9" scale="75" fitToHeight="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44"/>
  <sheetViews>
    <sheetView workbookViewId="0">
      <selection activeCell="N25" sqref="N25"/>
    </sheetView>
  </sheetViews>
  <sheetFormatPr defaultColWidth="9.140625" defaultRowHeight="15.75" x14ac:dyDescent="0.25"/>
  <cols>
    <col min="1" max="1" width="67.42578125" style="1" customWidth="1"/>
    <col min="2" max="8" width="13.7109375" style="1" customWidth="1"/>
    <col min="9" max="9" width="9.28515625" style="13" customWidth="1"/>
    <col min="10" max="16384" width="9.140625" style="1"/>
  </cols>
  <sheetData>
    <row r="1" spans="1:9" ht="28.5" customHeight="1" x14ac:dyDescent="0.25">
      <c r="A1" s="114" t="s">
        <v>0</v>
      </c>
      <c r="B1" s="114"/>
      <c r="C1" s="114"/>
      <c r="D1" s="114"/>
      <c r="E1" s="114"/>
      <c r="F1" s="114"/>
      <c r="G1" s="114"/>
      <c r="H1" s="114"/>
      <c r="I1" s="114"/>
    </row>
    <row r="2" spans="1:9" ht="47.25" x14ac:dyDescent="0.25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4" t="s">
        <v>9</v>
      </c>
    </row>
    <row r="3" spans="1:9" x14ac:dyDescent="0.25">
      <c r="A3" s="5" t="s">
        <v>10</v>
      </c>
      <c r="B3" s="6">
        <v>37</v>
      </c>
      <c r="C3" s="6">
        <f t="shared" ref="C3:E3" si="0">C7*0.3</f>
        <v>180</v>
      </c>
      <c r="D3" s="6">
        <f t="shared" si="0"/>
        <v>36</v>
      </c>
      <c r="E3" s="6">
        <f t="shared" si="0"/>
        <v>18</v>
      </c>
      <c r="F3" s="2">
        <v>20</v>
      </c>
      <c r="G3" s="2">
        <f>G7*0.3</f>
        <v>36</v>
      </c>
      <c r="H3" s="2">
        <f>H7*0.3</f>
        <v>60</v>
      </c>
      <c r="I3" s="4">
        <f>SUM(B3:H3)</f>
        <v>387</v>
      </c>
    </row>
    <row r="4" spans="1:9" ht="63" x14ac:dyDescent="0.25">
      <c r="A4" s="5" t="s">
        <v>11</v>
      </c>
      <c r="B4" s="6">
        <v>36</v>
      </c>
      <c r="C4" s="6">
        <v>300</v>
      </c>
      <c r="D4" s="6">
        <v>60</v>
      </c>
      <c r="E4" s="6">
        <v>30</v>
      </c>
      <c r="F4" s="4">
        <v>40</v>
      </c>
      <c r="G4" s="2">
        <v>70</v>
      </c>
      <c r="H4" s="2">
        <v>116</v>
      </c>
      <c r="I4" s="4">
        <f t="shared" ref="I4:I40" si="1">SUM(B4:H4)</f>
        <v>652</v>
      </c>
    </row>
    <row r="5" spans="1:9" ht="63" x14ac:dyDescent="0.25">
      <c r="A5" s="5" t="s">
        <v>12</v>
      </c>
      <c r="B5" s="6">
        <v>1</v>
      </c>
      <c r="C5" s="6">
        <v>60</v>
      </c>
      <c r="D5" s="6">
        <v>12</v>
      </c>
      <c r="E5" s="6">
        <v>6</v>
      </c>
      <c r="F5" s="4">
        <v>3</v>
      </c>
      <c r="G5" s="2">
        <v>12</v>
      </c>
      <c r="H5" s="2">
        <v>12</v>
      </c>
      <c r="I5" s="4">
        <f t="shared" si="1"/>
        <v>106</v>
      </c>
    </row>
    <row r="6" spans="1:9" ht="63" x14ac:dyDescent="0.25">
      <c r="A6" s="5" t="s">
        <v>13</v>
      </c>
      <c r="B6" s="6">
        <v>1</v>
      </c>
      <c r="C6" s="6">
        <v>60</v>
      </c>
      <c r="D6" s="6">
        <v>12</v>
      </c>
      <c r="E6" s="6">
        <v>6</v>
      </c>
      <c r="F6" s="4">
        <v>7</v>
      </c>
      <c r="G6" s="2">
        <v>12</v>
      </c>
      <c r="H6" s="2">
        <v>12</v>
      </c>
      <c r="I6" s="4">
        <f t="shared" si="1"/>
        <v>110</v>
      </c>
    </row>
    <row r="7" spans="1:9" s="11" customFormat="1" x14ac:dyDescent="0.25">
      <c r="A7" s="7" t="s">
        <v>14</v>
      </c>
      <c r="B7" s="8">
        <v>75</v>
      </c>
      <c r="C7" s="8">
        <v>600</v>
      </c>
      <c r="D7" s="8">
        <v>120</v>
      </c>
      <c r="E7" s="8">
        <v>60</v>
      </c>
      <c r="F7" s="9">
        <v>70</v>
      </c>
      <c r="G7" s="10">
        <v>120</v>
      </c>
      <c r="H7" s="10">
        <v>200</v>
      </c>
      <c r="I7" s="9">
        <f t="shared" si="1"/>
        <v>1245</v>
      </c>
    </row>
    <row r="8" spans="1:9" s="11" customFormat="1" x14ac:dyDescent="0.25">
      <c r="A8" s="7" t="s">
        <v>15</v>
      </c>
      <c r="B8" s="8"/>
      <c r="C8" s="8"/>
      <c r="D8" s="8"/>
      <c r="E8" s="8"/>
      <c r="F8" s="9"/>
      <c r="G8" s="10"/>
      <c r="H8" s="10"/>
      <c r="I8" s="9"/>
    </row>
    <row r="9" spans="1:9" x14ac:dyDescent="0.25">
      <c r="A9" s="5" t="s">
        <v>16</v>
      </c>
      <c r="B9" s="6">
        <f t="shared" ref="B9:E9" si="2">B4</f>
        <v>36</v>
      </c>
      <c r="C9" s="6">
        <f t="shared" si="2"/>
        <v>300</v>
      </c>
      <c r="D9" s="6">
        <f t="shared" si="2"/>
        <v>60</v>
      </c>
      <c r="E9" s="6">
        <f t="shared" si="2"/>
        <v>30</v>
      </c>
      <c r="F9" s="4">
        <f>F4</f>
        <v>40</v>
      </c>
      <c r="G9" s="2">
        <f>G4</f>
        <v>70</v>
      </c>
      <c r="H9" s="2">
        <f>H4</f>
        <v>116</v>
      </c>
      <c r="I9" s="4">
        <f t="shared" si="1"/>
        <v>652</v>
      </c>
    </row>
    <row r="10" spans="1:9" x14ac:dyDescent="0.25">
      <c r="A10" s="5" t="s">
        <v>17</v>
      </c>
      <c r="B10" s="6">
        <f t="shared" ref="B10:E10" si="3">B4</f>
        <v>36</v>
      </c>
      <c r="C10" s="6">
        <f t="shared" si="3"/>
        <v>300</v>
      </c>
      <c r="D10" s="6">
        <f t="shared" si="3"/>
        <v>60</v>
      </c>
      <c r="E10" s="6">
        <f t="shared" si="3"/>
        <v>30</v>
      </c>
      <c r="F10" s="4">
        <f>F4</f>
        <v>40</v>
      </c>
      <c r="G10" s="2">
        <f>G4</f>
        <v>70</v>
      </c>
      <c r="H10" s="2">
        <f>H4</f>
        <v>116</v>
      </c>
      <c r="I10" s="4">
        <f t="shared" si="1"/>
        <v>652</v>
      </c>
    </row>
    <row r="11" spans="1:9" x14ac:dyDescent="0.25">
      <c r="A11" s="5" t="s">
        <v>18</v>
      </c>
      <c r="B11" s="6">
        <f t="shared" ref="B11:E11" si="4">B4/2</f>
        <v>18</v>
      </c>
      <c r="C11" s="6">
        <f t="shared" si="4"/>
        <v>150</v>
      </c>
      <c r="D11" s="6">
        <f t="shared" si="4"/>
        <v>30</v>
      </c>
      <c r="E11" s="6">
        <f t="shared" si="4"/>
        <v>15</v>
      </c>
      <c r="F11" s="4">
        <f>F4/2</f>
        <v>20</v>
      </c>
      <c r="G11" s="2">
        <f>G4/2</f>
        <v>35</v>
      </c>
      <c r="H11" s="2">
        <f>H4/2</f>
        <v>58</v>
      </c>
      <c r="I11" s="4">
        <f t="shared" si="1"/>
        <v>326</v>
      </c>
    </row>
    <row r="12" spans="1:9" x14ac:dyDescent="0.25">
      <c r="A12" s="5" t="s">
        <v>19</v>
      </c>
      <c r="B12" s="6">
        <f t="shared" ref="B12:E12" si="5">B4</f>
        <v>36</v>
      </c>
      <c r="C12" s="6">
        <f t="shared" si="5"/>
        <v>300</v>
      </c>
      <c r="D12" s="6">
        <f t="shared" si="5"/>
        <v>60</v>
      </c>
      <c r="E12" s="6">
        <f t="shared" si="5"/>
        <v>30</v>
      </c>
      <c r="F12" s="4">
        <f>F4</f>
        <v>40</v>
      </c>
      <c r="G12" s="2">
        <f>G4</f>
        <v>70</v>
      </c>
      <c r="H12" s="2">
        <f>H4</f>
        <v>116</v>
      </c>
      <c r="I12" s="4">
        <f t="shared" si="1"/>
        <v>652</v>
      </c>
    </row>
    <row r="13" spans="1:9" x14ac:dyDescent="0.25">
      <c r="A13" s="5" t="s">
        <v>20</v>
      </c>
      <c r="B13" s="6">
        <f t="shared" ref="B13:E13" si="6">B5+B6</f>
        <v>2</v>
      </c>
      <c r="C13" s="6">
        <f t="shared" si="6"/>
        <v>120</v>
      </c>
      <c r="D13" s="6">
        <f t="shared" si="6"/>
        <v>24</v>
      </c>
      <c r="E13" s="6">
        <f t="shared" si="6"/>
        <v>12</v>
      </c>
      <c r="F13" s="4">
        <f>F5+F6</f>
        <v>10</v>
      </c>
      <c r="G13" s="2">
        <f>G5+G6</f>
        <v>24</v>
      </c>
      <c r="H13" s="2">
        <f>H5+H6</f>
        <v>24</v>
      </c>
      <c r="I13" s="4">
        <f t="shared" si="1"/>
        <v>216</v>
      </c>
    </row>
    <row r="14" spans="1:9" ht="31.5" x14ac:dyDescent="0.25">
      <c r="A14" s="5" t="s">
        <v>21</v>
      </c>
      <c r="B14" s="6">
        <f t="shared" ref="B14:E14" si="7">(B5*4)+(B6*4)</f>
        <v>8</v>
      </c>
      <c r="C14" s="6">
        <f t="shared" si="7"/>
        <v>480</v>
      </c>
      <c r="D14" s="6">
        <f t="shared" si="7"/>
        <v>96</v>
      </c>
      <c r="E14" s="6">
        <f t="shared" si="7"/>
        <v>48</v>
      </c>
      <c r="F14" s="4">
        <f>(F5*4)+(F6*4)</f>
        <v>40</v>
      </c>
      <c r="G14" s="2">
        <f>(G5*4)+(G6*4)</f>
        <v>96</v>
      </c>
      <c r="H14" s="2">
        <f>(H5*4)+(H6*4)</f>
        <v>96</v>
      </c>
      <c r="I14" s="4">
        <f t="shared" si="1"/>
        <v>864</v>
      </c>
    </row>
    <row r="15" spans="1:9" x14ac:dyDescent="0.25">
      <c r="A15" s="5" t="s">
        <v>22</v>
      </c>
      <c r="B15" s="6">
        <f t="shared" ref="B15:E15" si="8">B5+B6</f>
        <v>2</v>
      </c>
      <c r="C15" s="6">
        <f t="shared" si="8"/>
        <v>120</v>
      </c>
      <c r="D15" s="6">
        <f t="shared" si="8"/>
        <v>24</v>
      </c>
      <c r="E15" s="6">
        <f t="shared" si="8"/>
        <v>12</v>
      </c>
      <c r="F15" s="4">
        <f>F5+F6</f>
        <v>10</v>
      </c>
      <c r="G15" s="2">
        <f>G5+G6</f>
        <v>24</v>
      </c>
      <c r="H15" s="2">
        <f>H5+H6</f>
        <v>24</v>
      </c>
      <c r="I15" s="4">
        <f t="shared" si="1"/>
        <v>216</v>
      </c>
    </row>
    <row r="16" spans="1:9" x14ac:dyDescent="0.25">
      <c r="A16" s="5" t="s">
        <v>23</v>
      </c>
      <c r="B16" s="6">
        <f t="shared" ref="B16:E16" si="9">B5+B6</f>
        <v>2</v>
      </c>
      <c r="C16" s="6">
        <f t="shared" si="9"/>
        <v>120</v>
      </c>
      <c r="D16" s="6">
        <f t="shared" si="9"/>
        <v>24</v>
      </c>
      <c r="E16" s="6">
        <f t="shared" si="9"/>
        <v>12</v>
      </c>
      <c r="F16" s="4">
        <f>F5+F6</f>
        <v>10</v>
      </c>
      <c r="G16" s="2">
        <f>G5+G6</f>
        <v>24</v>
      </c>
      <c r="H16" s="2">
        <f>H5+H6</f>
        <v>24</v>
      </c>
      <c r="I16" s="4">
        <f t="shared" si="1"/>
        <v>216</v>
      </c>
    </row>
    <row r="17" spans="1:9" x14ac:dyDescent="0.25">
      <c r="A17" s="5" t="s">
        <v>24</v>
      </c>
      <c r="B17" s="6">
        <f t="shared" ref="B17:E17" si="10">B5+(B6*2)</f>
        <v>3</v>
      </c>
      <c r="C17" s="6">
        <f t="shared" si="10"/>
        <v>180</v>
      </c>
      <c r="D17" s="6">
        <f t="shared" si="10"/>
        <v>36</v>
      </c>
      <c r="E17" s="6">
        <f t="shared" si="10"/>
        <v>18</v>
      </c>
      <c r="F17" s="4">
        <f>F5+(F6*2)</f>
        <v>17</v>
      </c>
      <c r="G17" s="2">
        <f>G5+(G6*2)</f>
        <v>36</v>
      </c>
      <c r="H17" s="2">
        <f>H5+(H6*2)</f>
        <v>36</v>
      </c>
      <c r="I17" s="4">
        <f t="shared" si="1"/>
        <v>326</v>
      </c>
    </row>
    <row r="18" spans="1:9" x14ac:dyDescent="0.25">
      <c r="A18" s="5" t="s">
        <v>25</v>
      </c>
      <c r="B18" s="6">
        <f t="shared" ref="B18:E18" si="11">B6</f>
        <v>1</v>
      </c>
      <c r="C18" s="6">
        <f t="shared" si="11"/>
        <v>60</v>
      </c>
      <c r="D18" s="6">
        <f t="shared" si="11"/>
        <v>12</v>
      </c>
      <c r="E18" s="6">
        <f t="shared" si="11"/>
        <v>6</v>
      </c>
      <c r="F18" s="4">
        <f>F6</f>
        <v>7</v>
      </c>
      <c r="G18" s="2">
        <f>G6</f>
        <v>12</v>
      </c>
      <c r="H18" s="2">
        <f>H6</f>
        <v>12</v>
      </c>
      <c r="I18" s="4">
        <f t="shared" si="1"/>
        <v>110</v>
      </c>
    </row>
    <row r="19" spans="1:9" x14ac:dyDescent="0.25">
      <c r="A19" s="5" t="s">
        <v>31</v>
      </c>
      <c r="B19" s="6"/>
      <c r="C19" s="6"/>
      <c r="D19" s="6"/>
      <c r="E19" s="6"/>
      <c r="F19" s="4"/>
      <c r="G19" s="2"/>
      <c r="H19" s="2"/>
      <c r="I19" s="4"/>
    </row>
    <row r="20" spans="1:9" x14ac:dyDescent="0.25">
      <c r="A20" s="5" t="s">
        <v>32</v>
      </c>
      <c r="B20" s="6"/>
      <c r="C20" s="6"/>
      <c r="D20" s="6"/>
      <c r="E20" s="6"/>
      <c r="F20" s="4"/>
      <c r="G20" s="2"/>
      <c r="H20" s="2"/>
      <c r="I20" s="4"/>
    </row>
    <row r="21" spans="1:9" x14ac:dyDescent="0.25">
      <c r="A21" s="5" t="s">
        <v>33</v>
      </c>
      <c r="B21" s="6">
        <v>0</v>
      </c>
      <c r="C21" s="6">
        <v>1</v>
      </c>
      <c r="D21" s="6">
        <v>1</v>
      </c>
      <c r="E21" s="6">
        <v>1</v>
      </c>
      <c r="F21" s="4">
        <v>1</v>
      </c>
      <c r="G21" s="2">
        <v>0</v>
      </c>
      <c r="H21" s="2">
        <v>1</v>
      </c>
      <c r="I21" s="4">
        <f t="shared" si="1"/>
        <v>5</v>
      </c>
    </row>
    <row r="22" spans="1:9" x14ac:dyDescent="0.25">
      <c r="A22" s="5" t="s">
        <v>34</v>
      </c>
      <c r="B22" s="6"/>
      <c r="C22" s="6"/>
      <c r="D22" s="6"/>
      <c r="E22" s="6"/>
      <c r="F22" s="4"/>
      <c r="G22" s="2"/>
      <c r="H22" s="2"/>
      <c r="I22" s="4"/>
    </row>
    <row r="23" spans="1:9" x14ac:dyDescent="0.25">
      <c r="A23" s="5" t="s">
        <v>42</v>
      </c>
      <c r="B23" s="6"/>
      <c r="C23" s="6"/>
      <c r="D23" s="6"/>
      <c r="E23" s="6"/>
      <c r="F23" s="4"/>
      <c r="G23" s="2"/>
      <c r="H23" s="2"/>
      <c r="I23" s="4"/>
    </row>
    <row r="24" spans="1:9" x14ac:dyDescent="0.25">
      <c r="A24" s="5" t="s">
        <v>35</v>
      </c>
      <c r="B24" s="6">
        <v>1</v>
      </c>
      <c r="C24" s="6">
        <v>1</v>
      </c>
      <c r="D24" s="6">
        <v>1</v>
      </c>
      <c r="E24" s="6">
        <v>1</v>
      </c>
      <c r="F24" s="4">
        <v>1</v>
      </c>
      <c r="G24" s="2">
        <v>1</v>
      </c>
      <c r="H24" s="2">
        <v>1</v>
      </c>
      <c r="I24" s="4">
        <f t="shared" si="1"/>
        <v>7</v>
      </c>
    </row>
    <row r="25" spans="1:9" x14ac:dyDescent="0.25">
      <c r="A25" s="5" t="s">
        <v>36</v>
      </c>
      <c r="B25" s="6"/>
      <c r="C25" s="6"/>
      <c r="D25" s="6"/>
      <c r="E25" s="6"/>
      <c r="F25" s="4"/>
      <c r="G25" s="2"/>
      <c r="H25" s="2"/>
      <c r="I25" s="4"/>
    </row>
    <row r="26" spans="1:9" x14ac:dyDescent="0.25">
      <c r="A26" s="5" t="s">
        <v>37</v>
      </c>
      <c r="B26" s="6">
        <v>1</v>
      </c>
      <c r="C26" s="6">
        <v>1</v>
      </c>
      <c r="D26" s="6">
        <v>1</v>
      </c>
      <c r="E26" s="6">
        <v>1</v>
      </c>
      <c r="F26" s="4">
        <v>1</v>
      </c>
      <c r="G26" s="2">
        <v>1</v>
      </c>
      <c r="H26" s="2">
        <v>1</v>
      </c>
      <c r="I26" s="4">
        <f t="shared" si="1"/>
        <v>7</v>
      </c>
    </row>
    <row r="27" spans="1:9" x14ac:dyDescent="0.25">
      <c r="A27" s="5" t="s">
        <v>38</v>
      </c>
      <c r="B27" s="6">
        <v>1</v>
      </c>
      <c r="C27" s="6">
        <v>1</v>
      </c>
      <c r="D27" s="6">
        <v>1</v>
      </c>
      <c r="E27" s="6">
        <v>1</v>
      </c>
      <c r="F27" s="4">
        <v>1</v>
      </c>
      <c r="G27" s="2">
        <v>1</v>
      </c>
      <c r="H27" s="2">
        <v>1</v>
      </c>
      <c r="I27" s="4">
        <f t="shared" si="1"/>
        <v>7</v>
      </c>
    </row>
    <row r="28" spans="1:9" x14ac:dyDescent="0.25">
      <c r="A28" s="5" t="s">
        <v>39</v>
      </c>
      <c r="B28" s="6"/>
      <c r="C28" s="6"/>
      <c r="D28" s="6"/>
      <c r="E28" s="6"/>
      <c r="F28" s="4"/>
      <c r="G28" s="2"/>
      <c r="H28" s="2"/>
      <c r="I28" s="4"/>
    </row>
    <row r="29" spans="1:9" x14ac:dyDescent="0.25">
      <c r="A29" s="5" t="s">
        <v>40</v>
      </c>
      <c r="B29" s="6">
        <v>1</v>
      </c>
      <c r="C29" s="6">
        <v>1</v>
      </c>
      <c r="D29" s="6">
        <v>1</v>
      </c>
      <c r="E29" s="6">
        <v>1</v>
      </c>
      <c r="F29" s="4">
        <v>1</v>
      </c>
      <c r="G29" s="2">
        <v>1</v>
      </c>
      <c r="H29" s="2">
        <v>1</v>
      </c>
      <c r="I29" s="4">
        <f t="shared" si="1"/>
        <v>7</v>
      </c>
    </row>
    <row r="30" spans="1:9" x14ac:dyDescent="0.25">
      <c r="A30" s="5" t="s">
        <v>41</v>
      </c>
      <c r="B30" s="6">
        <v>1</v>
      </c>
      <c r="C30" s="6">
        <v>1</v>
      </c>
      <c r="D30" s="6">
        <v>1</v>
      </c>
      <c r="E30" s="6">
        <v>1</v>
      </c>
      <c r="F30" s="4">
        <v>1</v>
      </c>
      <c r="G30" s="2">
        <v>1</v>
      </c>
      <c r="H30" s="2">
        <v>1</v>
      </c>
      <c r="I30" s="4">
        <f t="shared" si="1"/>
        <v>7</v>
      </c>
    </row>
    <row r="31" spans="1:9" s="11" customFormat="1" x14ac:dyDescent="0.25">
      <c r="A31" s="12" t="s">
        <v>26</v>
      </c>
      <c r="B31" s="8"/>
      <c r="C31" s="8"/>
      <c r="D31" s="8"/>
      <c r="E31" s="8"/>
      <c r="F31" s="4"/>
      <c r="G31" s="10"/>
      <c r="H31" s="10"/>
      <c r="I31" s="9"/>
    </row>
    <row r="32" spans="1:9" x14ac:dyDescent="0.25">
      <c r="A32" s="5" t="s">
        <v>27</v>
      </c>
      <c r="B32" s="6">
        <f t="shared" ref="B32:E32" si="12">(B5+B6)/6*3</f>
        <v>1</v>
      </c>
      <c r="C32" s="6">
        <f t="shared" si="12"/>
        <v>60</v>
      </c>
      <c r="D32" s="6">
        <f t="shared" si="12"/>
        <v>12</v>
      </c>
      <c r="E32" s="6">
        <f t="shared" si="12"/>
        <v>6</v>
      </c>
      <c r="F32" s="4">
        <f>(F5+F6)/6*3</f>
        <v>5</v>
      </c>
      <c r="G32" s="2">
        <f>(G5+G6)/6*3</f>
        <v>12</v>
      </c>
      <c r="H32" s="2">
        <f>(H5+H6)/6*3</f>
        <v>12</v>
      </c>
      <c r="I32" s="4">
        <f t="shared" si="1"/>
        <v>108</v>
      </c>
    </row>
    <row r="33" spans="1:9" x14ac:dyDescent="0.25">
      <c r="A33" s="5" t="s">
        <v>28</v>
      </c>
      <c r="B33" s="6">
        <f t="shared" ref="B33:E33" si="13">B4/6*3</f>
        <v>18</v>
      </c>
      <c r="C33" s="6">
        <f t="shared" si="13"/>
        <v>150</v>
      </c>
      <c r="D33" s="6">
        <f t="shared" si="13"/>
        <v>30</v>
      </c>
      <c r="E33" s="6">
        <f t="shared" si="13"/>
        <v>15</v>
      </c>
      <c r="F33" s="4">
        <f>F4/6*3</f>
        <v>20</v>
      </c>
      <c r="G33" s="2">
        <f>G4/6*3</f>
        <v>35</v>
      </c>
      <c r="H33" s="2">
        <f>H4/6*3</f>
        <v>58</v>
      </c>
      <c r="I33" s="4">
        <f t="shared" si="1"/>
        <v>326</v>
      </c>
    </row>
    <row r="34" spans="1:9" x14ac:dyDescent="0.25">
      <c r="A34" s="5" t="s">
        <v>29</v>
      </c>
      <c r="B34" s="6">
        <f t="shared" ref="B34:E34" si="14">B6/6*3*2</f>
        <v>1</v>
      </c>
      <c r="C34" s="6">
        <f t="shared" si="14"/>
        <v>60</v>
      </c>
      <c r="D34" s="6">
        <f t="shared" si="14"/>
        <v>12</v>
      </c>
      <c r="E34" s="6">
        <f t="shared" si="14"/>
        <v>6</v>
      </c>
      <c r="F34" s="4">
        <f>F6/6*3*2</f>
        <v>7</v>
      </c>
      <c r="G34" s="2">
        <f>G6/6*3*2</f>
        <v>12</v>
      </c>
      <c r="H34" s="2">
        <f>H6/6*3*2</f>
        <v>12</v>
      </c>
      <c r="I34" s="4">
        <f t="shared" si="1"/>
        <v>110</v>
      </c>
    </row>
    <row r="35" spans="1:9" x14ac:dyDescent="0.25">
      <c r="A35" s="5" t="s">
        <v>30</v>
      </c>
      <c r="B35" s="6">
        <f t="shared" ref="B35:E35" si="15">(B4/6*2*3)+(B5/6*2*3)</f>
        <v>37</v>
      </c>
      <c r="C35" s="6">
        <f t="shared" si="15"/>
        <v>360</v>
      </c>
      <c r="D35" s="6">
        <f t="shared" si="15"/>
        <v>72</v>
      </c>
      <c r="E35" s="6">
        <f t="shared" si="15"/>
        <v>36</v>
      </c>
      <c r="F35" s="4">
        <f>(F4/6*2*3)+(F5/6*2*3)</f>
        <v>43</v>
      </c>
      <c r="G35" s="2">
        <f>(G4/6*2*3)+(G5/6*2*3)</f>
        <v>82</v>
      </c>
      <c r="H35" s="2">
        <f>(H4/6*2*3)+(H5/6*2*3)</f>
        <v>128</v>
      </c>
      <c r="I35" s="4">
        <f t="shared" si="1"/>
        <v>758</v>
      </c>
    </row>
    <row r="36" spans="1:9" x14ac:dyDescent="0.25">
      <c r="A36" s="5" t="s">
        <v>51</v>
      </c>
      <c r="B36" s="6"/>
      <c r="C36" s="6"/>
      <c r="D36" s="6"/>
      <c r="E36" s="6"/>
      <c r="F36" s="4"/>
      <c r="G36" s="2"/>
      <c r="H36" s="2"/>
      <c r="I36" s="4"/>
    </row>
    <row r="37" spans="1:9" x14ac:dyDescent="0.25">
      <c r="A37" s="14" t="s">
        <v>45</v>
      </c>
      <c r="B37" s="2">
        <v>1</v>
      </c>
      <c r="C37" s="2">
        <v>6</v>
      </c>
      <c r="D37" s="2">
        <v>1</v>
      </c>
      <c r="E37" s="2">
        <v>1</v>
      </c>
      <c r="F37" s="2">
        <v>1</v>
      </c>
      <c r="G37" s="2">
        <v>1</v>
      </c>
      <c r="H37" s="2">
        <v>2</v>
      </c>
      <c r="I37" s="4">
        <f t="shared" si="1"/>
        <v>13</v>
      </c>
    </row>
    <row r="38" spans="1:9" x14ac:dyDescent="0.25">
      <c r="A38" s="14" t="s">
        <v>43</v>
      </c>
      <c r="B38" s="2">
        <v>1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4">
        <f t="shared" si="1"/>
        <v>7</v>
      </c>
    </row>
    <row r="39" spans="1:9" x14ac:dyDescent="0.25">
      <c r="A39" s="14" t="s">
        <v>44</v>
      </c>
      <c r="B39" s="2">
        <v>1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4">
        <f t="shared" si="1"/>
        <v>7</v>
      </c>
    </row>
    <row r="40" spans="1:9" x14ac:dyDescent="0.25">
      <c r="A40" s="14" t="s">
        <v>46</v>
      </c>
      <c r="B40" s="2">
        <v>1</v>
      </c>
      <c r="C40" s="2">
        <v>6</v>
      </c>
      <c r="D40" s="2">
        <v>1</v>
      </c>
      <c r="E40" s="2">
        <v>1</v>
      </c>
      <c r="F40" s="2">
        <v>1</v>
      </c>
      <c r="G40" s="2">
        <v>1</v>
      </c>
      <c r="H40" s="2">
        <v>2</v>
      </c>
      <c r="I40" s="4">
        <f t="shared" si="1"/>
        <v>13</v>
      </c>
    </row>
    <row r="41" spans="1:9" x14ac:dyDescent="0.25">
      <c r="A41" s="14" t="s">
        <v>47</v>
      </c>
      <c r="B41" s="14"/>
      <c r="C41" s="14"/>
      <c r="D41" s="14"/>
      <c r="E41" s="14"/>
      <c r="F41" s="14"/>
      <c r="G41" s="14"/>
      <c r="H41" s="14"/>
      <c r="I41" s="15"/>
    </row>
    <row r="42" spans="1:9" x14ac:dyDescent="0.25">
      <c r="A42" s="14" t="s">
        <v>48</v>
      </c>
      <c r="B42" s="14"/>
      <c r="C42" s="14"/>
      <c r="D42" s="14"/>
      <c r="E42" s="14"/>
      <c r="F42" s="14"/>
      <c r="G42" s="14"/>
      <c r="H42" s="14"/>
      <c r="I42" s="15"/>
    </row>
    <row r="43" spans="1:9" x14ac:dyDescent="0.25">
      <c r="A43" s="14" t="s">
        <v>49</v>
      </c>
      <c r="B43" s="14"/>
      <c r="C43" s="14"/>
      <c r="D43" s="14"/>
      <c r="E43" s="14"/>
      <c r="F43" s="14"/>
      <c r="G43" s="14"/>
      <c r="H43" s="14"/>
      <c r="I43" s="15"/>
    </row>
    <row r="44" spans="1:9" x14ac:dyDescent="0.25">
      <c r="A44" s="14" t="s">
        <v>50</v>
      </c>
      <c r="B44" s="14"/>
      <c r="C44" s="14"/>
      <c r="D44" s="14"/>
      <c r="E44" s="14"/>
      <c r="F44" s="14"/>
      <c r="G44" s="14"/>
      <c r="H44" s="14"/>
      <c r="I44" s="15"/>
    </row>
  </sheetData>
  <mergeCells count="1">
    <mergeCell ref="A1:I1"/>
  </mergeCells>
  <pageMargins left="0.70866141732283472" right="0.70866141732283472" top="0.74803149606299213" bottom="0.74803149606299213" header="0.31496062992125984" footer="0.31496062992125984"/>
  <pageSetup paperSize="9" scale="75" fitToHeight="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J84"/>
  <sheetViews>
    <sheetView tabSelected="1" view="pageBreakPreview" topLeftCell="B70" zoomScale="70" zoomScaleNormal="70" zoomScaleSheetLayoutView="70" workbookViewId="0">
      <selection activeCell="U81" sqref="U81:W81"/>
    </sheetView>
  </sheetViews>
  <sheetFormatPr defaultColWidth="9.140625" defaultRowHeight="15.75" x14ac:dyDescent="0.25"/>
  <cols>
    <col min="1" max="1" width="9.140625" style="1" customWidth="1"/>
    <col min="2" max="2" width="71.28515625" style="1" customWidth="1"/>
    <col min="3" max="4" width="8.7109375" style="1" customWidth="1"/>
    <col min="5" max="8" width="8.28515625" style="1" customWidth="1"/>
    <col min="9" max="9" width="9.140625" style="1" customWidth="1"/>
    <col min="10" max="10" width="8.28515625" style="1" customWidth="1"/>
    <col min="11" max="11" width="9.140625" style="1" customWidth="1"/>
    <col min="12" max="15" width="9.28515625" style="1" customWidth="1"/>
    <col min="16" max="16" width="10.5703125" style="1" customWidth="1"/>
    <col min="17" max="26" width="9.140625" style="1" customWidth="1"/>
    <col min="27" max="29" width="10.42578125" style="13" customWidth="1"/>
    <col min="30" max="30" width="12.85546875" style="13" customWidth="1"/>
    <col min="31" max="31" width="13.140625" style="1" customWidth="1"/>
    <col min="32" max="32" width="11.85546875" style="1" hidden="1" customWidth="1"/>
    <col min="33" max="33" width="12" style="1" hidden="1" customWidth="1"/>
    <col min="34" max="34" width="15.28515625" style="1" hidden="1" customWidth="1"/>
    <col min="35" max="35" width="13.85546875" style="1" customWidth="1"/>
    <col min="36" max="36" width="14.7109375" style="1" customWidth="1"/>
    <col min="37" max="16384" width="9.140625" style="1"/>
  </cols>
  <sheetData>
    <row r="1" spans="1:36" ht="43.5" customHeight="1" x14ac:dyDescent="0.25">
      <c r="B1" s="149" t="s">
        <v>166</v>
      </c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</row>
    <row r="2" spans="1:36" ht="59.25" customHeight="1" x14ac:dyDescent="0.25">
      <c r="A2" s="181" t="s">
        <v>89</v>
      </c>
      <c r="B2" s="181" t="s">
        <v>1</v>
      </c>
      <c r="C2" s="161" t="s">
        <v>2</v>
      </c>
      <c r="D2" s="162"/>
      <c r="E2" s="161" t="s">
        <v>65</v>
      </c>
      <c r="F2" s="167"/>
      <c r="G2" s="167"/>
      <c r="H2" s="167"/>
      <c r="I2" s="167"/>
      <c r="J2" s="162"/>
      <c r="K2" s="161" t="s">
        <v>4</v>
      </c>
      <c r="L2" s="167"/>
      <c r="M2" s="167"/>
      <c r="N2" s="167"/>
      <c r="O2" s="167"/>
      <c r="P2" s="162"/>
      <c r="Q2" s="161" t="s">
        <v>122</v>
      </c>
      <c r="R2" s="162"/>
      <c r="S2" s="161" t="s">
        <v>5</v>
      </c>
      <c r="T2" s="162"/>
      <c r="U2" s="161" t="s">
        <v>53</v>
      </c>
      <c r="V2" s="162"/>
      <c r="W2" s="161" t="s">
        <v>7</v>
      </c>
      <c r="X2" s="162"/>
      <c r="Y2" s="169" t="s">
        <v>62</v>
      </c>
      <c r="Z2" s="170"/>
      <c r="AA2" s="156" t="s">
        <v>54</v>
      </c>
      <c r="AB2" s="157"/>
      <c r="AC2" s="158"/>
      <c r="AD2" s="191" t="s">
        <v>138</v>
      </c>
      <c r="AE2" s="191"/>
      <c r="AI2" s="216" t="s">
        <v>163</v>
      </c>
      <c r="AJ2" s="216"/>
    </row>
    <row r="3" spans="1:36" ht="38.25" customHeight="1" x14ac:dyDescent="0.25">
      <c r="A3" s="182"/>
      <c r="B3" s="182"/>
      <c r="C3" s="163"/>
      <c r="D3" s="164"/>
      <c r="E3" s="165" t="s">
        <v>63</v>
      </c>
      <c r="F3" s="165"/>
      <c r="G3" s="166" t="s">
        <v>64</v>
      </c>
      <c r="H3" s="166"/>
      <c r="I3" s="166" t="s">
        <v>66</v>
      </c>
      <c r="J3" s="166"/>
      <c r="K3" s="165" t="s">
        <v>140</v>
      </c>
      <c r="L3" s="165"/>
      <c r="M3" s="165" t="s">
        <v>141</v>
      </c>
      <c r="N3" s="165"/>
      <c r="O3" s="165" t="s">
        <v>66</v>
      </c>
      <c r="P3" s="165"/>
      <c r="Q3" s="125"/>
      <c r="R3" s="126"/>
      <c r="S3" s="125"/>
      <c r="T3" s="126"/>
      <c r="U3" s="125"/>
      <c r="V3" s="126"/>
      <c r="W3" s="163"/>
      <c r="X3" s="164"/>
      <c r="Y3" s="171"/>
      <c r="Z3" s="172"/>
      <c r="AA3" s="153"/>
      <c r="AB3" s="154"/>
      <c r="AC3" s="155"/>
      <c r="AD3" s="191"/>
      <c r="AE3" s="191"/>
      <c r="AI3" s="10" t="s">
        <v>164</v>
      </c>
      <c r="AJ3" s="42" t="s">
        <v>165</v>
      </c>
    </row>
    <row r="4" spans="1:36" x14ac:dyDescent="0.25">
      <c r="A4" s="182"/>
      <c r="B4" s="182"/>
      <c r="C4" s="42" t="s">
        <v>67</v>
      </c>
      <c r="D4" s="43" t="s">
        <v>68</v>
      </c>
      <c r="E4" s="44" t="s">
        <v>67</v>
      </c>
      <c r="F4" s="43" t="s">
        <v>68</v>
      </c>
      <c r="G4" s="44" t="s">
        <v>67</v>
      </c>
      <c r="H4" s="43" t="s">
        <v>68</v>
      </c>
      <c r="I4" s="40" t="s">
        <v>67</v>
      </c>
      <c r="J4" s="41" t="s">
        <v>68</v>
      </c>
      <c r="K4" s="42" t="s">
        <v>67</v>
      </c>
      <c r="L4" s="43" t="s">
        <v>68</v>
      </c>
      <c r="M4" s="42" t="s">
        <v>67</v>
      </c>
      <c r="N4" s="43" t="s">
        <v>68</v>
      </c>
      <c r="O4" s="42" t="s">
        <v>67</v>
      </c>
      <c r="P4" s="43" t="s">
        <v>68</v>
      </c>
      <c r="Q4" s="42" t="s">
        <v>67</v>
      </c>
      <c r="R4" s="43" t="s">
        <v>68</v>
      </c>
      <c r="S4" s="42" t="s">
        <v>67</v>
      </c>
      <c r="T4" s="43" t="s">
        <v>68</v>
      </c>
      <c r="U4" s="42" t="s">
        <v>67</v>
      </c>
      <c r="V4" s="43" t="s">
        <v>68</v>
      </c>
      <c r="W4" s="42" t="s">
        <v>67</v>
      </c>
      <c r="X4" s="43" t="s">
        <v>68</v>
      </c>
      <c r="Y4" s="42" t="s">
        <v>67</v>
      </c>
      <c r="Z4" s="43" t="s">
        <v>68</v>
      </c>
      <c r="AA4" s="72" t="s">
        <v>67</v>
      </c>
      <c r="AB4" s="103" t="s">
        <v>137</v>
      </c>
      <c r="AC4" s="72" t="s">
        <v>68</v>
      </c>
      <c r="AD4" s="74" t="s">
        <v>67</v>
      </c>
      <c r="AE4" s="74" t="s">
        <v>68</v>
      </c>
      <c r="AI4" s="2" t="s">
        <v>67</v>
      </c>
      <c r="AJ4" s="2" t="s">
        <v>67</v>
      </c>
    </row>
    <row r="5" spans="1:36" x14ac:dyDescent="0.25">
      <c r="A5" s="183"/>
      <c r="B5" s="183"/>
      <c r="C5" s="178" t="s">
        <v>117</v>
      </c>
      <c r="D5" s="179"/>
      <c r="E5" s="179"/>
      <c r="F5" s="179"/>
      <c r="G5" s="179"/>
      <c r="H5" s="179"/>
      <c r="I5" s="179"/>
      <c r="J5" s="180"/>
      <c r="K5" s="188" t="s">
        <v>118</v>
      </c>
      <c r="L5" s="189"/>
      <c r="M5" s="189"/>
      <c r="N5" s="189"/>
      <c r="O5" s="189"/>
      <c r="P5" s="189"/>
      <c r="Q5" s="189"/>
      <c r="R5" s="190"/>
      <c r="S5" s="195" t="s">
        <v>119</v>
      </c>
      <c r="T5" s="196"/>
      <c r="U5" s="196"/>
      <c r="V5" s="197"/>
      <c r="W5" s="173" t="s">
        <v>120</v>
      </c>
      <c r="X5" s="174"/>
      <c r="Y5" s="173" t="s">
        <v>121</v>
      </c>
      <c r="Z5" s="174"/>
      <c r="AA5" s="192"/>
      <c r="AB5" s="193"/>
      <c r="AC5" s="194"/>
      <c r="AD5" s="98"/>
      <c r="AE5" s="98"/>
      <c r="AI5" s="217"/>
      <c r="AJ5" s="218"/>
    </row>
    <row r="6" spans="1:36" ht="38.25" customHeight="1" x14ac:dyDescent="0.25">
      <c r="A6" s="90" t="s">
        <v>90</v>
      </c>
      <c r="B6" s="77" t="s">
        <v>133</v>
      </c>
      <c r="C6" s="49">
        <v>37</v>
      </c>
      <c r="D6" s="70">
        <v>37</v>
      </c>
      <c r="E6" s="51">
        <v>0</v>
      </c>
      <c r="F6" s="70">
        <v>33</v>
      </c>
      <c r="G6" s="51">
        <v>210</v>
      </c>
      <c r="H6" s="66">
        <v>0</v>
      </c>
      <c r="I6" s="49">
        <f>E6+G6</f>
        <v>210</v>
      </c>
      <c r="J6" s="50">
        <f>F6+H6</f>
        <v>33</v>
      </c>
      <c r="K6" s="49">
        <v>0</v>
      </c>
      <c r="L6" s="70">
        <v>0</v>
      </c>
      <c r="M6" s="107">
        <v>0</v>
      </c>
      <c r="N6" s="50">
        <v>0</v>
      </c>
      <c r="O6" s="107">
        <f>K6+M6</f>
        <v>0</v>
      </c>
      <c r="P6" s="50">
        <f>L6+N6</f>
        <v>0</v>
      </c>
      <c r="Q6" s="49">
        <v>21</v>
      </c>
      <c r="R6" s="50">
        <v>0</v>
      </c>
      <c r="S6" s="49">
        <v>18</v>
      </c>
      <c r="T6" s="50">
        <v>0</v>
      </c>
      <c r="U6" s="49">
        <v>5</v>
      </c>
      <c r="V6" s="70">
        <v>5</v>
      </c>
      <c r="W6" s="49">
        <v>36</v>
      </c>
      <c r="X6" s="50">
        <v>0</v>
      </c>
      <c r="Y6" s="51">
        <v>30</v>
      </c>
      <c r="Z6" s="66">
        <v>0</v>
      </c>
      <c r="AA6" s="73">
        <f>C6+S6+U6+W6+Y6+I6+Q6+O6</f>
        <v>357</v>
      </c>
      <c r="AB6" s="102">
        <v>189</v>
      </c>
      <c r="AC6" s="73">
        <f>D6+J6+T6+V6+X6+Z6+P6+R6</f>
        <v>75</v>
      </c>
      <c r="AD6" s="159">
        <f>AA6+AA7</f>
        <v>1151</v>
      </c>
      <c r="AE6" s="159">
        <f>AC6+AC7</f>
        <v>283</v>
      </c>
      <c r="AI6" s="10">
        <v>0</v>
      </c>
      <c r="AJ6" s="10">
        <v>0</v>
      </c>
    </row>
    <row r="7" spans="1:36" ht="93.75" x14ac:dyDescent="0.25">
      <c r="A7" s="90" t="s">
        <v>91</v>
      </c>
      <c r="B7" s="77" t="s">
        <v>134</v>
      </c>
      <c r="C7" s="49">
        <v>36</v>
      </c>
      <c r="D7" s="70">
        <v>36</v>
      </c>
      <c r="E7" s="51">
        <v>15</v>
      </c>
      <c r="F7" s="70">
        <v>75</v>
      </c>
      <c r="G7" s="51">
        <v>379</v>
      </c>
      <c r="H7" s="66">
        <v>0</v>
      </c>
      <c r="I7" s="49">
        <f t="shared" ref="I7:I9" si="0">E7+G7</f>
        <v>394</v>
      </c>
      <c r="J7" s="50">
        <f t="shared" ref="J7:J9" si="1">F7+H7</f>
        <v>75</v>
      </c>
      <c r="K7" s="49">
        <v>72</v>
      </c>
      <c r="L7" s="70">
        <v>72</v>
      </c>
      <c r="M7" s="107">
        <v>88</v>
      </c>
      <c r="N7" s="50">
        <v>0</v>
      </c>
      <c r="O7" s="107">
        <f t="shared" ref="O7:O55" si="2">K7+M7</f>
        <v>160</v>
      </c>
      <c r="P7" s="50">
        <f t="shared" ref="P7:P55" si="3">L7+N7</f>
        <v>72</v>
      </c>
      <c r="Q7" s="49">
        <v>37</v>
      </c>
      <c r="R7" s="50">
        <v>0</v>
      </c>
      <c r="S7" s="49">
        <v>30</v>
      </c>
      <c r="T7" s="50">
        <v>0</v>
      </c>
      <c r="U7" s="49">
        <v>25</v>
      </c>
      <c r="V7" s="70">
        <v>25</v>
      </c>
      <c r="W7" s="49">
        <v>60</v>
      </c>
      <c r="X7" s="50">
        <v>0</v>
      </c>
      <c r="Y7" s="51">
        <v>52</v>
      </c>
      <c r="Z7" s="66">
        <v>0</v>
      </c>
      <c r="AA7" s="73">
        <f t="shared" ref="AA7:AA9" si="4">C7+S7+U7+W7+Y7+I7+Q7+O7</f>
        <v>794</v>
      </c>
      <c r="AB7" s="102">
        <v>221</v>
      </c>
      <c r="AC7" s="73">
        <f t="shared" ref="AC7:AC9" si="5">D7+J7+T7+V7+X7+Z7+P7+R7</f>
        <v>208</v>
      </c>
      <c r="AD7" s="160"/>
      <c r="AE7" s="160"/>
      <c r="AI7" s="10">
        <v>76</v>
      </c>
      <c r="AJ7" s="10">
        <v>76</v>
      </c>
    </row>
    <row r="8" spans="1:36" ht="93.75" x14ac:dyDescent="0.25">
      <c r="A8" s="90" t="s">
        <v>92</v>
      </c>
      <c r="B8" s="77" t="s">
        <v>135</v>
      </c>
      <c r="C8" s="49">
        <v>1</v>
      </c>
      <c r="D8" s="70">
        <v>1</v>
      </c>
      <c r="E8" s="51">
        <v>42</v>
      </c>
      <c r="F8" s="70">
        <v>6</v>
      </c>
      <c r="G8" s="51">
        <v>6</v>
      </c>
      <c r="H8" s="66">
        <v>0</v>
      </c>
      <c r="I8" s="49">
        <f t="shared" si="0"/>
        <v>48</v>
      </c>
      <c r="J8" s="50">
        <f t="shared" si="1"/>
        <v>6</v>
      </c>
      <c r="K8" s="49">
        <v>24</v>
      </c>
      <c r="L8" s="70">
        <v>24</v>
      </c>
      <c r="M8" s="107">
        <v>6</v>
      </c>
      <c r="N8" s="50">
        <v>0</v>
      </c>
      <c r="O8" s="107">
        <f t="shared" si="2"/>
        <v>30</v>
      </c>
      <c r="P8" s="50">
        <f t="shared" si="3"/>
        <v>24</v>
      </c>
      <c r="Q8" s="49">
        <v>6</v>
      </c>
      <c r="R8" s="50">
        <v>0</v>
      </c>
      <c r="S8" s="49">
        <v>6</v>
      </c>
      <c r="T8" s="50">
        <v>0</v>
      </c>
      <c r="U8" s="49">
        <v>2</v>
      </c>
      <c r="V8" s="70">
        <v>2</v>
      </c>
      <c r="W8" s="49">
        <v>12</v>
      </c>
      <c r="X8" s="50">
        <v>0</v>
      </c>
      <c r="Y8" s="51">
        <v>9</v>
      </c>
      <c r="Z8" s="66">
        <v>0</v>
      </c>
      <c r="AA8" s="73">
        <f t="shared" si="4"/>
        <v>114</v>
      </c>
      <c r="AB8" s="102">
        <v>110</v>
      </c>
      <c r="AC8" s="73">
        <f t="shared" si="5"/>
        <v>33</v>
      </c>
      <c r="AD8" s="159">
        <f>AA8+AA9</f>
        <v>229</v>
      </c>
      <c r="AE8" s="159">
        <f>AC8+AC9</f>
        <v>67</v>
      </c>
      <c r="AI8" s="10">
        <v>11</v>
      </c>
      <c r="AJ8" s="10">
        <v>12</v>
      </c>
    </row>
    <row r="9" spans="1:36" ht="112.5" x14ac:dyDescent="0.25">
      <c r="A9" s="90" t="s">
        <v>93</v>
      </c>
      <c r="B9" s="77" t="s">
        <v>136</v>
      </c>
      <c r="C9" s="49">
        <v>1</v>
      </c>
      <c r="D9" s="70">
        <v>1</v>
      </c>
      <c r="E9" s="51">
        <v>36</v>
      </c>
      <c r="F9" s="70">
        <v>6</v>
      </c>
      <c r="G9" s="51">
        <v>12</v>
      </c>
      <c r="H9" s="66">
        <v>0</v>
      </c>
      <c r="I9" s="49">
        <f t="shared" si="0"/>
        <v>48</v>
      </c>
      <c r="J9" s="50">
        <f t="shared" si="1"/>
        <v>6</v>
      </c>
      <c r="K9" s="49">
        <v>24</v>
      </c>
      <c r="L9" s="70">
        <v>24</v>
      </c>
      <c r="M9" s="107">
        <v>6</v>
      </c>
      <c r="N9" s="50">
        <v>0</v>
      </c>
      <c r="O9" s="107">
        <f t="shared" si="2"/>
        <v>30</v>
      </c>
      <c r="P9" s="50">
        <f t="shared" si="3"/>
        <v>24</v>
      </c>
      <c r="Q9" s="49">
        <v>6</v>
      </c>
      <c r="R9" s="50">
        <v>0</v>
      </c>
      <c r="S9" s="49">
        <v>6</v>
      </c>
      <c r="T9" s="50">
        <v>0</v>
      </c>
      <c r="U9" s="49">
        <v>3</v>
      </c>
      <c r="V9" s="70">
        <v>3</v>
      </c>
      <c r="W9" s="49">
        <v>12</v>
      </c>
      <c r="X9" s="50">
        <v>0</v>
      </c>
      <c r="Y9" s="51">
        <v>9</v>
      </c>
      <c r="Z9" s="66">
        <v>0</v>
      </c>
      <c r="AA9" s="73">
        <f t="shared" si="4"/>
        <v>115</v>
      </c>
      <c r="AB9" s="102">
        <v>110</v>
      </c>
      <c r="AC9" s="73">
        <f t="shared" si="5"/>
        <v>34</v>
      </c>
      <c r="AD9" s="160"/>
      <c r="AE9" s="160"/>
      <c r="AI9" s="10">
        <v>13</v>
      </c>
      <c r="AJ9" s="10">
        <v>12</v>
      </c>
    </row>
    <row r="10" spans="1:36" s="11" customFormat="1" ht="18.75" customHeight="1" x14ac:dyDescent="0.3">
      <c r="A10" s="168" t="s">
        <v>14</v>
      </c>
      <c r="B10" s="168"/>
      <c r="C10" s="51">
        <f t="shared" ref="C10:J10" si="6">C6+C7+C8+C9</f>
        <v>75</v>
      </c>
      <c r="D10" s="71">
        <f t="shared" si="6"/>
        <v>75</v>
      </c>
      <c r="E10" s="51">
        <f t="shared" si="6"/>
        <v>93</v>
      </c>
      <c r="F10" s="70">
        <f t="shared" si="6"/>
        <v>120</v>
      </c>
      <c r="G10" s="51">
        <f>G6+G7+G8+G9</f>
        <v>607</v>
      </c>
      <c r="H10" s="66">
        <f t="shared" si="6"/>
        <v>0</v>
      </c>
      <c r="I10" s="105">
        <f t="shared" si="6"/>
        <v>700</v>
      </c>
      <c r="J10" s="50">
        <f t="shared" si="6"/>
        <v>120</v>
      </c>
      <c r="K10" s="51">
        <f t="shared" ref="K10:U10" si="7">K6+K7+K8+K9</f>
        <v>120</v>
      </c>
      <c r="L10" s="70">
        <f>L6+L7+L8+L9</f>
        <v>120</v>
      </c>
      <c r="M10" s="107">
        <f>M6+M7+M8+M9</f>
        <v>100</v>
      </c>
      <c r="N10" s="50">
        <v>0</v>
      </c>
      <c r="O10" s="107">
        <f t="shared" si="2"/>
        <v>220</v>
      </c>
      <c r="P10" s="50">
        <f t="shared" si="3"/>
        <v>120</v>
      </c>
      <c r="Q10" s="51">
        <f t="shared" ref="Q10" si="8">Q6+Q7+Q8+Q9</f>
        <v>70</v>
      </c>
      <c r="R10" s="50">
        <f>R6+R7+R8+R9</f>
        <v>0</v>
      </c>
      <c r="S10" s="51">
        <f t="shared" si="7"/>
        <v>60</v>
      </c>
      <c r="T10" s="50">
        <f>T6+T7+T8+T9</f>
        <v>0</v>
      </c>
      <c r="U10" s="51">
        <f t="shared" si="7"/>
        <v>35</v>
      </c>
      <c r="V10" s="70">
        <f>V6+V7+V8+V9</f>
        <v>35</v>
      </c>
      <c r="W10" s="51">
        <f t="shared" ref="W10" si="9">W6+W7+W8+W9</f>
        <v>120</v>
      </c>
      <c r="X10" s="50">
        <f>X6+X7+X8+X9</f>
        <v>0</v>
      </c>
      <c r="Y10" s="51">
        <f t="shared" ref="Y10" si="10">Y6+Y7+Y8+Y9</f>
        <v>100</v>
      </c>
      <c r="Z10" s="66">
        <f>Z6+Z7+Z8+Z9</f>
        <v>0</v>
      </c>
      <c r="AA10" s="73">
        <f>AA6+AA7+AA8+AA9</f>
        <v>1380</v>
      </c>
      <c r="AB10" s="102">
        <f>AB6+AB7+AB8+AB9</f>
        <v>630</v>
      </c>
      <c r="AC10" s="73">
        <f>AC6+AC7+AC8+AC9</f>
        <v>350</v>
      </c>
      <c r="AD10"/>
      <c r="AE10"/>
      <c r="AI10" s="10">
        <f>AI6+AI7+AI8+AI9</f>
        <v>100</v>
      </c>
      <c r="AJ10" s="10">
        <f>AJ6+AJ7+AJ8+AJ9</f>
        <v>100</v>
      </c>
    </row>
    <row r="11" spans="1:36" s="11" customFormat="1" ht="18.75" hidden="1" x14ac:dyDescent="0.25">
      <c r="A11" s="89"/>
      <c r="B11" s="92" t="s">
        <v>15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107">
        <f t="shared" si="2"/>
        <v>0</v>
      </c>
      <c r="P11" s="50">
        <f t="shared" si="3"/>
        <v>0</v>
      </c>
      <c r="Q11" s="20"/>
      <c r="R11" s="20"/>
      <c r="S11" s="20"/>
      <c r="T11" s="20"/>
      <c r="U11" s="20"/>
      <c r="V11" s="20"/>
      <c r="W11" s="32"/>
      <c r="X11" s="32"/>
      <c r="Y11" s="22"/>
      <c r="Z11" s="33"/>
      <c r="AA11" s="21"/>
      <c r="AB11" s="67"/>
      <c r="AC11" s="67"/>
      <c r="AD11" s="67"/>
    </row>
    <row r="12" spans="1:36" ht="18.75" hidden="1" x14ac:dyDescent="0.25">
      <c r="A12" s="89"/>
      <c r="B12" s="78" t="s">
        <v>16</v>
      </c>
      <c r="C12" s="6">
        <f t="shared" ref="C12:S12" si="11">C7</f>
        <v>36</v>
      </c>
      <c r="D12" s="6"/>
      <c r="E12" s="6"/>
      <c r="F12" s="6"/>
      <c r="G12" s="6">
        <f t="shared" ref="G12" si="12">G7</f>
        <v>379</v>
      </c>
      <c r="H12" s="6"/>
      <c r="I12" s="6"/>
      <c r="J12" s="6"/>
      <c r="K12" s="6">
        <f t="shared" si="11"/>
        <v>72</v>
      </c>
      <c r="L12" s="6"/>
      <c r="M12" s="6"/>
      <c r="N12" s="6"/>
      <c r="O12" s="107">
        <f t="shared" si="2"/>
        <v>72</v>
      </c>
      <c r="P12" s="50">
        <f t="shared" si="3"/>
        <v>0</v>
      </c>
      <c r="Q12" s="6"/>
      <c r="R12" s="6"/>
      <c r="S12" s="6">
        <f t="shared" si="11"/>
        <v>30</v>
      </c>
      <c r="T12" s="6"/>
      <c r="U12" s="6">
        <f t="shared" ref="U12" si="13">U7</f>
        <v>25</v>
      </c>
      <c r="V12" s="6"/>
      <c r="W12" s="4">
        <f>W7</f>
        <v>60</v>
      </c>
      <c r="X12" s="4"/>
      <c r="Y12" s="2">
        <f>Y7</f>
        <v>52</v>
      </c>
      <c r="Z12" s="2"/>
      <c r="AA12" s="4" t="e">
        <f>C12+G12+#REF!+K12+S12+U12+W12+Y12+#REF!</f>
        <v>#REF!</v>
      </c>
      <c r="AB12" s="67"/>
      <c r="AC12" s="67"/>
      <c r="AD12" s="67"/>
    </row>
    <row r="13" spans="1:36" ht="18.75" hidden="1" x14ac:dyDescent="0.25">
      <c r="A13" s="89"/>
      <c r="B13" s="78" t="s">
        <v>17</v>
      </c>
      <c r="C13" s="6">
        <f t="shared" ref="C13:S13" si="14">C7</f>
        <v>36</v>
      </c>
      <c r="D13" s="6"/>
      <c r="E13" s="6"/>
      <c r="F13" s="6"/>
      <c r="G13" s="6">
        <f t="shared" ref="G13" si="15">G7</f>
        <v>379</v>
      </c>
      <c r="H13" s="6"/>
      <c r="I13" s="6"/>
      <c r="J13" s="6"/>
      <c r="K13" s="6">
        <f t="shared" si="14"/>
        <v>72</v>
      </c>
      <c r="L13" s="6"/>
      <c r="M13" s="6"/>
      <c r="N13" s="6"/>
      <c r="O13" s="107">
        <f t="shared" si="2"/>
        <v>72</v>
      </c>
      <c r="P13" s="50">
        <f t="shared" si="3"/>
        <v>0</v>
      </c>
      <c r="Q13" s="6"/>
      <c r="R13" s="6"/>
      <c r="S13" s="6">
        <f t="shared" si="14"/>
        <v>30</v>
      </c>
      <c r="T13" s="6"/>
      <c r="U13" s="6">
        <f t="shared" ref="U13" si="16">U7</f>
        <v>25</v>
      </c>
      <c r="V13" s="6"/>
      <c r="W13" s="4">
        <f>W7</f>
        <v>60</v>
      </c>
      <c r="X13" s="4"/>
      <c r="Y13" s="2">
        <f>Y7</f>
        <v>52</v>
      </c>
      <c r="Z13" s="2"/>
      <c r="AA13" s="4" t="e">
        <f>C13+G13+#REF!+K13+S13+U13+W13+Y13+#REF!</f>
        <v>#REF!</v>
      </c>
      <c r="AB13" s="67"/>
      <c r="AC13" s="67"/>
      <c r="AD13" s="67"/>
    </row>
    <row r="14" spans="1:36" ht="18.75" hidden="1" x14ac:dyDescent="0.25">
      <c r="A14" s="89"/>
      <c r="B14" s="78" t="s">
        <v>18</v>
      </c>
      <c r="C14" s="6">
        <f t="shared" ref="C14:S14" si="17">C7/2</f>
        <v>18</v>
      </c>
      <c r="D14" s="6"/>
      <c r="E14" s="6"/>
      <c r="F14" s="6"/>
      <c r="G14" s="6">
        <f t="shared" ref="G14" si="18">G7/2</f>
        <v>189.5</v>
      </c>
      <c r="H14" s="6"/>
      <c r="I14" s="6"/>
      <c r="J14" s="6"/>
      <c r="K14" s="6">
        <f t="shared" si="17"/>
        <v>36</v>
      </c>
      <c r="L14" s="6"/>
      <c r="M14" s="6"/>
      <c r="N14" s="6"/>
      <c r="O14" s="107">
        <f t="shared" si="2"/>
        <v>36</v>
      </c>
      <c r="P14" s="50">
        <f t="shared" si="3"/>
        <v>0</v>
      </c>
      <c r="Q14" s="6"/>
      <c r="R14" s="6"/>
      <c r="S14" s="6">
        <f t="shared" si="17"/>
        <v>15</v>
      </c>
      <c r="T14" s="6"/>
      <c r="U14" s="6">
        <f t="shared" ref="U14" si="19">U7/2</f>
        <v>12.5</v>
      </c>
      <c r="V14" s="6"/>
      <c r="W14" s="4">
        <f>W7/2</f>
        <v>30</v>
      </c>
      <c r="X14" s="4"/>
      <c r="Y14" s="2">
        <f>Y7/2</f>
        <v>26</v>
      </c>
      <c r="Z14" s="2"/>
      <c r="AA14" s="4" t="e">
        <f>C14+G14+#REF!+K14+S14+U14+W14+Y14+#REF!</f>
        <v>#REF!</v>
      </c>
      <c r="AB14" s="67"/>
      <c r="AC14" s="67"/>
      <c r="AD14" s="67"/>
    </row>
    <row r="15" spans="1:36" ht="18.75" hidden="1" x14ac:dyDescent="0.25">
      <c r="A15" s="89"/>
      <c r="B15" s="78" t="s">
        <v>19</v>
      </c>
      <c r="C15" s="6">
        <f t="shared" ref="C15:S15" si="20">C7</f>
        <v>36</v>
      </c>
      <c r="D15" s="6"/>
      <c r="E15" s="6"/>
      <c r="F15" s="6"/>
      <c r="G15" s="6">
        <f t="shared" ref="G15" si="21">G7</f>
        <v>379</v>
      </c>
      <c r="H15" s="6"/>
      <c r="I15" s="6"/>
      <c r="J15" s="6"/>
      <c r="K15" s="6">
        <f t="shared" si="20"/>
        <v>72</v>
      </c>
      <c r="L15" s="6"/>
      <c r="M15" s="6"/>
      <c r="N15" s="6"/>
      <c r="O15" s="107">
        <f t="shared" si="2"/>
        <v>72</v>
      </c>
      <c r="P15" s="50">
        <f t="shared" si="3"/>
        <v>0</v>
      </c>
      <c r="Q15" s="6"/>
      <c r="R15" s="6"/>
      <c r="S15" s="6">
        <f t="shared" si="20"/>
        <v>30</v>
      </c>
      <c r="T15" s="6"/>
      <c r="U15" s="6">
        <f t="shared" ref="U15" si="22">U7</f>
        <v>25</v>
      </c>
      <c r="V15" s="6"/>
      <c r="W15" s="4">
        <f>W7</f>
        <v>60</v>
      </c>
      <c r="X15" s="4"/>
      <c r="Y15" s="2">
        <f>Y7</f>
        <v>52</v>
      </c>
      <c r="Z15" s="2"/>
      <c r="AA15" s="4" t="e">
        <f>C15+G15+#REF!+K15+S15+U15+W15+Y15+#REF!</f>
        <v>#REF!</v>
      </c>
      <c r="AB15" s="67"/>
      <c r="AC15" s="67"/>
      <c r="AD15" s="67"/>
    </row>
    <row r="16" spans="1:36" ht="18.75" hidden="1" x14ac:dyDescent="0.25">
      <c r="A16" s="89"/>
      <c r="B16" s="78" t="s">
        <v>20</v>
      </c>
      <c r="C16" s="6">
        <f t="shared" ref="C16:S16" si="23">C8+C9</f>
        <v>2</v>
      </c>
      <c r="D16" s="6"/>
      <c r="E16" s="6"/>
      <c r="F16" s="6"/>
      <c r="G16" s="6">
        <f t="shared" ref="G16" si="24">G8+G9</f>
        <v>18</v>
      </c>
      <c r="H16" s="6"/>
      <c r="I16" s="6"/>
      <c r="J16" s="6"/>
      <c r="K16" s="6">
        <f t="shared" si="23"/>
        <v>48</v>
      </c>
      <c r="L16" s="6"/>
      <c r="M16" s="6"/>
      <c r="N16" s="6"/>
      <c r="O16" s="107">
        <f t="shared" si="2"/>
        <v>48</v>
      </c>
      <c r="P16" s="50">
        <f t="shared" si="3"/>
        <v>0</v>
      </c>
      <c r="Q16" s="6"/>
      <c r="R16" s="6"/>
      <c r="S16" s="6">
        <f t="shared" si="23"/>
        <v>12</v>
      </c>
      <c r="T16" s="6"/>
      <c r="U16" s="6">
        <f t="shared" ref="U16" si="25">U8+U9</f>
        <v>5</v>
      </c>
      <c r="V16" s="6"/>
      <c r="W16" s="4">
        <f>W8+W9</f>
        <v>24</v>
      </c>
      <c r="X16" s="4"/>
      <c r="Y16" s="2">
        <f>Y8+Y9</f>
        <v>18</v>
      </c>
      <c r="Z16" s="2"/>
      <c r="AA16" s="9" t="e">
        <f>C16+G16+#REF!+K16+S16+U16+W16+Y16+#REF!</f>
        <v>#REF!</v>
      </c>
      <c r="AB16" s="68"/>
      <c r="AC16" s="68"/>
      <c r="AD16" s="68"/>
    </row>
    <row r="17" spans="1:30" ht="31.5" hidden="1" x14ac:dyDescent="0.25">
      <c r="A17" s="89"/>
      <c r="B17" s="78" t="s">
        <v>21</v>
      </c>
      <c r="C17" s="6">
        <f t="shared" ref="C17:S17" si="26">(C8*4)+(C9*4)</f>
        <v>8</v>
      </c>
      <c r="D17" s="6"/>
      <c r="E17" s="6"/>
      <c r="F17" s="6"/>
      <c r="G17" s="6">
        <f t="shared" ref="G17" si="27">(G8*4)+(G9*4)</f>
        <v>72</v>
      </c>
      <c r="H17" s="6"/>
      <c r="I17" s="6"/>
      <c r="J17" s="6"/>
      <c r="K17" s="6">
        <f t="shared" si="26"/>
        <v>192</v>
      </c>
      <c r="L17" s="6"/>
      <c r="M17" s="6"/>
      <c r="N17" s="6"/>
      <c r="O17" s="107">
        <f t="shared" si="2"/>
        <v>192</v>
      </c>
      <c r="P17" s="50">
        <f t="shared" si="3"/>
        <v>0</v>
      </c>
      <c r="Q17" s="6"/>
      <c r="R17" s="6"/>
      <c r="S17" s="6">
        <f t="shared" si="26"/>
        <v>48</v>
      </c>
      <c r="T17" s="6"/>
      <c r="U17" s="6">
        <f t="shared" ref="U17" si="28">(U8*4)+(U9*4)</f>
        <v>20</v>
      </c>
      <c r="V17" s="6"/>
      <c r="W17" s="4">
        <f>(W8*4)+(W9*4)</f>
        <v>96</v>
      </c>
      <c r="X17" s="4"/>
      <c r="Y17" s="2">
        <f>(Y8*4)+(Y9*4)</f>
        <v>72</v>
      </c>
      <c r="Z17" s="2"/>
      <c r="AA17" s="4" t="e">
        <f>C17+G17+#REF!+K17+S17+U17+W17+Y17+#REF!</f>
        <v>#REF!</v>
      </c>
      <c r="AB17" s="67"/>
      <c r="AC17" s="67"/>
      <c r="AD17" s="67"/>
    </row>
    <row r="18" spans="1:30" ht="18.75" hidden="1" x14ac:dyDescent="0.25">
      <c r="A18" s="89"/>
      <c r="B18" s="78" t="s">
        <v>22</v>
      </c>
      <c r="C18" s="6">
        <f t="shared" ref="C18:S18" si="29">C8+C9</f>
        <v>2</v>
      </c>
      <c r="D18" s="6"/>
      <c r="E18" s="6"/>
      <c r="F18" s="6"/>
      <c r="G18" s="6">
        <f t="shared" ref="G18" si="30">G8+G9</f>
        <v>18</v>
      </c>
      <c r="H18" s="6"/>
      <c r="I18" s="6"/>
      <c r="J18" s="6"/>
      <c r="K18" s="6">
        <f t="shared" si="29"/>
        <v>48</v>
      </c>
      <c r="L18" s="6"/>
      <c r="M18" s="6"/>
      <c r="N18" s="6"/>
      <c r="O18" s="107">
        <f t="shared" si="2"/>
        <v>48</v>
      </c>
      <c r="P18" s="50">
        <f t="shared" si="3"/>
        <v>0</v>
      </c>
      <c r="Q18" s="6"/>
      <c r="R18" s="6"/>
      <c r="S18" s="6">
        <f t="shared" si="29"/>
        <v>12</v>
      </c>
      <c r="T18" s="6"/>
      <c r="U18" s="6">
        <f t="shared" ref="U18" si="31">U8+U9</f>
        <v>5</v>
      </c>
      <c r="V18" s="6"/>
      <c r="W18" s="4">
        <f>W8+W9</f>
        <v>24</v>
      </c>
      <c r="X18" s="4"/>
      <c r="Y18" s="2">
        <f>Y8+Y9</f>
        <v>18</v>
      </c>
      <c r="Z18" s="2"/>
      <c r="AA18" s="9" t="e">
        <f>C18+G18+#REF!+K18+S18+U18+W18+Y18+#REF!</f>
        <v>#REF!</v>
      </c>
      <c r="AB18" s="68"/>
      <c r="AC18" s="68"/>
      <c r="AD18" s="68"/>
    </row>
    <row r="19" spans="1:30" ht="18.75" hidden="1" x14ac:dyDescent="0.25">
      <c r="A19" s="89"/>
      <c r="B19" s="78" t="s">
        <v>23</v>
      </c>
      <c r="C19" s="6">
        <f t="shared" ref="C19:S19" si="32">C8+C9</f>
        <v>2</v>
      </c>
      <c r="D19" s="6"/>
      <c r="E19" s="6"/>
      <c r="F19" s="6"/>
      <c r="G19" s="6">
        <f t="shared" ref="G19" si="33">G8+G9</f>
        <v>18</v>
      </c>
      <c r="H19" s="6"/>
      <c r="I19" s="6"/>
      <c r="J19" s="6"/>
      <c r="K19" s="6">
        <f t="shared" si="32"/>
        <v>48</v>
      </c>
      <c r="L19" s="6"/>
      <c r="M19" s="6"/>
      <c r="N19" s="6"/>
      <c r="O19" s="107">
        <f t="shared" si="2"/>
        <v>48</v>
      </c>
      <c r="P19" s="50">
        <f t="shared" si="3"/>
        <v>0</v>
      </c>
      <c r="Q19" s="6"/>
      <c r="R19" s="6"/>
      <c r="S19" s="6">
        <f t="shared" si="32"/>
        <v>12</v>
      </c>
      <c r="T19" s="6"/>
      <c r="U19" s="6">
        <f t="shared" ref="U19" si="34">U8+U9</f>
        <v>5</v>
      </c>
      <c r="V19" s="6"/>
      <c r="W19" s="4">
        <f>W8+W9</f>
        <v>24</v>
      </c>
      <c r="X19" s="4"/>
      <c r="Y19" s="2">
        <f>Y8+Y9</f>
        <v>18</v>
      </c>
      <c r="Z19" s="2"/>
      <c r="AA19" s="4" t="e">
        <f>C19+G19+#REF!+K19+S19+U19+W19+Y19+#REF!</f>
        <v>#REF!</v>
      </c>
      <c r="AB19" s="67"/>
      <c r="AC19" s="67"/>
      <c r="AD19" s="67"/>
    </row>
    <row r="20" spans="1:30" ht="18.75" hidden="1" x14ac:dyDescent="0.25">
      <c r="A20" s="89"/>
      <c r="B20" s="78" t="s">
        <v>24</v>
      </c>
      <c r="C20" s="6">
        <f t="shared" ref="C20:S20" si="35">C8+(C9*2)</f>
        <v>3</v>
      </c>
      <c r="D20" s="6"/>
      <c r="E20" s="6"/>
      <c r="F20" s="6"/>
      <c r="G20" s="6">
        <f t="shared" ref="G20" si="36">G8+(G9*2)</f>
        <v>30</v>
      </c>
      <c r="H20" s="6"/>
      <c r="I20" s="6"/>
      <c r="J20" s="6"/>
      <c r="K20" s="6">
        <f t="shared" si="35"/>
        <v>72</v>
      </c>
      <c r="L20" s="6"/>
      <c r="M20" s="6"/>
      <c r="N20" s="6"/>
      <c r="O20" s="107">
        <f t="shared" si="2"/>
        <v>72</v>
      </c>
      <c r="P20" s="50">
        <f t="shared" si="3"/>
        <v>0</v>
      </c>
      <c r="Q20" s="6"/>
      <c r="R20" s="6"/>
      <c r="S20" s="6">
        <f t="shared" si="35"/>
        <v>18</v>
      </c>
      <c r="T20" s="6"/>
      <c r="U20" s="6">
        <f t="shared" ref="U20" si="37">U8+(U9*2)</f>
        <v>8</v>
      </c>
      <c r="V20" s="6"/>
      <c r="W20" s="4">
        <f>W8+(W9*2)</f>
        <v>36</v>
      </c>
      <c r="X20" s="4"/>
      <c r="Y20" s="2">
        <f>Y8+(Y9*2)</f>
        <v>27</v>
      </c>
      <c r="Z20" s="2"/>
      <c r="AA20" s="4" t="e">
        <f>C20+G20+#REF!+K20+S20+U20+W20+Y20+#REF!</f>
        <v>#REF!</v>
      </c>
      <c r="AB20" s="67"/>
      <c r="AC20" s="67"/>
      <c r="AD20" s="67"/>
    </row>
    <row r="21" spans="1:30" ht="222.75" hidden="1" x14ac:dyDescent="0.25">
      <c r="A21" s="89"/>
      <c r="B21" s="78" t="s">
        <v>25</v>
      </c>
      <c r="C21" s="6">
        <f t="shared" ref="C21:S21" si="38">C9</f>
        <v>1</v>
      </c>
      <c r="D21" s="6"/>
      <c r="E21" s="6"/>
      <c r="F21" s="6"/>
      <c r="G21" s="6">
        <f t="shared" ref="G21" si="39">G9</f>
        <v>12</v>
      </c>
      <c r="H21" s="6"/>
      <c r="I21" s="94" t="s">
        <v>116</v>
      </c>
      <c r="J21" s="6"/>
      <c r="K21" s="6">
        <f t="shared" si="38"/>
        <v>24</v>
      </c>
      <c r="L21" s="6"/>
      <c r="M21" s="6"/>
      <c r="N21" s="6"/>
      <c r="O21" s="107">
        <f t="shared" si="2"/>
        <v>24</v>
      </c>
      <c r="P21" s="50">
        <f t="shared" si="3"/>
        <v>0</v>
      </c>
      <c r="Q21" s="6"/>
      <c r="R21" s="6"/>
      <c r="S21" s="6">
        <f t="shared" si="38"/>
        <v>6</v>
      </c>
      <c r="T21" s="6"/>
      <c r="U21" s="6">
        <f t="shared" ref="U21" si="40">U9</f>
        <v>3</v>
      </c>
      <c r="V21" s="6"/>
      <c r="W21" s="4">
        <f>W9</f>
        <v>12</v>
      </c>
      <c r="X21" s="4"/>
      <c r="Y21" s="2">
        <f>Y9</f>
        <v>9</v>
      </c>
      <c r="Z21" s="2"/>
      <c r="AA21" s="4" t="e">
        <f>C21+G21+#REF!+K21+S21+U21+W21+Y21+#REF!</f>
        <v>#REF!</v>
      </c>
      <c r="AB21" s="67"/>
      <c r="AC21" s="67"/>
      <c r="AD21" s="67"/>
    </row>
    <row r="22" spans="1:30" ht="18.75" hidden="1" x14ac:dyDescent="0.25">
      <c r="A22" s="89"/>
      <c r="B22" s="78" t="s">
        <v>31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107">
        <f t="shared" si="2"/>
        <v>0</v>
      </c>
      <c r="P22" s="50">
        <f t="shared" si="3"/>
        <v>0</v>
      </c>
      <c r="Q22" s="6"/>
      <c r="R22" s="6"/>
      <c r="S22" s="6"/>
      <c r="T22" s="6"/>
      <c r="U22" s="6"/>
      <c r="V22" s="6"/>
      <c r="W22" s="4"/>
      <c r="X22" s="4"/>
      <c r="Y22" s="2"/>
      <c r="Z22" s="2"/>
      <c r="AA22" s="4"/>
      <c r="AB22" s="67"/>
      <c r="AC22" s="67"/>
      <c r="AD22" s="67"/>
    </row>
    <row r="23" spans="1:30" ht="18.75" hidden="1" x14ac:dyDescent="0.25">
      <c r="A23" s="89"/>
      <c r="B23" s="78" t="s">
        <v>32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107">
        <f t="shared" si="2"/>
        <v>0</v>
      </c>
      <c r="P23" s="50">
        <f t="shared" si="3"/>
        <v>0</v>
      </c>
      <c r="Q23" s="6"/>
      <c r="R23" s="6"/>
      <c r="S23" s="6"/>
      <c r="T23" s="6"/>
      <c r="U23" s="6"/>
      <c r="V23" s="6"/>
      <c r="W23" s="4"/>
      <c r="X23" s="4"/>
      <c r="Y23" s="2"/>
      <c r="Z23" s="2"/>
      <c r="AA23" s="4"/>
      <c r="AB23" s="67"/>
      <c r="AC23" s="67"/>
      <c r="AD23" s="67"/>
    </row>
    <row r="24" spans="1:30" ht="18.75" hidden="1" x14ac:dyDescent="0.25">
      <c r="A24" s="89"/>
      <c r="B24" s="78" t="s">
        <v>33</v>
      </c>
      <c r="C24" s="6">
        <v>0</v>
      </c>
      <c r="D24" s="6"/>
      <c r="E24" s="6"/>
      <c r="F24" s="6"/>
      <c r="G24" s="6"/>
      <c r="H24" s="6"/>
      <c r="I24" s="6"/>
      <c r="J24" s="6"/>
      <c r="K24" s="6">
        <v>1</v>
      </c>
      <c r="L24" s="6"/>
      <c r="M24" s="6"/>
      <c r="N24" s="6"/>
      <c r="O24" s="107">
        <f t="shared" si="2"/>
        <v>1</v>
      </c>
      <c r="P24" s="50">
        <f t="shared" si="3"/>
        <v>0</v>
      </c>
      <c r="Q24" s="6"/>
      <c r="R24" s="6"/>
      <c r="S24" s="6">
        <v>1</v>
      </c>
      <c r="T24" s="6"/>
      <c r="U24" s="6"/>
      <c r="V24" s="6"/>
      <c r="W24" s="4">
        <v>1</v>
      </c>
      <c r="X24" s="4"/>
      <c r="Y24" s="2">
        <v>0</v>
      </c>
      <c r="Z24" s="2"/>
      <c r="AA24" s="4" t="e">
        <f>C24+G24+#REF!+K24+S24+U24+W24+Y24+#REF!</f>
        <v>#REF!</v>
      </c>
      <c r="AB24" s="67"/>
      <c r="AC24" s="67"/>
      <c r="AD24" s="67"/>
    </row>
    <row r="25" spans="1:30" ht="18.75" hidden="1" x14ac:dyDescent="0.25">
      <c r="A25" s="89"/>
      <c r="B25" s="78" t="s">
        <v>34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107">
        <f t="shared" si="2"/>
        <v>0</v>
      </c>
      <c r="P25" s="50">
        <f t="shared" si="3"/>
        <v>0</v>
      </c>
      <c r="Q25" s="6"/>
      <c r="R25" s="6"/>
      <c r="S25" s="6"/>
      <c r="T25" s="6"/>
      <c r="U25" s="6"/>
      <c r="V25" s="6"/>
      <c r="W25" s="4"/>
      <c r="X25" s="4"/>
      <c r="Y25" s="2"/>
      <c r="Z25" s="2"/>
      <c r="AA25" s="4"/>
      <c r="AB25" s="67"/>
      <c r="AC25" s="67"/>
      <c r="AD25" s="67"/>
    </row>
    <row r="26" spans="1:30" ht="18.75" hidden="1" x14ac:dyDescent="0.25">
      <c r="A26" s="89"/>
      <c r="B26" s="78" t="s">
        <v>42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107">
        <f t="shared" si="2"/>
        <v>0</v>
      </c>
      <c r="P26" s="50">
        <f t="shared" si="3"/>
        <v>0</v>
      </c>
      <c r="Q26" s="6"/>
      <c r="R26" s="6"/>
      <c r="S26" s="6"/>
      <c r="T26" s="6"/>
      <c r="U26" s="6"/>
      <c r="V26" s="6"/>
      <c r="W26" s="4"/>
      <c r="X26" s="4"/>
      <c r="Y26" s="2"/>
      <c r="Z26" s="2"/>
      <c r="AA26" s="4"/>
      <c r="AB26" s="67"/>
      <c r="AC26" s="67"/>
      <c r="AD26" s="67"/>
    </row>
    <row r="27" spans="1:30" ht="18.75" hidden="1" x14ac:dyDescent="0.25">
      <c r="A27" s="89"/>
      <c r="B27" s="78" t="s">
        <v>35</v>
      </c>
      <c r="C27" s="6">
        <v>1</v>
      </c>
      <c r="D27" s="6"/>
      <c r="E27" s="6"/>
      <c r="F27" s="6"/>
      <c r="G27" s="6"/>
      <c r="H27" s="6"/>
      <c r="I27" s="6"/>
      <c r="J27" s="6"/>
      <c r="K27" s="6">
        <v>1</v>
      </c>
      <c r="L27" s="6"/>
      <c r="M27" s="6"/>
      <c r="N27" s="6"/>
      <c r="O27" s="107">
        <f t="shared" si="2"/>
        <v>1</v>
      </c>
      <c r="P27" s="50">
        <f t="shared" si="3"/>
        <v>0</v>
      </c>
      <c r="Q27" s="6"/>
      <c r="R27" s="6"/>
      <c r="S27" s="6">
        <v>1</v>
      </c>
      <c r="T27" s="6"/>
      <c r="U27" s="6"/>
      <c r="V27" s="6"/>
      <c r="W27" s="4">
        <v>1</v>
      </c>
      <c r="X27" s="4"/>
      <c r="Y27" s="2">
        <v>1</v>
      </c>
      <c r="Z27" s="2"/>
      <c r="AA27" s="4" t="e">
        <f>C27+G27+#REF!+K27+S27+U27+W27+Y27+#REF!</f>
        <v>#REF!</v>
      </c>
      <c r="AB27" s="67"/>
      <c r="AC27" s="67"/>
      <c r="AD27" s="67"/>
    </row>
    <row r="28" spans="1:30" ht="18.75" hidden="1" x14ac:dyDescent="0.25">
      <c r="A28" s="89"/>
      <c r="B28" s="78" t="s">
        <v>36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107">
        <f t="shared" si="2"/>
        <v>0</v>
      </c>
      <c r="P28" s="50">
        <f t="shared" si="3"/>
        <v>0</v>
      </c>
      <c r="Q28" s="6"/>
      <c r="R28" s="6"/>
      <c r="S28" s="6"/>
      <c r="T28" s="6"/>
      <c r="U28" s="6"/>
      <c r="V28" s="6"/>
      <c r="W28" s="4"/>
      <c r="X28" s="4"/>
      <c r="Y28" s="2"/>
      <c r="Z28" s="2"/>
      <c r="AA28" s="4"/>
      <c r="AB28" s="67"/>
      <c r="AC28" s="67"/>
      <c r="AD28" s="67"/>
    </row>
    <row r="29" spans="1:30" ht="18.75" hidden="1" x14ac:dyDescent="0.25">
      <c r="A29" s="89"/>
      <c r="B29" s="78" t="s">
        <v>37</v>
      </c>
      <c r="C29" s="6">
        <v>1</v>
      </c>
      <c r="D29" s="6"/>
      <c r="E29" s="6"/>
      <c r="F29" s="6"/>
      <c r="G29" s="6"/>
      <c r="H29" s="6"/>
      <c r="I29" s="6"/>
      <c r="J29" s="6"/>
      <c r="K29" s="6">
        <v>1</v>
      </c>
      <c r="L29" s="6"/>
      <c r="M29" s="6"/>
      <c r="N29" s="6"/>
      <c r="O29" s="107">
        <f t="shared" si="2"/>
        <v>1</v>
      </c>
      <c r="P29" s="50">
        <f t="shared" si="3"/>
        <v>0</v>
      </c>
      <c r="Q29" s="6"/>
      <c r="R29" s="6"/>
      <c r="S29" s="6">
        <v>1</v>
      </c>
      <c r="T29" s="6"/>
      <c r="U29" s="6"/>
      <c r="V29" s="6"/>
      <c r="W29" s="4">
        <v>1</v>
      </c>
      <c r="X29" s="4"/>
      <c r="Y29" s="2">
        <v>1</v>
      </c>
      <c r="Z29" s="2"/>
      <c r="AA29" s="4" t="e">
        <f>C29+G29+#REF!+K29+S29+U29+W29+Y29+#REF!</f>
        <v>#REF!</v>
      </c>
      <c r="AB29" s="67"/>
      <c r="AC29" s="67"/>
      <c r="AD29" s="67"/>
    </row>
    <row r="30" spans="1:30" ht="18.75" hidden="1" x14ac:dyDescent="0.25">
      <c r="A30" s="89"/>
      <c r="B30" s="78" t="s">
        <v>38</v>
      </c>
      <c r="C30" s="6">
        <v>1</v>
      </c>
      <c r="D30" s="6"/>
      <c r="E30" s="6"/>
      <c r="F30" s="6"/>
      <c r="G30" s="6"/>
      <c r="H30" s="6"/>
      <c r="I30" s="6"/>
      <c r="J30" s="6"/>
      <c r="K30" s="6">
        <v>1</v>
      </c>
      <c r="L30" s="6"/>
      <c r="M30" s="6"/>
      <c r="N30" s="6"/>
      <c r="O30" s="107">
        <f t="shared" si="2"/>
        <v>1</v>
      </c>
      <c r="P30" s="50">
        <f t="shared" si="3"/>
        <v>0</v>
      </c>
      <c r="Q30" s="6"/>
      <c r="R30" s="6"/>
      <c r="S30" s="6">
        <v>1</v>
      </c>
      <c r="T30" s="6"/>
      <c r="U30" s="6"/>
      <c r="V30" s="6"/>
      <c r="W30" s="4">
        <v>1</v>
      </c>
      <c r="X30" s="4"/>
      <c r="Y30" s="2">
        <v>1</v>
      </c>
      <c r="Z30" s="2"/>
      <c r="AA30" s="4" t="e">
        <f>C30+G30+#REF!+K30+S30+U30+W30+Y30+#REF!</f>
        <v>#REF!</v>
      </c>
      <c r="AB30" s="67"/>
      <c r="AC30" s="67"/>
      <c r="AD30" s="67"/>
    </row>
    <row r="31" spans="1:30" ht="18.75" hidden="1" x14ac:dyDescent="0.25">
      <c r="A31" s="89"/>
      <c r="B31" s="78" t="s">
        <v>39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107">
        <f t="shared" si="2"/>
        <v>0</v>
      </c>
      <c r="P31" s="50">
        <f t="shared" si="3"/>
        <v>0</v>
      </c>
      <c r="Q31" s="6"/>
      <c r="R31" s="6"/>
      <c r="S31" s="6"/>
      <c r="T31" s="6"/>
      <c r="U31" s="6"/>
      <c r="V31" s="6"/>
      <c r="W31" s="4"/>
      <c r="X31" s="4"/>
      <c r="Y31" s="2"/>
      <c r="Z31" s="2"/>
      <c r="AA31" s="4"/>
      <c r="AB31" s="67"/>
      <c r="AC31" s="67"/>
      <c r="AD31" s="67"/>
    </row>
    <row r="32" spans="1:30" ht="18.75" hidden="1" x14ac:dyDescent="0.25">
      <c r="A32" s="89"/>
      <c r="B32" s="78" t="s">
        <v>40</v>
      </c>
      <c r="C32" s="6">
        <v>1</v>
      </c>
      <c r="D32" s="6"/>
      <c r="E32" s="6"/>
      <c r="F32" s="6"/>
      <c r="G32" s="6"/>
      <c r="H32" s="6"/>
      <c r="I32" s="6"/>
      <c r="J32" s="6"/>
      <c r="K32" s="6">
        <v>1</v>
      </c>
      <c r="L32" s="6"/>
      <c r="M32" s="6"/>
      <c r="N32" s="6"/>
      <c r="O32" s="107">
        <f t="shared" si="2"/>
        <v>1</v>
      </c>
      <c r="P32" s="50">
        <f t="shared" si="3"/>
        <v>0</v>
      </c>
      <c r="Q32" s="6"/>
      <c r="R32" s="6"/>
      <c r="S32" s="6">
        <v>1</v>
      </c>
      <c r="T32" s="6"/>
      <c r="U32" s="6"/>
      <c r="V32" s="6"/>
      <c r="W32" s="4">
        <v>1</v>
      </c>
      <c r="X32" s="4"/>
      <c r="Y32" s="2">
        <v>1</v>
      </c>
      <c r="Z32" s="2"/>
      <c r="AA32" s="4" t="e">
        <f>C32+G32+#REF!+K32+S32+U32+W32+Y32+#REF!</f>
        <v>#REF!</v>
      </c>
      <c r="AB32" s="67"/>
      <c r="AC32" s="67"/>
      <c r="AD32" s="67"/>
    </row>
    <row r="33" spans="1:30" ht="19.5" hidden="1" thickBot="1" x14ac:dyDescent="0.3">
      <c r="A33" s="89"/>
      <c r="B33" s="79" t="s">
        <v>41</v>
      </c>
      <c r="C33" s="23">
        <v>1</v>
      </c>
      <c r="D33" s="23"/>
      <c r="E33" s="23"/>
      <c r="F33" s="23"/>
      <c r="G33" s="23"/>
      <c r="H33" s="23"/>
      <c r="I33" s="23"/>
      <c r="J33" s="23"/>
      <c r="K33" s="23">
        <v>1</v>
      </c>
      <c r="L33" s="23"/>
      <c r="M33" s="23"/>
      <c r="N33" s="23"/>
      <c r="O33" s="107">
        <f t="shared" si="2"/>
        <v>1</v>
      </c>
      <c r="P33" s="50">
        <f t="shared" si="3"/>
        <v>0</v>
      </c>
      <c r="Q33" s="23"/>
      <c r="R33" s="23"/>
      <c r="S33" s="23">
        <v>1</v>
      </c>
      <c r="T33" s="23"/>
      <c r="U33" s="23"/>
      <c r="V33" s="23"/>
      <c r="W33" s="24">
        <v>1</v>
      </c>
      <c r="X33" s="24"/>
      <c r="Y33" s="25">
        <v>1</v>
      </c>
      <c r="Z33" s="25"/>
      <c r="AA33" s="24" t="e">
        <f>C33+G33+#REF!+K33+S33+U33+W33+Y33+#REF!</f>
        <v>#REF!</v>
      </c>
      <c r="AB33" s="67"/>
      <c r="AC33" s="67"/>
      <c r="AD33" s="67"/>
    </row>
    <row r="34" spans="1:30" s="11" customFormat="1" ht="18.75" hidden="1" x14ac:dyDescent="0.25">
      <c r="A34" s="89"/>
      <c r="B34" s="80" t="s">
        <v>26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107">
        <f t="shared" si="2"/>
        <v>0</v>
      </c>
      <c r="P34" s="50">
        <f t="shared" si="3"/>
        <v>0</v>
      </c>
      <c r="Q34" s="20"/>
      <c r="R34" s="20"/>
      <c r="S34" s="20"/>
      <c r="T34" s="20"/>
      <c r="U34" s="20"/>
      <c r="V34" s="20"/>
      <c r="W34" s="21"/>
      <c r="X34" s="37"/>
      <c r="Y34" s="22"/>
      <c r="Z34" s="33"/>
      <c r="AA34" s="21"/>
      <c r="AB34" s="67"/>
      <c r="AC34" s="67"/>
      <c r="AD34" s="67"/>
    </row>
    <row r="35" spans="1:30" ht="18.75" hidden="1" x14ac:dyDescent="0.25">
      <c r="A35" s="89"/>
      <c r="B35" s="78" t="s">
        <v>27</v>
      </c>
      <c r="C35" s="6">
        <f t="shared" ref="C35:S35" si="41">(C8+C9)/6*3</f>
        <v>1</v>
      </c>
      <c r="D35" s="6"/>
      <c r="E35" s="6"/>
      <c r="F35" s="6"/>
      <c r="G35" s="6"/>
      <c r="H35" s="6"/>
      <c r="I35" s="6"/>
      <c r="J35" s="6"/>
      <c r="K35" s="6">
        <f t="shared" si="41"/>
        <v>24</v>
      </c>
      <c r="L35" s="6"/>
      <c r="M35" s="6"/>
      <c r="N35" s="6"/>
      <c r="O35" s="107">
        <f t="shared" si="2"/>
        <v>24</v>
      </c>
      <c r="P35" s="50">
        <f t="shared" si="3"/>
        <v>0</v>
      </c>
      <c r="Q35" s="6"/>
      <c r="R35" s="6"/>
      <c r="S35" s="6">
        <f t="shared" si="41"/>
        <v>6</v>
      </c>
      <c r="T35" s="6"/>
      <c r="U35" s="6"/>
      <c r="V35" s="6"/>
      <c r="W35" s="4">
        <f>(W8+W9)/6*3</f>
        <v>12</v>
      </c>
      <c r="X35" s="4"/>
      <c r="Y35" s="2">
        <f>(Y8+Y9)/6*3</f>
        <v>9</v>
      </c>
      <c r="Z35" s="2"/>
      <c r="AA35" s="9" t="e">
        <f>C35+G35+#REF!+K35+S35+U35+W35+Y35+#REF!</f>
        <v>#REF!</v>
      </c>
      <c r="AB35" s="68"/>
      <c r="AC35" s="68"/>
      <c r="AD35" s="68"/>
    </row>
    <row r="36" spans="1:30" ht="18.75" hidden="1" x14ac:dyDescent="0.25">
      <c r="A36" s="89"/>
      <c r="B36" s="78" t="s">
        <v>28</v>
      </c>
      <c r="C36" s="6">
        <f t="shared" ref="C36:S36" si="42">C7/6*3</f>
        <v>18</v>
      </c>
      <c r="D36" s="6"/>
      <c r="E36" s="6"/>
      <c r="F36" s="6"/>
      <c r="G36" s="6"/>
      <c r="H36" s="6"/>
      <c r="I36" s="6"/>
      <c r="J36" s="6"/>
      <c r="K36" s="6">
        <f t="shared" si="42"/>
        <v>36</v>
      </c>
      <c r="L36" s="6"/>
      <c r="M36" s="6"/>
      <c r="N36" s="6"/>
      <c r="O36" s="107">
        <f t="shared" si="2"/>
        <v>36</v>
      </c>
      <c r="P36" s="50">
        <f t="shared" si="3"/>
        <v>0</v>
      </c>
      <c r="Q36" s="6"/>
      <c r="R36" s="6"/>
      <c r="S36" s="6">
        <f t="shared" si="42"/>
        <v>15</v>
      </c>
      <c r="T36" s="6"/>
      <c r="U36" s="6"/>
      <c r="V36" s="6"/>
      <c r="W36" s="4">
        <f>W7/6*3</f>
        <v>30</v>
      </c>
      <c r="X36" s="4"/>
      <c r="Y36" s="2">
        <f>Y7/6*3</f>
        <v>26</v>
      </c>
      <c r="Z36" s="2"/>
      <c r="AA36" s="4" t="e">
        <f>C36+G36+#REF!+K36+S36+U36+W36+Y36+#REF!</f>
        <v>#REF!</v>
      </c>
      <c r="AB36" s="67"/>
      <c r="AC36" s="67"/>
      <c r="AD36" s="67"/>
    </row>
    <row r="37" spans="1:30" ht="18.75" hidden="1" x14ac:dyDescent="0.25">
      <c r="A37" s="89"/>
      <c r="B37" s="78" t="s">
        <v>29</v>
      </c>
      <c r="C37" s="6">
        <f t="shared" ref="C37:S37" si="43">C9/6*3*2</f>
        <v>1</v>
      </c>
      <c r="D37" s="6"/>
      <c r="E37" s="6"/>
      <c r="F37" s="6"/>
      <c r="G37" s="6"/>
      <c r="H37" s="6"/>
      <c r="I37" s="6"/>
      <c r="J37" s="6"/>
      <c r="K37" s="6">
        <f t="shared" si="43"/>
        <v>24</v>
      </c>
      <c r="L37" s="6"/>
      <c r="M37" s="6"/>
      <c r="N37" s="6"/>
      <c r="O37" s="107">
        <f t="shared" si="2"/>
        <v>24</v>
      </c>
      <c r="P37" s="50">
        <f t="shared" si="3"/>
        <v>0</v>
      </c>
      <c r="Q37" s="6"/>
      <c r="R37" s="6"/>
      <c r="S37" s="6">
        <f t="shared" si="43"/>
        <v>6</v>
      </c>
      <c r="T37" s="6"/>
      <c r="U37" s="6"/>
      <c r="V37" s="6"/>
      <c r="W37" s="4">
        <f>W9/6*3*2</f>
        <v>12</v>
      </c>
      <c r="X37" s="4"/>
      <c r="Y37" s="2">
        <f>Y9/6*3*2</f>
        <v>9</v>
      </c>
      <c r="Z37" s="2"/>
      <c r="AA37" s="4" t="e">
        <f>C37+G37+#REF!+K37+S37+U37+W37+Y37+#REF!</f>
        <v>#REF!</v>
      </c>
      <c r="AB37" s="67"/>
      <c r="AC37" s="67"/>
      <c r="AD37" s="67"/>
    </row>
    <row r="38" spans="1:30" ht="18.75" hidden="1" x14ac:dyDescent="0.25">
      <c r="A38" s="89"/>
      <c r="B38" s="78" t="s">
        <v>30</v>
      </c>
      <c r="C38" s="6">
        <f t="shared" ref="C38:S38" si="44">(C7/6*2*3)+(C8/6*2*3)</f>
        <v>37</v>
      </c>
      <c r="D38" s="6"/>
      <c r="E38" s="6"/>
      <c r="F38" s="6"/>
      <c r="G38" s="6"/>
      <c r="H38" s="6"/>
      <c r="I38" s="6"/>
      <c r="J38" s="6"/>
      <c r="K38" s="6">
        <f t="shared" si="44"/>
        <v>96</v>
      </c>
      <c r="L38" s="6"/>
      <c r="M38" s="6"/>
      <c r="N38" s="6"/>
      <c r="O38" s="107">
        <f t="shared" si="2"/>
        <v>96</v>
      </c>
      <c r="P38" s="50">
        <f t="shared" si="3"/>
        <v>0</v>
      </c>
      <c r="Q38" s="6"/>
      <c r="R38" s="6"/>
      <c r="S38" s="6">
        <f t="shared" si="44"/>
        <v>36</v>
      </c>
      <c r="T38" s="6"/>
      <c r="U38" s="6"/>
      <c r="V38" s="6"/>
      <c r="W38" s="4">
        <f>(W7/6*2*3)+(W8/6*2*3)</f>
        <v>72</v>
      </c>
      <c r="X38" s="4"/>
      <c r="Y38" s="2">
        <f>(Y7/6*2*3)+(Y8/6*2*3)</f>
        <v>61</v>
      </c>
      <c r="Z38" s="2"/>
      <c r="AA38" s="4" t="e">
        <f>C38+G38+#REF!+K38+S38+U38+W38+Y38+#REF!</f>
        <v>#REF!</v>
      </c>
      <c r="AB38" s="67"/>
      <c r="AC38" s="67"/>
      <c r="AD38" s="67"/>
    </row>
    <row r="39" spans="1:30" ht="18.75" hidden="1" x14ac:dyDescent="0.25">
      <c r="A39" s="89"/>
      <c r="B39" s="78" t="s">
        <v>51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107">
        <f t="shared" si="2"/>
        <v>0</v>
      </c>
      <c r="P39" s="50">
        <f t="shared" si="3"/>
        <v>0</v>
      </c>
      <c r="Q39" s="6"/>
      <c r="R39" s="6"/>
      <c r="S39" s="6"/>
      <c r="T39" s="6"/>
      <c r="U39" s="6"/>
      <c r="V39" s="6"/>
      <c r="W39" s="4"/>
      <c r="X39" s="4"/>
      <c r="Y39" s="2"/>
      <c r="Z39" s="2"/>
      <c r="AA39" s="4"/>
      <c r="AB39" s="67"/>
      <c r="AC39" s="67"/>
      <c r="AD39" s="67"/>
    </row>
    <row r="40" spans="1:30" ht="18.75" hidden="1" x14ac:dyDescent="0.25">
      <c r="A40" s="89"/>
      <c r="B40" s="81" t="s">
        <v>45</v>
      </c>
      <c r="C40" s="2">
        <v>1</v>
      </c>
      <c r="D40" s="2"/>
      <c r="E40" s="2"/>
      <c r="F40" s="2"/>
      <c r="G40" s="2"/>
      <c r="H40" s="2"/>
      <c r="I40" s="2"/>
      <c r="J40" s="2"/>
      <c r="K40" s="2">
        <v>1</v>
      </c>
      <c r="L40" s="2"/>
      <c r="M40" s="2"/>
      <c r="N40" s="2"/>
      <c r="O40" s="107">
        <f t="shared" si="2"/>
        <v>1</v>
      </c>
      <c r="P40" s="50">
        <f t="shared" si="3"/>
        <v>0</v>
      </c>
      <c r="Q40" s="2"/>
      <c r="R40" s="2"/>
      <c r="S40" s="2">
        <v>1</v>
      </c>
      <c r="T40" s="2"/>
      <c r="U40" s="2"/>
      <c r="V40" s="2"/>
      <c r="W40" s="2">
        <v>1</v>
      </c>
      <c r="X40" s="2"/>
      <c r="Y40" s="2">
        <v>1</v>
      </c>
      <c r="Z40" s="2"/>
      <c r="AA40" s="4" t="e">
        <f>C40+G40+#REF!+K40+S40+U40+W40+Y40+#REF!</f>
        <v>#REF!</v>
      </c>
      <c r="AB40" s="67"/>
      <c r="AC40" s="67"/>
      <c r="AD40" s="67"/>
    </row>
    <row r="41" spans="1:30" ht="18.75" hidden="1" x14ac:dyDescent="0.25">
      <c r="A41" s="89"/>
      <c r="B41" s="81" t="s">
        <v>43</v>
      </c>
      <c r="C41" s="2">
        <v>1</v>
      </c>
      <c r="D41" s="2"/>
      <c r="E41" s="2"/>
      <c r="F41" s="2"/>
      <c r="G41" s="2"/>
      <c r="H41" s="2"/>
      <c r="I41" s="2"/>
      <c r="J41" s="2"/>
      <c r="K41" s="2">
        <v>1</v>
      </c>
      <c r="L41" s="2"/>
      <c r="M41" s="2"/>
      <c r="N41" s="2"/>
      <c r="O41" s="107">
        <f t="shared" si="2"/>
        <v>1</v>
      </c>
      <c r="P41" s="50">
        <f t="shared" si="3"/>
        <v>0</v>
      </c>
      <c r="Q41" s="2"/>
      <c r="R41" s="2"/>
      <c r="S41" s="2">
        <v>1</v>
      </c>
      <c r="T41" s="2"/>
      <c r="U41" s="2"/>
      <c r="V41" s="2"/>
      <c r="W41" s="2">
        <v>1</v>
      </c>
      <c r="X41" s="2"/>
      <c r="Y41" s="2">
        <v>1</v>
      </c>
      <c r="Z41" s="2"/>
      <c r="AA41" s="4" t="e">
        <f>C41+G41+#REF!+K41+S41+U41+W41+Y41+#REF!</f>
        <v>#REF!</v>
      </c>
      <c r="AB41" s="67"/>
      <c r="AC41" s="67"/>
      <c r="AD41" s="67"/>
    </row>
    <row r="42" spans="1:30" ht="18.75" hidden="1" x14ac:dyDescent="0.25">
      <c r="A42" s="89"/>
      <c r="B42" s="81" t="s">
        <v>44</v>
      </c>
      <c r="C42" s="2">
        <v>1</v>
      </c>
      <c r="D42" s="2"/>
      <c r="E42" s="2"/>
      <c r="F42" s="2"/>
      <c r="G42" s="2"/>
      <c r="H42" s="2"/>
      <c r="I42" s="2"/>
      <c r="J42" s="2"/>
      <c r="K42" s="2">
        <v>1</v>
      </c>
      <c r="L42" s="2"/>
      <c r="M42" s="2"/>
      <c r="N42" s="2"/>
      <c r="O42" s="107">
        <f t="shared" si="2"/>
        <v>1</v>
      </c>
      <c r="P42" s="50">
        <f t="shared" si="3"/>
        <v>0</v>
      </c>
      <c r="Q42" s="2"/>
      <c r="R42" s="2"/>
      <c r="S42" s="2">
        <v>1</v>
      </c>
      <c r="T42" s="2"/>
      <c r="U42" s="2"/>
      <c r="V42" s="2"/>
      <c r="W42" s="2">
        <v>1</v>
      </c>
      <c r="X42" s="2"/>
      <c r="Y42" s="2">
        <v>1</v>
      </c>
      <c r="Z42" s="2"/>
      <c r="AA42" s="4" t="e">
        <f>C42+G42+#REF!+K42+S42+U42+W42+Y42+#REF!</f>
        <v>#REF!</v>
      </c>
      <c r="AB42" s="67"/>
      <c r="AC42" s="67"/>
      <c r="AD42" s="67"/>
    </row>
    <row r="43" spans="1:30" ht="18.75" hidden="1" x14ac:dyDescent="0.25">
      <c r="A43" s="89"/>
      <c r="B43" s="81" t="s">
        <v>46</v>
      </c>
      <c r="C43" s="2">
        <v>1</v>
      </c>
      <c r="D43" s="2"/>
      <c r="E43" s="2"/>
      <c r="F43" s="2"/>
      <c r="G43" s="2"/>
      <c r="H43" s="2"/>
      <c r="I43" s="2"/>
      <c r="J43" s="2"/>
      <c r="K43" s="2">
        <v>1</v>
      </c>
      <c r="L43" s="2"/>
      <c r="M43" s="2"/>
      <c r="N43" s="2"/>
      <c r="O43" s="107">
        <f t="shared" si="2"/>
        <v>1</v>
      </c>
      <c r="P43" s="50">
        <f t="shared" si="3"/>
        <v>0</v>
      </c>
      <c r="Q43" s="2"/>
      <c r="R43" s="2"/>
      <c r="S43" s="2">
        <v>1</v>
      </c>
      <c r="T43" s="2"/>
      <c r="U43" s="2"/>
      <c r="V43" s="2"/>
      <c r="W43" s="2">
        <v>1</v>
      </c>
      <c r="X43" s="2"/>
      <c r="Y43" s="2">
        <v>1</v>
      </c>
      <c r="Z43" s="2"/>
      <c r="AA43" s="4" t="e">
        <f>C43+G43+#REF!+K43+S43+U43+W43+Y43+#REF!</f>
        <v>#REF!</v>
      </c>
      <c r="AB43" s="67"/>
      <c r="AC43" s="67"/>
      <c r="AD43" s="67"/>
    </row>
    <row r="44" spans="1:30" ht="18.75" hidden="1" x14ac:dyDescent="0.25">
      <c r="A44" s="89"/>
      <c r="B44" s="81" t="s">
        <v>47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07">
        <f t="shared" si="2"/>
        <v>0</v>
      </c>
      <c r="P44" s="50">
        <f t="shared" si="3"/>
        <v>0</v>
      </c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5"/>
      <c r="AB44" s="69"/>
      <c r="AC44" s="69"/>
      <c r="AD44" s="69"/>
    </row>
    <row r="45" spans="1:30" ht="18.75" hidden="1" x14ac:dyDescent="0.25">
      <c r="A45" s="89"/>
      <c r="B45" s="81" t="s">
        <v>48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07">
        <f t="shared" si="2"/>
        <v>0</v>
      </c>
      <c r="P45" s="50">
        <f t="shared" si="3"/>
        <v>0</v>
      </c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5"/>
      <c r="AB45" s="69"/>
      <c r="AC45" s="69"/>
      <c r="AD45" s="69"/>
    </row>
    <row r="46" spans="1:30" ht="18.75" hidden="1" x14ac:dyDescent="0.25">
      <c r="A46" s="89"/>
      <c r="B46" s="81" t="s">
        <v>49</v>
      </c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07">
        <f t="shared" si="2"/>
        <v>0</v>
      </c>
      <c r="P46" s="50">
        <f t="shared" si="3"/>
        <v>0</v>
      </c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5"/>
      <c r="AB46" s="69"/>
      <c r="AC46" s="69"/>
      <c r="AD46" s="69"/>
    </row>
    <row r="47" spans="1:30" ht="19.5" hidden="1" thickBot="1" x14ac:dyDescent="0.3">
      <c r="A47" s="89"/>
      <c r="B47" s="82" t="s">
        <v>50</v>
      </c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07">
        <f t="shared" si="2"/>
        <v>0</v>
      </c>
      <c r="P47" s="50">
        <f t="shared" si="3"/>
        <v>0</v>
      </c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9"/>
      <c r="AB47" s="69"/>
      <c r="AC47" s="69"/>
      <c r="AD47" s="69"/>
    </row>
    <row r="48" spans="1:30" ht="19.5" hidden="1" thickBot="1" x14ac:dyDescent="0.3">
      <c r="A48" s="89"/>
      <c r="B48" s="83" t="s">
        <v>61</v>
      </c>
      <c r="C48" s="30"/>
      <c r="D48" s="30"/>
      <c r="E48" s="30"/>
      <c r="F48" s="30"/>
      <c r="G48" s="30">
        <v>180</v>
      </c>
      <c r="H48" s="30"/>
      <c r="I48" s="30"/>
      <c r="J48" s="30"/>
      <c r="K48" s="30"/>
      <c r="L48" s="30"/>
      <c r="M48" s="30"/>
      <c r="N48" s="30"/>
      <c r="O48" s="107">
        <f t="shared" si="2"/>
        <v>0</v>
      </c>
      <c r="P48" s="50">
        <f t="shared" si="3"/>
        <v>0</v>
      </c>
      <c r="Q48" s="30"/>
      <c r="R48" s="30"/>
      <c r="S48" s="30"/>
      <c r="T48" s="30"/>
      <c r="U48" s="30"/>
      <c r="V48" s="30"/>
      <c r="W48" s="30">
        <v>52</v>
      </c>
      <c r="X48" s="30"/>
      <c r="Y48" s="30">
        <v>84</v>
      </c>
      <c r="Z48" s="30"/>
      <c r="AA48" s="31" t="e">
        <f>G48+C48+#REF!+K48+S48+U48+W48+Y48+#REF!</f>
        <v>#REF!</v>
      </c>
      <c r="AB48" s="69"/>
      <c r="AC48" s="69"/>
      <c r="AD48" s="69"/>
    </row>
    <row r="49" spans="1:34" ht="18.75" hidden="1" x14ac:dyDescent="0.25">
      <c r="A49" s="89"/>
      <c r="O49" s="107">
        <f t="shared" si="2"/>
        <v>0</v>
      </c>
      <c r="P49" s="50">
        <f t="shared" si="3"/>
        <v>0</v>
      </c>
    </row>
    <row r="50" spans="1:34" ht="18.75" hidden="1" x14ac:dyDescent="0.25">
      <c r="A50" s="89"/>
      <c r="B50" s="84" t="s">
        <v>55</v>
      </c>
      <c r="C50" s="26">
        <v>1260345</v>
      </c>
      <c r="D50" s="34"/>
      <c r="E50" s="34"/>
      <c r="F50" s="34"/>
      <c r="G50" s="27"/>
      <c r="H50" s="38"/>
      <c r="I50" s="38"/>
      <c r="J50" s="38"/>
      <c r="O50" s="107">
        <f t="shared" si="2"/>
        <v>0</v>
      </c>
      <c r="P50" s="50">
        <f t="shared" si="3"/>
        <v>0</v>
      </c>
    </row>
    <row r="51" spans="1:34" ht="18.75" hidden="1" x14ac:dyDescent="0.25">
      <c r="A51" s="89"/>
      <c r="B51" s="81" t="s">
        <v>56</v>
      </c>
      <c r="C51" s="16">
        <f>C50*1.25</f>
        <v>1575431.25</v>
      </c>
      <c r="D51" s="35"/>
      <c r="E51" s="35"/>
      <c r="F51" s="35"/>
      <c r="G51" s="28"/>
      <c r="H51" s="38"/>
      <c r="I51" s="38"/>
      <c r="J51" s="38"/>
      <c r="O51" s="107">
        <f t="shared" si="2"/>
        <v>0</v>
      </c>
      <c r="P51" s="50">
        <f t="shared" si="3"/>
        <v>0</v>
      </c>
    </row>
    <row r="52" spans="1:34" ht="18.75" hidden="1" x14ac:dyDescent="0.25">
      <c r="A52" s="89"/>
      <c r="B52" s="81" t="s">
        <v>59</v>
      </c>
      <c r="C52" s="16">
        <f>C51*G52</f>
        <v>47262.9375</v>
      </c>
      <c r="D52" s="35"/>
      <c r="E52" s="35"/>
      <c r="F52" s="35"/>
      <c r="G52" s="29">
        <v>0.03</v>
      </c>
      <c r="H52" s="39"/>
      <c r="I52" s="39"/>
      <c r="J52" s="39"/>
      <c r="O52" s="107">
        <f t="shared" si="2"/>
        <v>0</v>
      </c>
      <c r="P52" s="50">
        <f t="shared" si="3"/>
        <v>0</v>
      </c>
    </row>
    <row r="53" spans="1:34" ht="18.75" hidden="1" x14ac:dyDescent="0.25">
      <c r="A53" s="89"/>
      <c r="B53" s="81" t="s">
        <v>57</v>
      </c>
      <c r="C53" s="16">
        <f>C52*G53</f>
        <v>9452.5874999999996</v>
      </c>
      <c r="D53" s="35"/>
      <c r="E53" s="35"/>
      <c r="F53" s="35"/>
      <c r="G53" s="29">
        <v>0.2</v>
      </c>
      <c r="H53" s="39"/>
      <c r="I53" s="39"/>
      <c r="J53" s="39"/>
      <c r="O53" s="107">
        <f t="shared" si="2"/>
        <v>0</v>
      </c>
      <c r="P53" s="50">
        <f t="shared" si="3"/>
        <v>0</v>
      </c>
    </row>
    <row r="54" spans="1:34" ht="18.75" hidden="1" x14ac:dyDescent="0.25">
      <c r="A54" s="89"/>
      <c r="B54" s="81" t="s">
        <v>60</v>
      </c>
      <c r="C54" s="17">
        <f>C53*G54</f>
        <v>1890.5174999999999</v>
      </c>
      <c r="D54" s="36"/>
      <c r="E54" s="36"/>
      <c r="F54" s="36"/>
      <c r="G54" s="29">
        <v>0.2</v>
      </c>
      <c r="H54" s="39"/>
      <c r="I54" s="39"/>
      <c r="J54" s="39"/>
      <c r="O54" s="107">
        <f t="shared" si="2"/>
        <v>0</v>
      </c>
      <c r="P54" s="50">
        <f t="shared" si="3"/>
        <v>0</v>
      </c>
    </row>
    <row r="55" spans="1:34" ht="18.75" hidden="1" x14ac:dyDescent="0.25">
      <c r="A55" s="89"/>
      <c r="B55" s="85" t="s">
        <v>58</v>
      </c>
      <c r="C55" s="45">
        <f>C54*G55</f>
        <v>283.57762499999995</v>
      </c>
      <c r="D55" s="46"/>
      <c r="E55" s="46"/>
      <c r="F55" s="46"/>
      <c r="G55" s="47">
        <v>0.15</v>
      </c>
      <c r="H55" s="39"/>
      <c r="I55" s="39"/>
      <c r="J55" s="39"/>
      <c r="O55" s="107">
        <f t="shared" si="2"/>
        <v>0</v>
      </c>
      <c r="P55" s="50">
        <f t="shared" si="3"/>
        <v>0</v>
      </c>
    </row>
    <row r="56" spans="1:34" ht="30.75" customHeight="1" x14ac:dyDescent="0.25">
      <c r="A56" s="175" t="s">
        <v>108</v>
      </c>
      <c r="B56" s="176"/>
      <c r="C56" s="176"/>
      <c r="D56" s="176"/>
      <c r="E56" s="176"/>
      <c r="F56" s="176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  <c r="AH56" s="177"/>
    </row>
    <row r="57" spans="1:34" ht="40.5" customHeight="1" x14ac:dyDescent="0.3">
      <c r="A57" s="91"/>
      <c r="B57" s="101"/>
      <c r="C57" s="125" t="s">
        <v>2</v>
      </c>
      <c r="D57" s="126"/>
      <c r="E57" s="125" t="s">
        <v>65</v>
      </c>
      <c r="F57" s="127"/>
      <c r="G57" s="127"/>
      <c r="H57" s="127"/>
      <c r="I57" s="127"/>
      <c r="J57" s="126"/>
      <c r="K57" s="161" t="s">
        <v>4</v>
      </c>
      <c r="L57" s="167"/>
      <c r="M57" s="167"/>
      <c r="N57" s="167"/>
      <c r="O57" s="167"/>
      <c r="P57" s="162"/>
      <c r="Q57" s="125" t="s">
        <v>122</v>
      </c>
      <c r="R57" s="126"/>
      <c r="S57" s="125" t="s">
        <v>5</v>
      </c>
      <c r="T57" s="126"/>
      <c r="U57" s="125" t="s">
        <v>53</v>
      </c>
      <c r="V57" s="126"/>
      <c r="W57" s="125" t="s">
        <v>7</v>
      </c>
      <c r="X57" s="126"/>
      <c r="Y57" s="171" t="s">
        <v>62</v>
      </c>
      <c r="Z57" s="172"/>
      <c r="AA57" s="150" t="s">
        <v>54</v>
      </c>
      <c r="AB57" s="151"/>
      <c r="AC57" s="151"/>
      <c r="AD57" s="151"/>
      <c r="AE57" s="152"/>
      <c r="AF57" s="121" t="s">
        <v>79</v>
      </c>
      <c r="AG57" s="121"/>
      <c r="AH57" s="121"/>
    </row>
    <row r="58" spans="1:34" ht="40.5" customHeight="1" x14ac:dyDescent="0.3">
      <c r="A58" s="91"/>
      <c r="B58" s="99"/>
      <c r="C58" s="163"/>
      <c r="D58" s="164"/>
      <c r="E58" s="165" t="s">
        <v>63</v>
      </c>
      <c r="F58" s="165"/>
      <c r="G58" s="166" t="s">
        <v>64</v>
      </c>
      <c r="H58" s="166"/>
      <c r="I58" s="166" t="s">
        <v>66</v>
      </c>
      <c r="J58" s="166"/>
      <c r="K58" s="165" t="s">
        <v>140</v>
      </c>
      <c r="L58" s="165"/>
      <c r="M58" s="165" t="s">
        <v>141</v>
      </c>
      <c r="N58" s="165"/>
      <c r="O58" s="165" t="s">
        <v>66</v>
      </c>
      <c r="P58" s="165"/>
      <c r="Q58" s="125"/>
      <c r="R58" s="126"/>
      <c r="S58" s="125"/>
      <c r="T58" s="126"/>
      <c r="U58" s="125"/>
      <c r="V58" s="126"/>
      <c r="W58" s="125"/>
      <c r="X58" s="126"/>
      <c r="Y58" s="171"/>
      <c r="Z58" s="172"/>
      <c r="AA58" s="153"/>
      <c r="AB58" s="154"/>
      <c r="AC58" s="154"/>
      <c r="AD58" s="154"/>
      <c r="AE58" s="155"/>
      <c r="AF58" s="122" t="s">
        <v>81</v>
      </c>
      <c r="AG58" s="123" t="s">
        <v>82</v>
      </c>
      <c r="AH58" s="122" t="s">
        <v>80</v>
      </c>
    </row>
    <row r="59" spans="1:34" ht="28.5" customHeight="1" x14ac:dyDescent="0.3">
      <c r="A59" s="91"/>
      <c r="B59" s="99"/>
      <c r="C59" s="42" t="s">
        <v>67</v>
      </c>
      <c r="D59" s="43" t="s">
        <v>68</v>
      </c>
      <c r="E59" s="44" t="s">
        <v>67</v>
      </c>
      <c r="F59" s="43" t="s">
        <v>68</v>
      </c>
      <c r="G59" s="44" t="s">
        <v>67</v>
      </c>
      <c r="H59" s="43" t="s">
        <v>68</v>
      </c>
      <c r="I59" s="40" t="s">
        <v>67</v>
      </c>
      <c r="J59" s="41" t="s">
        <v>68</v>
      </c>
      <c r="K59" s="42" t="s">
        <v>67</v>
      </c>
      <c r="L59" s="43" t="s">
        <v>68</v>
      </c>
      <c r="M59" s="42" t="s">
        <v>67</v>
      </c>
      <c r="N59" s="43" t="s">
        <v>68</v>
      </c>
      <c r="O59" s="42" t="s">
        <v>67</v>
      </c>
      <c r="P59" s="43" t="s">
        <v>68</v>
      </c>
      <c r="Q59" s="42" t="s">
        <v>67</v>
      </c>
      <c r="R59" s="43" t="s">
        <v>68</v>
      </c>
      <c r="S59" s="42" t="s">
        <v>67</v>
      </c>
      <c r="T59" s="43" t="s">
        <v>68</v>
      </c>
      <c r="U59" s="42" t="s">
        <v>67</v>
      </c>
      <c r="V59" s="43" t="s">
        <v>68</v>
      </c>
      <c r="W59" s="42" t="s">
        <v>67</v>
      </c>
      <c r="X59" s="43" t="s">
        <v>68</v>
      </c>
      <c r="Y59" s="42" t="s">
        <v>67</v>
      </c>
      <c r="Z59" s="43" t="s">
        <v>68</v>
      </c>
      <c r="AA59" s="128" t="s">
        <v>67</v>
      </c>
      <c r="AB59" s="198" t="s">
        <v>68</v>
      </c>
      <c r="AC59" s="199"/>
      <c r="AD59" s="130" t="s">
        <v>123</v>
      </c>
      <c r="AE59" s="132" t="s">
        <v>88</v>
      </c>
      <c r="AF59" s="121"/>
      <c r="AG59" s="124"/>
      <c r="AH59" s="121"/>
    </row>
    <row r="60" spans="1:34" ht="18.75" customHeight="1" x14ac:dyDescent="0.3">
      <c r="A60" s="91"/>
      <c r="B60" s="100"/>
      <c r="C60" s="178" t="s">
        <v>117</v>
      </c>
      <c r="D60" s="179"/>
      <c r="E60" s="179"/>
      <c r="F60" s="179"/>
      <c r="G60" s="179"/>
      <c r="H60" s="179"/>
      <c r="I60" s="179"/>
      <c r="J60" s="180"/>
      <c r="K60" s="188" t="s">
        <v>118</v>
      </c>
      <c r="L60" s="189"/>
      <c r="M60" s="189"/>
      <c r="N60" s="189"/>
      <c r="O60" s="189"/>
      <c r="P60" s="189"/>
      <c r="Q60" s="189"/>
      <c r="R60" s="190"/>
      <c r="S60" s="195" t="s">
        <v>119</v>
      </c>
      <c r="T60" s="196"/>
      <c r="U60" s="196"/>
      <c r="V60" s="197"/>
      <c r="W60" s="173" t="s">
        <v>120</v>
      </c>
      <c r="X60" s="174"/>
      <c r="Y60" s="173" t="s">
        <v>121</v>
      </c>
      <c r="Z60" s="174"/>
      <c r="AA60" s="129"/>
      <c r="AB60" s="200"/>
      <c r="AC60" s="201"/>
      <c r="AD60" s="131"/>
      <c r="AE60" s="133"/>
    </row>
    <row r="61" spans="1:34" s="48" customFormat="1" ht="33" customHeight="1" x14ac:dyDescent="0.25">
      <c r="A61" s="90" t="s">
        <v>94</v>
      </c>
      <c r="B61" s="86" t="s">
        <v>16</v>
      </c>
      <c r="C61" s="52">
        <v>5600</v>
      </c>
      <c r="D61" s="53">
        <v>0</v>
      </c>
      <c r="E61" s="54">
        <v>648</v>
      </c>
      <c r="F61" s="53">
        <v>150</v>
      </c>
      <c r="G61" s="54">
        <v>2952</v>
      </c>
      <c r="H61" s="53">
        <v>0</v>
      </c>
      <c r="I61" s="52">
        <f>E61+G61</f>
        <v>3600</v>
      </c>
      <c r="J61" s="53">
        <f>F61+H61</f>
        <v>150</v>
      </c>
      <c r="K61" s="110">
        <v>720</v>
      </c>
      <c r="L61" s="56">
        <v>50</v>
      </c>
      <c r="M61" s="108">
        <v>0</v>
      </c>
      <c r="N61" s="56">
        <v>0</v>
      </c>
      <c r="O61" s="112">
        <f>K61+M61</f>
        <v>720</v>
      </c>
      <c r="P61" s="56">
        <f>L61+N61</f>
        <v>50</v>
      </c>
      <c r="Q61" s="59">
        <v>6500</v>
      </c>
      <c r="R61" s="60">
        <v>3</v>
      </c>
      <c r="S61" s="55">
        <v>30</v>
      </c>
      <c r="T61" s="56">
        <v>30</v>
      </c>
      <c r="U61" s="57">
        <v>25</v>
      </c>
      <c r="V61" s="58">
        <v>0</v>
      </c>
      <c r="W61" s="59">
        <v>812</v>
      </c>
      <c r="X61" s="60">
        <v>100</v>
      </c>
      <c r="Y61" s="61">
        <v>6480</v>
      </c>
      <c r="Z61" s="60">
        <v>1555</v>
      </c>
      <c r="AA61" s="76">
        <f>C61+I61+S61+U61+W61+Y61+Q61+O61</f>
        <v>23767</v>
      </c>
      <c r="AB61" s="134">
        <f>D61+J61+T61+V61+X61+Z61+R61+P61</f>
        <v>1888</v>
      </c>
      <c r="AC61" s="135"/>
      <c r="AD61" s="220">
        <v>0</v>
      </c>
      <c r="AE61" s="75">
        <f t="shared" ref="AE61:AE73" si="45">AA61-AB61-AD61</f>
        <v>21879</v>
      </c>
      <c r="AF61" s="63"/>
      <c r="AG61" s="63"/>
      <c r="AH61" s="104"/>
    </row>
    <row r="62" spans="1:34" s="48" customFormat="1" ht="33" customHeight="1" x14ac:dyDescent="0.25">
      <c r="A62" s="90" t="s">
        <v>95</v>
      </c>
      <c r="B62" s="87" t="s">
        <v>17</v>
      </c>
      <c r="C62" s="52">
        <v>56</v>
      </c>
      <c r="D62" s="53">
        <v>8</v>
      </c>
      <c r="E62" s="54">
        <v>108</v>
      </c>
      <c r="F62" s="53">
        <v>0</v>
      </c>
      <c r="G62" s="54">
        <v>492</v>
      </c>
      <c r="H62" s="53">
        <v>0</v>
      </c>
      <c r="I62" s="52">
        <f t="shared" ref="I62:J73" si="46">E62+G62</f>
        <v>600</v>
      </c>
      <c r="J62" s="53">
        <f t="shared" si="46"/>
        <v>0</v>
      </c>
      <c r="K62" s="110">
        <v>120</v>
      </c>
      <c r="L62" s="56">
        <v>85</v>
      </c>
      <c r="M62" s="108">
        <v>0</v>
      </c>
      <c r="N62" s="56">
        <v>0</v>
      </c>
      <c r="O62" s="112">
        <f t="shared" ref="O62:O73" si="47">K62+M62</f>
        <v>120</v>
      </c>
      <c r="P62" s="56">
        <f t="shared" ref="P62:P73" si="48">L62+N62</f>
        <v>85</v>
      </c>
      <c r="Q62" s="59">
        <v>78</v>
      </c>
      <c r="R62" s="60">
        <v>1</v>
      </c>
      <c r="S62" s="55">
        <v>30</v>
      </c>
      <c r="T62" s="56">
        <v>12</v>
      </c>
      <c r="U62" s="57">
        <v>25</v>
      </c>
      <c r="V62" s="58">
        <v>0</v>
      </c>
      <c r="W62" s="59">
        <v>82</v>
      </c>
      <c r="X62" s="60">
        <v>0</v>
      </c>
      <c r="Y62" s="61">
        <v>18</v>
      </c>
      <c r="Z62" s="60">
        <v>3</v>
      </c>
      <c r="AA62" s="76">
        <f t="shared" ref="AA62:AA73" si="49">C62+I62+S62+U62+W62+Y62+Q62+O62</f>
        <v>1009</v>
      </c>
      <c r="AB62" s="134">
        <f t="shared" ref="AB62:AB73" si="50">D62+J62+T62+V62+X62+Z62+R62+P62</f>
        <v>109</v>
      </c>
      <c r="AC62" s="135"/>
      <c r="AD62" s="219">
        <v>400</v>
      </c>
      <c r="AE62" s="75">
        <f t="shared" si="45"/>
        <v>500</v>
      </c>
      <c r="AF62" s="63">
        <v>400</v>
      </c>
      <c r="AG62" s="63"/>
      <c r="AH62" s="104">
        <v>5200000</v>
      </c>
    </row>
    <row r="63" spans="1:34" s="48" customFormat="1" ht="33" customHeight="1" x14ac:dyDescent="0.25">
      <c r="A63" s="90" t="s">
        <v>96</v>
      </c>
      <c r="B63" s="87" t="s">
        <v>18</v>
      </c>
      <c r="C63" s="52">
        <v>150</v>
      </c>
      <c r="D63" s="53">
        <v>18</v>
      </c>
      <c r="E63" s="54">
        <v>108</v>
      </c>
      <c r="F63" s="53">
        <v>32</v>
      </c>
      <c r="G63" s="54">
        <v>492</v>
      </c>
      <c r="H63" s="53">
        <v>0</v>
      </c>
      <c r="I63" s="52">
        <f t="shared" si="46"/>
        <v>600</v>
      </c>
      <c r="J63" s="53">
        <f t="shared" si="46"/>
        <v>32</v>
      </c>
      <c r="K63" s="110">
        <v>33</v>
      </c>
      <c r="L63" s="56">
        <v>5</v>
      </c>
      <c r="M63" s="108">
        <v>0</v>
      </c>
      <c r="N63" s="56">
        <v>0</v>
      </c>
      <c r="O63" s="112">
        <f t="shared" si="47"/>
        <v>33</v>
      </c>
      <c r="P63" s="56">
        <f t="shared" si="48"/>
        <v>5</v>
      </c>
      <c r="Q63" s="59">
        <v>78</v>
      </c>
      <c r="R63" s="60">
        <v>3</v>
      </c>
      <c r="S63" s="55">
        <v>0</v>
      </c>
      <c r="T63" s="56">
        <v>0</v>
      </c>
      <c r="U63" s="57">
        <v>13</v>
      </c>
      <c r="V63" s="58">
        <v>0</v>
      </c>
      <c r="W63" s="59">
        <v>120</v>
      </c>
      <c r="X63" s="60">
        <v>35</v>
      </c>
      <c r="Y63" s="61">
        <v>18</v>
      </c>
      <c r="Z63" s="60">
        <v>3</v>
      </c>
      <c r="AA63" s="76">
        <f t="shared" si="49"/>
        <v>1012</v>
      </c>
      <c r="AB63" s="134">
        <f t="shared" si="50"/>
        <v>96</v>
      </c>
      <c r="AC63" s="135"/>
      <c r="AD63" s="219">
        <v>1000</v>
      </c>
      <c r="AE63" s="75">
        <f t="shared" si="45"/>
        <v>-84</v>
      </c>
      <c r="AF63" s="65">
        <v>1000</v>
      </c>
      <c r="AG63" s="63">
        <v>0</v>
      </c>
      <c r="AH63" s="104">
        <v>3900000</v>
      </c>
    </row>
    <row r="64" spans="1:34" s="48" customFormat="1" ht="39.75" customHeight="1" x14ac:dyDescent="0.25">
      <c r="A64" s="90" t="s">
        <v>98</v>
      </c>
      <c r="B64" s="87" t="s">
        <v>19</v>
      </c>
      <c r="C64" s="95">
        <v>13</v>
      </c>
      <c r="D64" s="96">
        <v>5</v>
      </c>
      <c r="E64" s="97">
        <v>3</v>
      </c>
      <c r="F64" s="96">
        <v>2</v>
      </c>
      <c r="G64" s="97">
        <v>99</v>
      </c>
      <c r="H64" s="96">
        <v>0</v>
      </c>
      <c r="I64" s="95">
        <f t="shared" si="46"/>
        <v>102</v>
      </c>
      <c r="J64" s="53">
        <f t="shared" si="46"/>
        <v>2</v>
      </c>
      <c r="K64" s="110">
        <v>12</v>
      </c>
      <c r="L64" s="56">
        <v>0</v>
      </c>
      <c r="M64" s="108">
        <v>15</v>
      </c>
      <c r="N64" s="56">
        <v>0</v>
      </c>
      <c r="O64" s="112">
        <f t="shared" si="47"/>
        <v>27</v>
      </c>
      <c r="P64" s="56">
        <f t="shared" si="48"/>
        <v>0</v>
      </c>
      <c r="Q64" s="59">
        <v>10</v>
      </c>
      <c r="R64" s="60">
        <v>0</v>
      </c>
      <c r="S64" s="55">
        <v>8</v>
      </c>
      <c r="T64" s="56">
        <v>2</v>
      </c>
      <c r="U64" s="57">
        <v>5</v>
      </c>
      <c r="V64" s="58">
        <v>0</v>
      </c>
      <c r="W64" s="59">
        <v>16</v>
      </c>
      <c r="X64" s="60">
        <v>0</v>
      </c>
      <c r="Y64" s="61">
        <v>14</v>
      </c>
      <c r="Z64" s="60">
        <v>0</v>
      </c>
      <c r="AA64" s="76">
        <f t="shared" si="49"/>
        <v>195</v>
      </c>
      <c r="AB64" s="134">
        <f t="shared" si="50"/>
        <v>9</v>
      </c>
      <c r="AC64" s="135"/>
      <c r="AD64" s="219">
        <v>0</v>
      </c>
      <c r="AE64" s="75">
        <f t="shared" si="45"/>
        <v>186</v>
      </c>
      <c r="AF64" s="63"/>
      <c r="AG64" s="63"/>
      <c r="AH64" s="104"/>
    </row>
    <row r="65" spans="1:34" s="48" customFormat="1" ht="33" customHeight="1" x14ac:dyDescent="0.25">
      <c r="A65" s="90" t="s">
        <v>99</v>
      </c>
      <c r="B65" s="87" t="s">
        <v>20</v>
      </c>
      <c r="C65" s="52">
        <v>2</v>
      </c>
      <c r="D65" s="53">
        <v>2</v>
      </c>
      <c r="E65" s="54">
        <v>78</v>
      </c>
      <c r="F65" s="53">
        <v>17</v>
      </c>
      <c r="G65" s="113">
        <v>18</v>
      </c>
      <c r="H65" s="53">
        <v>8</v>
      </c>
      <c r="I65" s="52">
        <f t="shared" si="46"/>
        <v>96</v>
      </c>
      <c r="J65" s="53">
        <f t="shared" si="46"/>
        <v>25</v>
      </c>
      <c r="K65" s="111">
        <v>48</v>
      </c>
      <c r="L65" s="106">
        <v>27</v>
      </c>
      <c r="M65" s="109">
        <v>12</v>
      </c>
      <c r="N65" s="106">
        <v>0</v>
      </c>
      <c r="O65" s="109">
        <f t="shared" si="47"/>
        <v>60</v>
      </c>
      <c r="P65" s="56">
        <f t="shared" si="48"/>
        <v>27</v>
      </c>
      <c r="Q65" s="59">
        <v>12</v>
      </c>
      <c r="R65" s="60">
        <v>3</v>
      </c>
      <c r="S65" s="55">
        <v>12</v>
      </c>
      <c r="T65" s="106">
        <v>1</v>
      </c>
      <c r="U65" s="57">
        <v>5</v>
      </c>
      <c r="V65" s="58">
        <v>5</v>
      </c>
      <c r="W65" s="59">
        <v>24</v>
      </c>
      <c r="X65" s="60">
        <v>2</v>
      </c>
      <c r="Y65" s="61">
        <v>18</v>
      </c>
      <c r="Z65" s="60">
        <v>1</v>
      </c>
      <c r="AA65" s="76">
        <f t="shared" si="49"/>
        <v>229</v>
      </c>
      <c r="AB65" s="134">
        <f>D65+J65+T65+V65+X65+Z65+R65+P65</f>
        <v>66</v>
      </c>
      <c r="AC65" s="135"/>
      <c r="AD65" s="219">
        <v>175</v>
      </c>
      <c r="AE65" s="75">
        <f t="shared" si="45"/>
        <v>-12</v>
      </c>
      <c r="AF65" s="65">
        <f>2+6+3+2</f>
        <v>13</v>
      </c>
      <c r="AG65" s="63">
        <v>13</v>
      </c>
      <c r="AH65" s="104">
        <f>1160000+9020426+1740000+3745780</f>
        <v>15666206</v>
      </c>
    </row>
    <row r="66" spans="1:34" s="48" customFormat="1" ht="38.25" customHeight="1" x14ac:dyDescent="0.25">
      <c r="A66" s="90" t="s">
        <v>100</v>
      </c>
      <c r="B66" s="87" t="s">
        <v>87</v>
      </c>
      <c r="C66" s="52">
        <v>8</v>
      </c>
      <c r="D66" s="53">
        <v>0</v>
      </c>
      <c r="E66" s="54">
        <v>312</v>
      </c>
      <c r="F66" s="53">
        <v>38</v>
      </c>
      <c r="G66" s="54">
        <v>72</v>
      </c>
      <c r="H66" s="53">
        <v>0</v>
      </c>
      <c r="I66" s="52">
        <f t="shared" si="46"/>
        <v>384</v>
      </c>
      <c r="J66" s="53">
        <f t="shared" si="46"/>
        <v>38</v>
      </c>
      <c r="K66" s="110">
        <v>192</v>
      </c>
      <c r="L66" s="56">
        <v>6</v>
      </c>
      <c r="M66" s="108">
        <v>48</v>
      </c>
      <c r="N66" s="56">
        <v>0</v>
      </c>
      <c r="O66" s="112">
        <f t="shared" si="47"/>
        <v>240</v>
      </c>
      <c r="P66" s="56">
        <f t="shared" si="48"/>
        <v>6</v>
      </c>
      <c r="Q66" s="59">
        <v>48</v>
      </c>
      <c r="R66" s="60">
        <v>0</v>
      </c>
      <c r="S66" s="55">
        <v>48</v>
      </c>
      <c r="T66" s="56">
        <v>0</v>
      </c>
      <c r="U66" s="57">
        <v>20</v>
      </c>
      <c r="V66" s="58">
        <v>0</v>
      </c>
      <c r="W66" s="59">
        <v>96</v>
      </c>
      <c r="X66" s="60">
        <v>8</v>
      </c>
      <c r="Y66" s="61">
        <v>72</v>
      </c>
      <c r="Z66" s="60">
        <v>7</v>
      </c>
      <c r="AA66" s="76">
        <f t="shared" si="49"/>
        <v>916</v>
      </c>
      <c r="AB66" s="134">
        <f>D66+J66+T66+V66+X66+Z66+R66+P66</f>
        <v>59</v>
      </c>
      <c r="AC66" s="135"/>
      <c r="AD66" s="219">
        <v>60</v>
      </c>
      <c r="AE66" s="75">
        <f t="shared" si="45"/>
        <v>797</v>
      </c>
      <c r="AF66" s="63"/>
      <c r="AG66" s="63"/>
      <c r="AH66" s="104"/>
    </row>
    <row r="67" spans="1:34" s="48" customFormat="1" ht="33" customHeight="1" x14ac:dyDescent="0.25">
      <c r="A67" s="90" t="s">
        <v>101</v>
      </c>
      <c r="B67" s="87" t="s">
        <v>22</v>
      </c>
      <c r="C67" s="52">
        <v>2</v>
      </c>
      <c r="D67" s="53">
        <v>1</v>
      </c>
      <c r="E67" s="54">
        <v>50</v>
      </c>
      <c r="F67" s="53">
        <v>4</v>
      </c>
      <c r="G67" s="54">
        <v>14</v>
      </c>
      <c r="H67" s="53">
        <v>5</v>
      </c>
      <c r="I67" s="52">
        <f t="shared" si="46"/>
        <v>64</v>
      </c>
      <c r="J67" s="53">
        <f t="shared" si="46"/>
        <v>9</v>
      </c>
      <c r="K67" s="110">
        <v>32</v>
      </c>
      <c r="L67" s="56">
        <v>6</v>
      </c>
      <c r="M67" s="108">
        <v>8</v>
      </c>
      <c r="N67" s="56">
        <v>0</v>
      </c>
      <c r="O67" s="112">
        <f t="shared" si="47"/>
        <v>40</v>
      </c>
      <c r="P67" s="56">
        <f>L67+N67</f>
        <v>6</v>
      </c>
      <c r="Q67" s="59">
        <v>8</v>
      </c>
      <c r="R67" s="60">
        <v>4</v>
      </c>
      <c r="S67" s="55">
        <v>8</v>
      </c>
      <c r="T67" s="56">
        <v>12</v>
      </c>
      <c r="U67" s="57">
        <v>4</v>
      </c>
      <c r="V67" s="58">
        <v>12</v>
      </c>
      <c r="W67" s="59">
        <v>16</v>
      </c>
      <c r="X67" s="60">
        <v>2</v>
      </c>
      <c r="Y67" s="61">
        <v>12</v>
      </c>
      <c r="Z67" s="60">
        <v>2</v>
      </c>
      <c r="AA67" s="76">
        <f t="shared" si="49"/>
        <v>154</v>
      </c>
      <c r="AB67" s="134">
        <f t="shared" si="50"/>
        <v>48</v>
      </c>
      <c r="AC67" s="135"/>
      <c r="AD67" s="219">
        <v>97</v>
      </c>
      <c r="AE67" s="75">
        <f t="shared" si="45"/>
        <v>9</v>
      </c>
      <c r="AF67" s="65">
        <v>97</v>
      </c>
      <c r="AG67" s="63">
        <v>0</v>
      </c>
      <c r="AH67" s="104">
        <v>41648400</v>
      </c>
    </row>
    <row r="68" spans="1:34" s="48" customFormat="1" ht="33" customHeight="1" x14ac:dyDescent="0.25">
      <c r="A68" s="90" t="s">
        <v>102</v>
      </c>
      <c r="B68" s="87" t="s">
        <v>23</v>
      </c>
      <c r="C68" s="52">
        <v>2</v>
      </c>
      <c r="D68" s="53">
        <v>6</v>
      </c>
      <c r="E68" s="54">
        <v>78</v>
      </c>
      <c r="F68" s="53">
        <v>0</v>
      </c>
      <c r="G68" s="54">
        <v>18</v>
      </c>
      <c r="H68" s="53">
        <v>0</v>
      </c>
      <c r="I68" s="52">
        <f t="shared" si="46"/>
        <v>96</v>
      </c>
      <c r="J68" s="53">
        <f t="shared" si="46"/>
        <v>0</v>
      </c>
      <c r="K68" s="110">
        <v>48</v>
      </c>
      <c r="L68" s="56">
        <v>6</v>
      </c>
      <c r="M68" s="108">
        <v>12</v>
      </c>
      <c r="N68" s="56">
        <v>0</v>
      </c>
      <c r="O68" s="112">
        <f t="shared" si="47"/>
        <v>60</v>
      </c>
      <c r="P68" s="56">
        <f t="shared" si="48"/>
        <v>6</v>
      </c>
      <c r="Q68" s="59">
        <v>12</v>
      </c>
      <c r="R68" s="60">
        <v>3</v>
      </c>
      <c r="S68" s="55">
        <v>12</v>
      </c>
      <c r="T68" s="56">
        <v>1</v>
      </c>
      <c r="U68" s="57">
        <v>5</v>
      </c>
      <c r="V68" s="58">
        <v>0</v>
      </c>
      <c r="W68" s="59">
        <v>24</v>
      </c>
      <c r="X68" s="60">
        <v>7</v>
      </c>
      <c r="Y68" s="61">
        <v>18</v>
      </c>
      <c r="Z68" s="60">
        <v>2</v>
      </c>
      <c r="AA68" s="76">
        <f t="shared" si="49"/>
        <v>229</v>
      </c>
      <c r="AB68" s="134">
        <f t="shared" si="50"/>
        <v>25</v>
      </c>
      <c r="AC68" s="135"/>
      <c r="AD68" s="219">
        <v>80</v>
      </c>
      <c r="AE68" s="75">
        <f t="shared" si="45"/>
        <v>124</v>
      </c>
      <c r="AF68" s="63">
        <v>80</v>
      </c>
      <c r="AG68" s="63">
        <v>80</v>
      </c>
      <c r="AH68" s="104">
        <v>2616000</v>
      </c>
    </row>
    <row r="69" spans="1:34" s="48" customFormat="1" ht="33" customHeight="1" x14ac:dyDescent="0.25">
      <c r="A69" s="90" t="s">
        <v>103</v>
      </c>
      <c r="B69" s="87" t="s">
        <v>24</v>
      </c>
      <c r="C69" s="52">
        <v>3</v>
      </c>
      <c r="D69" s="53">
        <v>9</v>
      </c>
      <c r="E69" s="54">
        <v>114</v>
      </c>
      <c r="F69" s="53">
        <v>0</v>
      </c>
      <c r="G69" s="54">
        <v>30</v>
      </c>
      <c r="H69" s="53">
        <v>0</v>
      </c>
      <c r="I69" s="52">
        <f t="shared" si="46"/>
        <v>144</v>
      </c>
      <c r="J69" s="53">
        <f t="shared" si="46"/>
        <v>0</v>
      </c>
      <c r="K69" s="110">
        <v>72</v>
      </c>
      <c r="L69" s="56">
        <v>18</v>
      </c>
      <c r="M69" s="108">
        <v>18</v>
      </c>
      <c r="N69" s="56">
        <v>0</v>
      </c>
      <c r="O69" s="112">
        <f t="shared" si="47"/>
        <v>90</v>
      </c>
      <c r="P69" s="56">
        <f t="shared" si="48"/>
        <v>18</v>
      </c>
      <c r="Q69" s="59">
        <v>18</v>
      </c>
      <c r="R69" s="60">
        <v>0</v>
      </c>
      <c r="S69" s="55">
        <v>18</v>
      </c>
      <c r="T69" s="56">
        <v>18</v>
      </c>
      <c r="U69" s="57">
        <v>8</v>
      </c>
      <c r="V69" s="58">
        <v>0</v>
      </c>
      <c r="W69" s="59">
        <v>36</v>
      </c>
      <c r="X69" s="60">
        <v>18</v>
      </c>
      <c r="Y69" s="61">
        <v>27</v>
      </c>
      <c r="Z69" s="60">
        <v>3</v>
      </c>
      <c r="AA69" s="76">
        <f t="shared" si="49"/>
        <v>344</v>
      </c>
      <c r="AB69" s="134">
        <f t="shared" si="50"/>
        <v>66</v>
      </c>
      <c r="AC69" s="135"/>
      <c r="AD69" s="219">
        <v>18</v>
      </c>
      <c r="AE69" s="75">
        <f t="shared" si="45"/>
        <v>260</v>
      </c>
      <c r="AF69" s="63">
        <v>18</v>
      </c>
      <c r="AG69" s="63">
        <v>0</v>
      </c>
      <c r="AH69" s="104">
        <v>1184400</v>
      </c>
    </row>
    <row r="70" spans="1:34" s="48" customFormat="1" ht="33" customHeight="1" x14ac:dyDescent="0.25">
      <c r="A70" s="90" t="s">
        <v>104</v>
      </c>
      <c r="B70" s="87" t="s">
        <v>25</v>
      </c>
      <c r="C70" s="52">
        <v>1</v>
      </c>
      <c r="D70" s="53">
        <v>0</v>
      </c>
      <c r="E70" s="54">
        <v>1</v>
      </c>
      <c r="F70" s="53">
        <v>1</v>
      </c>
      <c r="G70" s="54">
        <v>1</v>
      </c>
      <c r="H70" s="53">
        <v>1</v>
      </c>
      <c r="I70" s="52">
        <f t="shared" si="46"/>
        <v>2</v>
      </c>
      <c r="J70" s="53">
        <f t="shared" si="46"/>
        <v>2</v>
      </c>
      <c r="K70" s="110">
        <v>1</v>
      </c>
      <c r="L70" s="56">
        <v>1</v>
      </c>
      <c r="M70" s="108">
        <v>1</v>
      </c>
      <c r="N70" s="56">
        <v>0</v>
      </c>
      <c r="O70" s="112">
        <f t="shared" si="47"/>
        <v>2</v>
      </c>
      <c r="P70" s="56">
        <f t="shared" si="48"/>
        <v>1</v>
      </c>
      <c r="Q70" s="59">
        <v>1</v>
      </c>
      <c r="R70" s="60">
        <v>1</v>
      </c>
      <c r="S70" s="55">
        <v>1</v>
      </c>
      <c r="T70" s="56">
        <v>1</v>
      </c>
      <c r="U70" s="57">
        <v>1</v>
      </c>
      <c r="V70" s="58">
        <v>0</v>
      </c>
      <c r="W70" s="59">
        <v>1</v>
      </c>
      <c r="X70" s="53">
        <v>1</v>
      </c>
      <c r="Y70" s="61">
        <v>1</v>
      </c>
      <c r="Z70" s="60">
        <v>0</v>
      </c>
      <c r="AA70" s="76">
        <f t="shared" si="49"/>
        <v>10</v>
      </c>
      <c r="AB70" s="134">
        <f t="shared" si="50"/>
        <v>6</v>
      </c>
      <c r="AC70" s="135"/>
      <c r="AD70" s="219">
        <v>0</v>
      </c>
      <c r="AE70" s="75">
        <f t="shared" si="45"/>
        <v>4</v>
      </c>
      <c r="AF70" s="63"/>
      <c r="AG70" s="63"/>
      <c r="AH70" s="104"/>
    </row>
    <row r="71" spans="1:34" s="48" customFormat="1" ht="33" customHeight="1" x14ac:dyDescent="0.25">
      <c r="A71" s="90" t="s">
        <v>105</v>
      </c>
      <c r="B71" s="87" t="s">
        <v>32</v>
      </c>
      <c r="C71" s="52">
        <v>1</v>
      </c>
      <c r="D71" s="53">
        <v>1</v>
      </c>
      <c r="E71" s="54">
        <v>1</v>
      </c>
      <c r="F71" s="53">
        <v>1</v>
      </c>
      <c r="G71" s="54">
        <v>1</v>
      </c>
      <c r="H71" s="53">
        <v>2</v>
      </c>
      <c r="I71" s="52">
        <f t="shared" si="46"/>
        <v>2</v>
      </c>
      <c r="J71" s="53">
        <f t="shared" si="46"/>
        <v>3</v>
      </c>
      <c r="K71" s="110">
        <v>2</v>
      </c>
      <c r="L71" s="56">
        <v>0</v>
      </c>
      <c r="M71" s="108">
        <v>0</v>
      </c>
      <c r="N71" s="56">
        <v>0</v>
      </c>
      <c r="O71" s="112">
        <f t="shared" si="47"/>
        <v>2</v>
      </c>
      <c r="P71" s="56">
        <f t="shared" si="48"/>
        <v>0</v>
      </c>
      <c r="Q71" s="59">
        <v>1</v>
      </c>
      <c r="R71" s="60">
        <v>0</v>
      </c>
      <c r="S71" s="55">
        <v>1</v>
      </c>
      <c r="T71" s="56">
        <v>0</v>
      </c>
      <c r="U71" s="57">
        <v>1</v>
      </c>
      <c r="V71" s="58">
        <v>0</v>
      </c>
      <c r="W71" s="59">
        <v>1</v>
      </c>
      <c r="X71" s="60">
        <v>0</v>
      </c>
      <c r="Y71" s="61">
        <v>1</v>
      </c>
      <c r="Z71" s="60">
        <v>1</v>
      </c>
      <c r="AA71" s="76">
        <f t="shared" si="49"/>
        <v>10</v>
      </c>
      <c r="AB71" s="134">
        <f t="shared" si="50"/>
        <v>5</v>
      </c>
      <c r="AC71" s="135"/>
      <c r="AD71" s="219">
        <v>4</v>
      </c>
      <c r="AE71" s="75">
        <f t="shared" si="45"/>
        <v>1</v>
      </c>
      <c r="AF71" s="63"/>
      <c r="AG71" s="63"/>
      <c r="AH71" s="104"/>
    </row>
    <row r="72" spans="1:34" s="48" customFormat="1" ht="33" customHeight="1" x14ac:dyDescent="0.25">
      <c r="A72" s="90" t="s">
        <v>106</v>
      </c>
      <c r="B72" s="87" t="s">
        <v>34</v>
      </c>
      <c r="C72" s="62">
        <v>0</v>
      </c>
      <c r="D72" s="53">
        <v>0</v>
      </c>
      <c r="E72" s="54">
        <v>1</v>
      </c>
      <c r="F72" s="53">
        <v>0</v>
      </c>
      <c r="G72" s="54">
        <v>1</v>
      </c>
      <c r="H72" s="53">
        <v>4</v>
      </c>
      <c r="I72" s="52">
        <f t="shared" si="46"/>
        <v>2</v>
      </c>
      <c r="J72" s="53">
        <f t="shared" si="46"/>
        <v>4</v>
      </c>
      <c r="K72" s="110">
        <v>2</v>
      </c>
      <c r="L72" s="56">
        <v>1</v>
      </c>
      <c r="M72" s="108">
        <v>0</v>
      </c>
      <c r="N72" s="56">
        <v>0</v>
      </c>
      <c r="O72" s="112">
        <f t="shared" si="47"/>
        <v>2</v>
      </c>
      <c r="P72" s="56">
        <f t="shared" si="48"/>
        <v>1</v>
      </c>
      <c r="Q72" s="59">
        <v>0</v>
      </c>
      <c r="R72" s="60">
        <v>0</v>
      </c>
      <c r="S72" s="55">
        <v>0</v>
      </c>
      <c r="T72" s="56">
        <v>0</v>
      </c>
      <c r="U72" s="57">
        <v>0</v>
      </c>
      <c r="V72" s="58">
        <v>0</v>
      </c>
      <c r="W72" s="59">
        <v>0</v>
      </c>
      <c r="X72" s="60">
        <v>1</v>
      </c>
      <c r="Y72" s="61">
        <v>0</v>
      </c>
      <c r="Z72" s="60">
        <v>0</v>
      </c>
      <c r="AA72" s="76">
        <f t="shared" si="49"/>
        <v>4</v>
      </c>
      <c r="AB72" s="134">
        <f t="shared" si="50"/>
        <v>6</v>
      </c>
      <c r="AC72" s="135"/>
      <c r="AD72" s="219">
        <v>6</v>
      </c>
      <c r="AE72" s="75">
        <f t="shared" si="45"/>
        <v>-8</v>
      </c>
      <c r="AF72" s="63">
        <v>6</v>
      </c>
      <c r="AG72" s="63">
        <v>0</v>
      </c>
      <c r="AH72" s="104">
        <v>8447025.5999999996</v>
      </c>
    </row>
    <row r="73" spans="1:34" s="48" customFormat="1" ht="33" customHeight="1" x14ac:dyDescent="0.25">
      <c r="A73" s="90" t="s">
        <v>107</v>
      </c>
      <c r="B73" s="87" t="s">
        <v>42</v>
      </c>
      <c r="C73" s="52">
        <v>0</v>
      </c>
      <c r="D73" s="53">
        <v>0</v>
      </c>
      <c r="E73" s="54">
        <v>1</v>
      </c>
      <c r="F73" s="53">
        <v>0</v>
      </c>
      <c r="G73" s="54">
        <v>1</v>
      </c>
      <c r="H73" s="53">
        <v>0</v>
      </c>
      <c r="I73" s="52">
        <v>1</v>
      </c>
      <c r="J73" s="53">
        <f t="shared" si="46"/>
        <v>0</v>
      </c>
      <c r="K73" s="110">
        <v>1</v>
      </c>
      <c r="L73" s="56">
        <v>0</v>
      </c>
      <c r="M73" s="108">
        <v>0</v>
      </c>
      <c r="N73" s="56">
        <v>0</v>
      </c>
      <c r="O73" s="112">
        <f t="shared" si="47"/>
        <v>1</v>
      </c>
      <c r="P73" s="56">
        <f t="shared" si="48"/>
        <v>0</v>
      </c>
      <c r="Q73" s="59">
        <v>0</v>
      </c>
      <c r="R73" s="60">
        <v>0</v>
      </c>
      <c r="S73" s="55">
        <v>0</v>
      </c>
      <c r="T73" s="56">
        <v>0</v>
      </c>
      <c r="U73" s="57">
        <v>0</v>
      </c>
      <c r="V73" s="58">
        <v>0</v>
      </c>
      <c r="W73" s="59">
        <v>0</v>
      </c>
      <c r="X73" s="60">
        <v>0</v>
      </c>
      <c r="Y73" s="61">
        <v>0</v>
      </c>
      <c r="Z73" s="60">
        <v>0</v>
      </c>
      <c r="AA73" s="76">
        <f t="shared" si="49"/>
        <v>2</v>
      </c>
      <c r="AB73" s="134">
        <f t="shared" si="50"/>
        <v>0</v>
      </c>
      <c r="AC73" s="135"/>
      <c r="AD73" s="219">
        <v>2</v>
      </c>
      <c r="AE73" s="75">
        <f t="shared" si="45"/>
        <v>0</v>
      </c>
      <c r="AF73" s="63">
        <v>2</v>
      </c>
      <c r="AG73" s="63">
        <v>0</v>
      </c>
      <c r="AH73" s="104">
        <v>4020200</v>
      </c>
    </row>
    <row r="74" spans="1:34" ht="29.25" customHeight="1" x14ac:dyDescent="0.25">
      <c r="A74" s="211" t="s">
        <v>109</v>
      </c>
      <c r="B74" s="211"/>
      <c r="C74" s="211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</row>
    <row r="75" spans="1:34" ht="32.25" customHeight="1" x14ac:dyDescent="0.25">
      <c r="A75" s="184"/>
      <c r="B75" s="185"/>
      <c r="C75" s="213" t="s">
        <v>72</v>
      </c>
      <c r="D75" s="214"/>
      <c r="E75" s="214"/>
      <c r="F75" s="215"/>
      <c r="G75" s="119" t="s">
        <v>73</v>
      </c>
      <c r="H75" s="119"/>
      <c r="I75" s="119"/>
      <c r="J75" s="119"/>
      <c r="K75" s="119"/>
      <c r="L75" s="119"/>
      <c r="M75" s="119"/>
      <c r="N75" s="119"/>
      <c r="O75" s="119"/>
      <c r="P75" s="119"/>
      <c r="Q75" s="119"/>
      <c r="R75" s="119"/>
      <c r="S75" s="119"/>
      <c r="T75" s="119"/>
      <c r="U75" s="119"/>
      <c r="V75" s="119"/>
      <c r="W75" s="119"/>
      <c r="X75" s="119" t="s">
        <v>76</v>
      </c>
      <c r="Y75" s="119"/>
      <c r="Z75" s="205" t="s">
        <v>74</v>
      </c>
      <c r="AA75" s="206"/>
      <c r="AB75" s="206"/>
      <c r="AC75" s="206"/>
      <c r="AD75" s="206"/>
      <c r="AE75" s="206"/>
      <c r="AF75" s="206"/>
      <c r="AG75" s="206"/>
      <c r="AH75" s="207"/>
    </row>
    <row r="76" spans="1:34" ht="37.5" customHeight="1" x14ac:dyDescent="0.25">
      <c r="A76" s="186"/>
      <c r="B76" s="187"/>
      <c r="C76" s="208"/>
      <c r="D76" s="209"/>
      <c r="E76" s="209"/>
      <c r="F76" s="210"/>
      <c r="G76" s="202" t="s">
        <v>75</v>
      </c>
      <c r="H76" s="203"/>
      <c r="I76" s="203"/>
      <c r="J76" s="204"/>
      <c r="K76" s="202" t="s">
        <v>83</v>
      </c>
      <c r="L76" s="203"/>
      <c r="M76" s="203"/>
      <c r="N76" s="203"/>
      <c r="O76" s="203"/>
      <c r="P76" s="203"/>
      <c r="Q76" s="203"/>
      <c r="R76" s="203"/>
      <c r="S76" s="203"/>
      <c r="T76" s="204"/>
      <c r="U76" s="120" t="s">
        <v>84</v>
      </c>
      <c r="V76" s="120"/>
      <c r="W76" s="120"/>
      <c r="X76" s="120"/>
      <c r="Y76" s="120"/>
      <c r="Z76" s="208"/>
      <c r="AA76" s="209"/>
      <c r="AB76" s="209"/>
      <c r="AC76" s="209"/>
      <c r="AD76" s="209"/>
      <c r="AE76" s="209"/>
      <c r="AF76" s="209"/>
      <c r="AG76" s="209"/>
      <c r="AH76" s="210"/>
    </row>
    <row r="77" spans="1:34" s="64" customFormat="1" ht="118.5" customHeight="1" x14ac:dyDescent="0.25">
      <c r="A77" s="90" t="s">
        <v>97</v>
      </c>
      <c r="B77" s="93" t="s">
        <v>69</v>
      </c>
      <c r="C77" s="115" t="s">
        <v>145</v>
      </c>
      <c r="D77" s="142"/>
      <c r="E77" s="142"/>
      <c r="F77" s="143"/>
      <c r="G77" s="115" t="s">
        <v>124</v>
      </c>
      <c r="H77" s="142"/>
      <c r="I77" s="142"/>
      <c r="J77" s="143"/>
      <c r="K77" s="115" t="s">
        <v>144</v>
      </c>
      <c r="L77" s="142"/>
      <c r="M77" s="142"/>
      <c r="N77" s="142"/>
      <c r="O77" s="142"/>
      <c r="P77" s="142"/>
      <c r="Q77" s="142"/>
      <c r="R77" s="142"/>
      <c r="S77" s="142"/>
      <c r="T77" s="143"/>
      <c r="U77" s="118" t="s">
        <v>143</v>
      </c>
      <c r="V77" s="118"/>
      <c r="W77" s="118"/>
      <c r="X77" s="144" t="s">
        <v>167</v>
      </c>
      <c r="Y77" s="145"/>
      <c r="Z77" s="115" t="s">
        <v>125</v>
      </c>
      <c r="AA77" s="116"/>
      <c r="AB77" s="116"/>
      <c r="AC77" s="116"/>
      <c r="AD77" s="116"/>
      <c r="AE77" s="116"/>
      <c r="AF77" s="116"/>
      <c r="AG77" s="116"/>
      <c r="AH77" s="117"/>
    </row>
    <row r="78" spans="1:34" s="64" customFormat="1" ht="84" customHeight="1" x14ac:dyDescent="0.25">
      <c r="A78" s="90" t="s">
        <v>110</v>
      </c>
      <c r="B78" s="88" t="s">
        <v>70</v>
      </c>
      <c r="C78" s="115" t="s">
        <v>127</v>
      </c>
      <c r="D78" s="142"/>
      <c r="E78" s="142"/>
      <c r="F78" s="143"/>
      <c r="G78" s="115" t="s">
        <v>154</v>
      </c>
      <c r="H78" s="142"/>
      <c r="I78" s="142"/>
      <c r="J78" s="143"/>
      <c r="K78" s="115" t="s">
        <v>146</v>
      </c>
      <c r="L78" s="142"/>
      <c r="M78" s="142"/>
      <c r="N78" s="142"/>
      <c r="O78" s="142"/>
      <c r="P78" s="142"/>
      <c r="Q78" s="142"/>
      <c r="R78" s="142"/>
      <c r="S78" s="142"/>
      <c r="T78" s="143"/>
      <c r="U78" s="118" t="s">
        <v>77</v>
      </c>
      <c r="V78" s="118"/>
      <c r="W78" s="118"/>
      <c r="X78" s="144" t="s">
        <v>129</v>
      </c>
      <c r="Y78" s="145"/>
      <c r="Z78" s="115" t="s">
        <v>128</v>
      </c>
      <c r="AA78" s="116"/>
      <c r="AB78" s="116"/>
      <c r="AC78" s="116"/>
      <c r="AD78" s="116"/>
      <c r="AE78" s="116"/>
      <c r="AF78" s="116"/>
      <c r="AG78" s="116"/>
      <c r="AH78" s="117"/>
    </row>
    <row r="79" spans="1:34" s="64" customFormat="1" ht="60.75" customHeight="1" x14ac:dyDescent="0.25">
      <c r="A79" s="90" t="s">
        <v>111</v>
      </c>
      <c r="B79" s="88" t="s">
        <v>71</v>
      </c>
      <c r="C79" s="115" t="s">
        <v>126</v>
      </c>
      <c r="D79" s="142"/>
      <c r="E79" s="142"/>
      <c r="F79" s="143"/>
      <c r="G79" s="115" t="s">
        <v>147</v>
      </c>
      <c r="H79" s="142"/>
      <c r="I79" s="142"/>
      <c r="J79" s="143"/>
      <c r="K79" s="115" t="s">
        <v>148</v>
      </c>
      <c r="L79" s="142"/>
      <c r="M79" s="142"/>
      <c r="N79" s="142"/>
      <c r="O79" s="142"/>
      <c r="P79" s="142"/>
      <c r="Q79" s="142"/>
      <c r="R79" s="142"/>
      <c r="S79" s="142"/>
      <c r="T79" s="143"/>
      <c r="U79" s="118" t="s">
        <v>77</v>
      </c>
      <c r="V79" s="118"/>
      <c r="W79" s="118"/>
      <c r="X79" s="144" t="s">
        <v>167</v>
      </c>
      <c r="Y79" s="145"/>
      <c r="Z79" s="136" t="s">
        <v>139</v>
      </c>
      <c r="AA79" s="137"/>
      <c r="AB79" s="137"/>
      <c r="AC79" s="137"/>
      <c r="AD79" s="137"/>
      <c r="AE79" s="137"/>
      <c r="AF79" s="137"/>
      <c r="AG79" s="137"/>
      <c r="AH79" s="138"/>
    </row>
    <row r="80" spans="1:34" s="64" customFormat="1" ht="39" customHeight="1" x14ac:dyDescent="0.25">
      <c r="A80" s="90" t="s">
        <v>112</v>
      </c>
      <c r="B80" s="88" t="s">
        <v>4</v>
      </c>
      <c r="C80" s="146" t="s">
        <v>149</v>
      </c>
      <c r="D80" s="147"/>
      <c r="E80" s="147"/>
      <c r="F80" s="147"/>
      <c r="G80" s="147"/>
      <c r="H80" s="147"/>
      <c r="I80" s="147"/>
      <c r="J80" s="147"/>
      <c r="K80" s="147"/>
      <c r="L80" s="147"/>
      <c r="M80" s="147"/>
      <c r="N80" s="147"/>
      <c r="O80" s="147"/>
      <c r="P80" s="147"/>
      <c r="Q80" s="147"/>
      <c r="R80" s="147"/>
      <c r="S80" s="147"/>
      <c r="T80" s="147"/>
      <c r="U80" s="147"/>
      <c r="V80" s="147"/>
      <c r="W80" s="147"/>
      <c r="X80" s="147"/>
      <c r="Y80" s="148"/>
      <c r="Z80" s="139" t="s">
        <v>78</v>
      </c>
      <c r="AA80" s="140"/>
      <c r="AB80" s="140"/>
      <c r="AC80" s="140"/>
      <c r="AD80" s="140"/>
      <c r="AE80" s="140"/>
      <c r="AF80" s="140"/>
      <c r="AG80" s="140"/>
      <c r="AH80" s="141"/>
    </row>
    <row r="81" spans="1:34" s="64" customFormat="1" ht="78.75" customHeight="1" x14ac:dyDescent="0.25">
      <c r="A81" s="90" t="s">
        <v>113</v>
      </c>
      <c r="B81" s="88" t="s">
        <v>2</v>
      </c>
      <c r="C81" s="115" t="s">
        <v>169</v>
      </c>
      <c r="D81" s="142"/>
      <c r="E81" s="142"/>
      <c r="F81" s="143"/>
      <c r="G81" s="115" t="s">
        <v>150</v>
      </c>
      <c r="H81" s="142"/>
      <c r="I81" s="142"/>
      <c r="J81" s="143"/>
      <c r="K81" s="115" t="s">
        <v>151</v>
      </c>
      <c r="L81" s="142"/>
      <c r="M81" s="142"/>
      <c r="N81" s="142"/>
      <c r="O81" s="142"/>
      <c r="P81" s="142"/>
      <c r="Q81" s="142"/>
      <c r="R81" s="142"/>
      <c r="S81" s="142"/>
      <c r="T81" s="143"/>
      <c r="U81" s="118" t="s">
        <v>85</v>
      </c>
      <c r="V81" s="118"/>
      <c r="W81" s="118"/>
      <c r="X81" s="144" t="s">
        <v>168</v>
      </c>
      <c r="Y81" s="145"/>
      <c r="Z81" s="115" t="s">
        <v>130</v>
      </c>
      <c r="AA81" s="116"/>
      <c r="AB81" s="116"/>
      <c r="AC81" s="116"/>
      <c r="AD81" s="116"/>
      <c r="AE81" s="116"/>
      <c r="AF81" s="116"/>
      <c r="AG81" s="116"/>
      <c r="AH81" s="117"/>
    </row>
    <row r="82" spans="1:34" s="64" customFormat="1" ht="63" customHeight="1" x14ac:dyDescent="0.25">
      <c r="A82" s="90" t="s">
        <v>114</v>
      </c>
      <c r="B82" s="88" t="s">
        <v>7</v>
      </c>
      <c r="C82" s="212" t="s">
        <v>152</v>
      </c>
      <c r="D82" s="142"/>
      <c r="E82" s="142"/>
      <c r="F82" s="143"/>
      <c r="G82" s="115" t="s">
        <v>153</v>
      </c>
      <c r="H82" s="116"/>
      <c r="I82" s="116"/>
      <c r="J82" s="117"/>
      <c r="K82" s="115" t="s">
        <v>155</v>
      </c>
      <c r="L82" s="142"/>
      <c r="M82" s="142"/>
      <c r="N82" s="142"/>
      <c r="O82" s="142"/>
      <c r="P82" s="142"/>
      <c r="Q82" s="142"/>
      <c r="R82" s="142"/>
      <c r="S82" s="142"/>
      <c r="T82" s="143"/>
      <c r="U82" s="118" t="s">
        <v>86</v>
      </c>
      <c r="V82" s="118"/>
      <c r="W82" s="118"/>
      <c r="X82" s="144" t="s">
        <v>142</v>
      </c>
      <c r="Y82" s="145"/>
      <c r="Z82" s="136" t="s">
        <v>131</v>
      </c>
      <c r="AA82" s="137"/>
      <c r="AB82" s="137"/>
      <c r="AC82" s="137"/>
      <c r="AD82" s="137"/>
      <c r="AE82" s="137"/>
      <c r="AF82" s="137"/>
      <c r="AG82" s="137"/>
      <c r="AH82" s="138"/>
    </row>
    <row r="83" spans="1:34" s="64" customFormat="1" ht="63" customHeight="1" x14ac:dyDescent="0.25">
      <c r="A83" s="90" t="s">
        <v>115</v>
      </c>
      <c r="B83" s="88" t="s">
        <v>5</v>
      </c>
      <c r="C83" s="115" t="s">
        <v>159</v>
      </c>
      <c r="D83" s="142"/>
      <c r="E83" s="142"/>
      <c r="F83" s="143"/>
      <c r="G83" s="115" t="s">
        <v>160</v>
      </c>
      <c r="H83" s="116"/>
      <c r="I83" s="116"/>
      <c r="J83" s="117"/>
      <c r="K83" s="115" t="s">
        <v>161</v>
      </c>
      <c r="L83" s="142"/>
      <c r="M83" s="142"/>
      <c r="N83" s="142"/>
      <c r="O83" s="142"/>
      <c r="P83" s="142"/>
      <c r="Q83" s="142"/>
      <c r="R83" s="142"/>
      <c r="S83" s="142"/>
      <c r="T83" s="143"/>
      <c r="U83" s="118" t="s">
        <v>162</v>
      </c>
      <c r="V83" s="118"/>
      <c r="W83" s="118"/>
      <c r="X83" s="144" t="s">
        <v>170</v>
      </c>
      <c r="Y83" s="145"/>
      <c r="Z83" s="115"/>
      <c r="AA83" s="116"/>
      <c r="AB83" s="116"/>
      <c r="AC83" s="116"/>
      <c r="AD83" s="116"/>
      <c r="AE83" s="116"/>
      <c r="AF83" s="116"/>
      <c r="AG83" s="116"/>
      <c r="AH83" s="117"/>
    </row>
    <row r="84" spans="1:34" s="64" customFormat="1" ht="60.75" customHeight="1" x14ac:dyDescent="0.25">
      <c r="A84" s="90" t="s">
        <v>132</v>
      </c>
      <c r="B84" s="88" t="s">
        <v>62</v>
      </c>
      <c r="C84" s="115" t="s">
        <v>156</v>
      </c>
      <c r="D84" s="142"/>
      <c r="E84" s="142"/>
      <c r="F84" s="143"/>
      <c r="G84" s="115" t="s">
        <v>157</v>
      </c>
      <c r="H84" s="116"/>
      <c r="I84" s="116"/>
      <c r="J84" s="117"/>
      <c r="K84" s="115" t="s">
        <v>161</v>
      </c>
      <c r="L84" s="142"/>
      <c r="M84" s="142"/>
      <c r="N84" s="142"/>
      <c r="O84" s="142"/>
      <c r="P84" s="142"/>
      <c r="Q84" s="142"/>
      <c r="R84" s="142"/>
      <c r="S84" s="142"/>
      <c r="T84" s="143"/>
      <c r="U84" s="118" t="s">
        <v>158</v>
      </c>
      <c r="V84" s="118"/>
      <c r="W84" s="118"/>
      <c r="X84" s="144" t="s">
        <v>171</v>
      </c>
      <c r="Y84" s="145"/>
      <c r="Z84" s="115"/>
      <c r="AA84" s="116"/>
      <c r="AB84" s="116"/>
      <c r="AC84" s="116"/>
      <c r="AD84" s="116"/>
      <c r="AE84" s="116"/>
      <c r="AF84" s="116"/>
      <c r="AG84" s="116"/>
      <c r="AH84" s="117"/>
    </row>
  </sheetData>
  <mergeCells count="127">
    <mergeCell ref="C60:J60"/>
    <mergeCell ref="K60:R60"/>
    <mergeCell ref="S60:V60"/>
    <mergeCell ref="W60:X60"/>
    <mergeCell ref="K58:L58"/>
    <mergeCell ref="M58:N58"/>
    <mergeCell ref="O58:P58"/>
    <mergeCell ref="AI2:AJ2"/>
    <mergeCell ref="AI5:AJ5"/>
    <mergeCell ref="X82:Y82"/>
    <mergeCell ref="X84:Y84"/>
    <mergeCell ref="G76:J76"/>
    <mergeCell ref="K81:T81"/>
    <mergeCell ref="K77:T77"/>
    <mergeCell ref="K78:T78"/>
    <mergeCell ref="K76:T76"/>
    <mergeCell ref="K79:T79"/>
    <mergeCell ref="C77:F77"/>
    <mergeCell ref="X79:Y79"/>
    <mergeCell ref="X78:Y78"/>
    <mergeCell ref="X77:Y77"/>
    <mergeCell ref="G82:J82"/>
    <mergeCell ref="G79:J79"/>
    <mergeCell ref="G78:J78"/>
    <mergeCell ref="G77:J77"/>
    <mergeCell ref="C82:F82"/>
    <mergeCell ref="C79:F79"/>
    <mergeCell ref="C81:F81"/>
    <mergeCell ref="G81:J81"/>
    <mergeCell ref="C75:F76"/>
    <mergeCell ref="U76:W76"/>
    <mergeCell ref="A75:B76"/>
    <mergeCell ref="AB61:AC61"/>
    <mergeCell ref="K5:R5"/>
    <mergeCell ref="W2:X3"/>
    <mergeCell ref="C57:D58"/>
    <mergeCell ref="AD2:AE3"/>
    <mergeCell ref="AA5:AC5"/>
    <mergeCell ref="AB71:AC71"/>
    <mergeCell ref="AB70:AC70"/>
    <mergeCell ref="AB69:AC69"/>
    <mergeCell ref="AB68:AC68"/>
    <mergeCell ref="AB67:AC67"/>
    <mergeCell ref="AB66:AC66"/>
    <mergeCell ref="AB65:AC65"/>
    <mergeCell ref="AB64:AC64"/>
    <mergeCell ref="S5:V5"/>
    <mergeCell ref="W57:X58"/>
    <mergeCell ref="Y57:Z58"/>
    <mergeCell ref="G58:H58"/>
    <mergeCell ref="K3:L3"/>
    <mergeCell ref="M3:N3"/>
    <mergeCell ref="K2:P2"/>
    <mergeCell ref="O3:P3"/>
    <mergeCell ref="K57:P57"/>
    <mergeCell ref="B1:AE1"/>
    <mergeCell ref="AA57:AE58"/>
    <mergeCell ref="AA2:AC3"/>
    <mergeCell ref="AD6:AD7"/>
    <mergeCell ref="AD8:AD9"/>
    <mergeCell ref="AE6:AE7"/>
    <mergeCell ref="AE8:AE9"/>
    <mergeCell ref="C2:D3"/>
    <mergeCell ref="E3:F3"/>
    <mergeCell ref="G3:H3"/>
    <mergeCell ref="E2:J2"/>
    <mergeCell ref="I3:J3"/>
    <mergeCell ref="S2:T3"/>
    <mergeCell ref="U2:V3"/>
    <mergeCell ref="A10:B10"/>
    <mergeCell ref="Y2:Z3"/>
    <mergeCell ref="W5:X5"/>
    <mergeCell ref="Y5:Z5"/>
    <mergeCell ref="A56:AH56"/>
    <mergeCell ref="C5:J5"/>
    <mergeCell ref="B2:B5"/>
    <mergeCell ref="A2:A5"/>
    <mergeCell ref="Q2:R3"/>
    <mergeCell ref="E58:F58"/>
    <mergeCell ref="Z78:AH78"/>
    <mergeCell ref="Z79:AH79"/>
    <mergeCell ref="Z80:AH80"/>
    <mergeCell ref="Z84:AH84"/>
    <mergeCell ref="Z83:AH83"/>
    <mergeCell ref="Z82:AH82"/>
    <mergeCell ref="Z81:AH81"/>
    <mergeCell ref="C83:F83"/>
    <mergeCell ref="G83:J83"/>
    <mergeCell ref="K83:T83"/>
    <mergeCell ref="U83:W83"/>
    <mergeCell ref="X83:Y83"/>
    <mergeCell ref="K84:T84"/>
    <mergeCell ref="U84:W84"/>
    <mergeCell ref="K82:T82"/>
    <mergeCell ref="C78:F78"/>
    <mergeCell ref="U78:W78"/>
    <mergeCell ref="U79:W79"/>
    <mergeCell ref="U82:W82"/>
    <mergeCell ref="U81:W81"/>
    <mergeCell ref="C80:Y80"/>
    <mergeCell ref="X81:Y81"/>
    <mergeCell ref="C84:F84"/>
    <mergeCell ref="G84:J84"/>
    <mergeCell ref="Z77:AH77"/>
    <mergeCell ref="U77:W77"/>
    <mergeCell ref="G75:W75"/>
    <mergeCell ref="X75:Y76"/>
    <mergeCell ref="AF57:AH57"/>
    <mergeCell ref="AF58:AF59"/>
    <mergeCell ref="AH58:AH59"/>
    <mergeCell ref="AG58:AG59"/>
    <mergeCell ref="Q57:R58"/>
    <mergeCell ref="E57:J57"/>
    <mergeCell ref="S57:T58"/>
    <mergeCell ref="U57:V58"/>
    <mergeCell ref="AA59:AA60"/>
    <mergeCell ref="AD59:AD60"/>
    <mergeCell ref="AE59:AE60"/>
    <mergeCell ref="AB63:AC63"/>
    <mergeCell ref="Y60:Z60"/>
    <mergeCell ref="AB59:AC60"/>
    <mergeCell ref="AB62:AC62"/>
    <mergeCell ref="AB73:AC73"/>
    <mergeCell ref="AB72:AC72"/>
    <mergeCell ref="Z75:AH76"/>
    <mergeCell ref="A74:AH74"/>
    <mergeCell ref="I58:J58"/>
  </mergeCells>
  <pageMargins left="0.51181102362204722" right="0.51181102362204722" top="0.55118110236220474" bottom="0.55118110236220474" header="0.31496062992125984" footer="0.31496062992125984"/>
  <pageSetup paperSize="8" scale="35" fitToHeight="0" orientation="landscape" r:id="rId1"/>
  <rowBreaks count="1" manualBreakCount="1">
    <brk id="73" max="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Лист1</vt:lpstr>
      <vt:lpstr>Лист2</vt:lpstr>
      <vt:lpstr>Лист3</vt:lpstr>
      <vt:lpstr>Лист1!Заголовки_для_печати</vt:lpstr>
      <vt:lpstr>Лист2!Заголовки_для_печати</vt:lpstr>
      <vt:lpstr>Лист2!Область_печати</vt:lpstr>
      <vt:lpstr>Лист3!Область_печати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Никуличева Ирина Сергеевна</cp:lastModifiedBy>
  <cp:lastPrinted>2020-04-17T17:00:08Z</cp:lastPrinted>
  <dcterms:created xsi:type="dcterms:W3CDTF">2020-03-28T16:57:26Z</dcterms:created>
  <dcterms:modified xsi:type="dcterms:W3CDTF">2020-04-23T17:19:57Z</dcterms:modified>
</cp:coreProperties>
</file>