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iaa\Desktop\Губернатору\"/>
    </mc:Choice>
  </mc:AlternateContent>
  <xr:revisionPtr revIDLastSave="0" documentId="13_ncr:1_{F5F6218F-E2B1-4CCE-89F8-43F0B52309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Лист1!$A$5:$V$32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N29" i="1" l="1"/>
  <c r="O29" i="1" s="1"/>
  <c r="T29" i="1"/>
  <c r="U29" i="1" s="1"/>
  <c r="T30" i="1"/>
  <c r="U30" i="1" s="1"/>
  <c r="R29" i="1"/>
  <c r="R30" i="1"/>
  <c r="O30" i="1"/>
  <c r="J29" i="1"/>
  <c r="J30" i="1"/>
  <c r="N19" i="1" l="1"/>
  <c r="O19" i="1" s="1"/>
  <c r="N7" i="1" l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6" i="1"/>
  <c r="O6" i="1" s="1"/>
  <c r="R6" i="1" l="1"/>
  <c r="T7" i="1" l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6" i="1"/>
  <c r="U6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J7" i="1"/>
  <c r="J8" i="1"/>
  <c r="J10" i="1"/>
  <c r="J12" i="1"/>
  <c r="J13" i="1"/>
  <c r="J17" i="1"/>
  <c r="J18" i="1"/>
  <c r="J19" i="1"/>
  <c r="J20" i="1"/>
  <c r="J21" i="1"/>
  <c r="J22" i="1"/>
  <c r="J23" i="1"/>
  <c r="J24" i="1"/>
  <c r="J26" i="1"/>
  <c r="J27" i="1"/>
  <c r="J28" i="1"/>
  <c r="I10" i="2"/>
  <c r="I9" i="2"/>
  <c r="I8" i="2"/>
  <c r="I7" i="2"/>
  <c r="I6" i="2"/>
  <c r="I5" i="2"/>
  <c r="J31" i="1" l="1"/>
  <c r="A5" i="2"/>
  <c r="A6" i="2" s="1"/>
  <c r="A7" i="2" s="1"/>
  <c r="A8" i="2" s="1"/>
  <c r="A9" i="2" l="1"/>
  <c r="A10" i="2" l="1"/>
  <c r="A21" i="1" s="1"/>
  <c r="A22" i="1" s="1"/>
  <c r="A23" i="1" s="1"/>
  <c r="A24" i="1" s="1"/>
  <c r="A26" i="1" s="1"/>
  <c r="A27" i="1" s="1"/>
</calcChain>
</file>

<file path=xl/sharedStrings.xml><?xml version="1.0" encoding="utf-8"?>
<sst xmlns="http://schemas.openxmlformats.org/spreadsheetml/2006/main" count="239" uniqueCount="154">
  <si>
    <t>Наименование ЛС</t>
  </si>
  <si>
    <t>МНН</t>
  </si>
  <si>
    <t>Характеристики</t>
  </si>
  <si>
    <t>Зинфоро</t>
  </si>
  <si>
    <t>порошок для приготовления концентрата для приготовления раствора для инфузий 600 мг флаконы №10</t>
  </si>
  <si>
    <t>Количество упак</t>
  </si>
  <si>
    <t>Завицефта</t>
  </si>
  <si>
    <t>Цефтазидим+Авибактам</t>
  </si>
  <si>
    <t>ТН</t>
  </si>
  <si>
    <t>порошок для приготовления концентрата для приготовления раствора для инфузий 2000 мг + 500 мг флаконы №10</t>
  </si>
  <si>
    <t>Цена за упак, руб.</t>
  </si>
  <si>
    <t>Линезолид</t>
  </si>
  <si>
    <t>Зивокс</t>
  </si>
  <si>
    <t>раствор для инфузий 2 мг/мл 300 мл пакеты №10</t>
  </si>
  <si>
    <t>Эртапенем</t>
  </si>
  <si>
    <t>Инванз</t>
  </si>
  <si>
    <t>лиофилизато для приготовления раствора для инъекций 1 г фл. №1</t>
  </si>
  <si>
    <t>Моксифлоксацин</t>
  </si>
  <si>
    <t>Авелокс</t>
  </si>
  <si>
    <t>раствор для инфузий, 1.6 мг/мл, 250 мл №4</t>
  </si>
  <si>
    <t>Амоксициллин клавулановая</t>
  </si>
  <si>
    <t>Амоксициллин клавулановая кислота</t>
  </si>
  <si>
    <t>порошок д/ приготовл р-ра в/в 1г+0,2</t>
  </si>
  <si>
    <t>Пиперациллин+Тазобактам</t>
  </si>
  <si>
    <t>Тазоцин</t>
  </si>
  <si>
    <t>Меропенем</t>
  </si>
  <si>
    <t>Цефтриаксон</t>
  </si>
  <si>
    <t>Роцефин</t>
  </si>
  <si>
    <t>порошок для приготовления раствора для внутримышечного введения 1,0 №1</t>
  </si>
  <si>
    <t>Ванкомицин</t>
  </si>
  <si>
    <t>порошок для приготовления раствора для инфузий 1,0№1</t>
  </si>
  <si>
    <t xml:space="preserve">Лопинавир+ ритонавир капсулы 400+100  </t>
  </si>
  <si>
    <t>Калетра</t>
  </si>
  <si>
    <t>таблетки п/о 200+50 №120</t>
  </si>
  <si>
    <t>раствор для инфузий 2 мг/мл 100 мл пакеты №10</t>
  </si>
  <si>
    <t>г. Москва</t>
  </si>
  <si>
    <t>Цефтаролина фосамил</t>
  </si>
  <si>
    <t>Королёва Мария Александровна, ведущий специалист-эксперт отдела материально-технического обеспечения и контрактной службы,  телефон         8 (4822) 35-57-11</t>
  </si>
  <si>
    <t xml:space="preserve">АО "Р-Фарм" Макаренко О.С. +7(495)956-79-37     ИНН 7726311464 </t>
  </si>
  <si>
    <t xml:space="preserve">АО "Р-Фарм" Макаренко О.С. +7(495)956-79-39     ИНН 7726311464 </t>
  </si>
  <si>
    <t>капли назальные, 10000 МЕ/мл+0.8 мг/мл 10 мл №1</t>
  </si>
  <si>
    <t>лиофилизат для приготовления раствора для инфузий 2 г+0.25 г №12</t>
  </si>
  <si>
    <t>ООО "Лекстор" Шарапова М.В.         +7(495)132-68-50      ИНН 9709008782</t>
  </si>
  <si>
    <t>ООО "Лекстор" Шарапова М.В.         +7(495)132-68-50     ИНН 9709008782</t>
  </si>
  <si>
    <t>раствор для инфузий, 1.6 мг/мл, 250 мл №1</t>
  </si>
  <si>
    <t>Амоксициллин + клавулановая кислота</t>
  </si>
  <si>
    <t xml:space="preserve">Лопинавир+ ритонавир </t>
  </si>
  <si>
    <t>Лопинавир+Ритонавир</t>
  </si>
  <si>
    <t>раствор для приема внутрь, 80 мг/мл+20 мг/мл 60 мл №5</t>
  </si>
  <si>
    <t>Гидроксихлорохин</t>
  </si>
  <si>
    <t>Тоцилизумаб</t>
  </si>
  <si>
    <t>Актемра</t>
  </si>
  <si>
    <t>концентрат для приготовления раствора для инфузий, 20 мг/мл 10 мл №1</t>
  </si>
  <si>
    <t>Азитромицин</t>
  </si>
  <si>
    <t>порошок для приготовления суспензии для приема внутрь, 100 мг/5 мл 15.9 г №1</t>
  </si>
  <si>
    <t>таблетки, покрытые оболочкой, 500 мг №3</t>
  </si>
  <si>
    <t>на складе</t>
  </si>
  <si>
    <t>порошок для приготовления раствора для внутримышечного введения 1,0 №50</t>
  </si>
  <si>
    <t>лиофилизат для приготовления раствора для инъекций 1 г фл. №1</t>
  </si>
  <si>
    <t>Организации, от которых поступили КП, другие источники</t>
  </si>
  <si>
    <t>Организации в которые направлены запросы на получение КП</t>
  </si>
  <si>
    <t xml:space="preserve">ООО «Фармконтур»;
ООО «Ирвин»;
ООО «Р-Фарм»;
ЗАО «Ланцет»;
ОГУП «Фармация»;
ЗАО «ЦВ Протек»;
ООО «ФК Гранд Капитал»;
ООО «Лекстор»;
</t>
  </si>
  <si>
    <t>Р-Фарм  КП- 6357908,48 руб; ОГУП "Фармация" КП - 6357921,92; ООО "Лекстор" 6035617,28; Реестровый номер контракта 3231301743019000294 Сумма 6387205,44 руб</t>
  </si>
  <si>
    <t>Р-Фарм КП - 2611530,90 руб; ООО "Лекстор" КП - 2611530,90; ОГУП "Фармация" КП - 2611531,80</t>
  </si>
  <si>
    <t>Р-Фарм КП - 2690297,40 руб; ОГУП "Фармация" КП - 2918972,00; ООО "Лекстор" КП - 2078245,40</t>
  </si>
  <si>
    <t>Реестровый номер контракта 2541012717620000056 Сумма 430738,00 руб Реестровый номер контракта 2330200857020000104 Сумма 431756,00 руб; Р-Фарм КП - 430738,00; ОГУП "Фармация" КП - 467370,00</t>
  </si>
  <si>
    <t xml:space="preserve">  ОГУП "Фармация"  КП - 1014683,25; Р-Фарм КП - 793677,5   Реестровый номер контракта 1771406175619000166 Сумма 1329219,50 руб</t>
  </si>
  <si>
    <t xml:space="preserve">  ОГУП "Фармация" КП - 93504,60; Р-фарм КП - 93240,00;  Реестровый номер контракта 3503404320219000147 Сумма 143060,40 руб</t>
  </si>
  <si>
    <t xml:space="preserve">  ОГУП "Фармация" КП - 100300,00 руб; Р-Фарм КП - 61861,47 руб,  Реестровый номер контракта 2246323646219000354                         Сумма 118022,67 руб</t>
  </si>
  <si>
    <t xml:space="preserve"> ОГУП "Фармация" КП 101494,00; Р-фарм КП - 93654,00; Интернет-источник https://www.eapteka.ru/tver/goods/id204996/   Сумма 104200,00   </t>
  </si>
  <si>
    <t>ОГУП "Фармация" КП - 1 458 216,00; Р-фарм КП - 1186284,00; Реестровый номер контракта 2500800007219000174                         Сумма 1935000 руб</t>
  </si>
  <si>
    <t>не доведено финансирование</t>
  </si>
  <si>
    <t xml:space="preserve">ООО «Фармконтур»;
ООО «Ирвин»;
ООО «Р-Фарм»;
АО «Ланцет»;
ОГУП «Фармация»;
ЗАО «ЦВ Протек»;
ООО «ФК Гранд Капитал»;
ООО «Лекстор»;
</t>
  </si>
  <si>
    <t>Р-Фарм КП 1194088,50 руб АО "Ланцет" КП - 1122660; Реестровый номер контракта 1772809483219000193 Сумма 1210588,50 руб</t>
  </si>
  <si>
    <t>ООО «Фармконтур»
ООО «Ирвин»
ООО «Р-Фарм»
АО «Ланцет»
ОГУП «Фармация»
ЗАО «ЦВ Протек»
ООО «ФК Гранд Капитал»
ООО «Лекстор»
ООО «ФК Пульс»
ООО «Космофарм»
ООО «Медипал Онко»
ООО «Торговый дом «БФ»</t>
  </si>
  <si>
    <t>ООО «Фармконтур»
ООО «Ирвин»
ООО «Р-Фарм»
АО «Ланцет»
ОГУП «Фармация»
ЗАО «ЦВ Протек»
ООО «ФК Гранд Капитал»
ООО «Лекстор»</t>
  </si>
  <si>
    <t>на подписи у поставщика</t>
  </si>
  <si>
    <t xml:space="preserve">  Р-Фарм КП - 232800,00;  Реестровый номер контракта 2780804383319000489 Сумма 241,186,04 руб; Реестровый номер контракта 2631206192319000233 Сумма 263 762,40 руб</t>
  </si>
  <si>
    <t>Р-Фарм КП - 101222,00 рублей; ОГУП «Фармация» КП - 161250,00 рублей; Интернет-источник: https://apteka.ru/preparation/tseftriakson/ сумма 124700,00 рублей</t>
  </si>
  <si>
    <t>ООО «Фармконтур»
ООО «Ирвин»
ООО «Р-Фарм»
ЗАО «Ланцет»
ОГУП «Фармация»
ЗАО «ЦВ Протек»
ООО «ФК Гранд Капитал»
ООО «Лекстор»
ООО «ФК Пульс»
ООО «Космофарм»
ООО «Медипал Онко»
ООО «Торговый дом «БФ» ООО "Биотек" АО "Фармстандарт"</t>
  </si>
  <si>
    <t>ООО «Фармконтур»
ООО «Ирвин»
ООО «Р-Фарм»
ЗАО «Ланцет»
ОГУП «Фармация»
ЗАО «ЦВ Протек»
ООО «ФК Гранд Капитал»
ООО "Биотек" АО "Фармстандарт"</t>
  </si>
  <si>
    <t>Р-Фарм КП - 40 178,16 рублей; Реестровый номер контракта: 1710405073919000195 сумма 53 784,00; Реестровый номер контракта:  2753700870519000055 сумма 41 472,00</t>
  </si>
  <si>
    <t>таблетки, покрытые пленочной оболочкой, 200 мг №30</t>
  </si>
  <si>
    <t>Р-Фарм КП - 8272,00 рублей; ООО "ФК Пульс" КП - 8886,24 рублей; ООО "Ирвин" КП - 9618,00 рублей</t>
  </si>
  <si>
    <t>Р-Фарм КП - 86882,4; Реестровый номер контракта 1442700021820000039 сумма 88000,00;  еестровый номер контракта 220100000421900149 сумма 97281,60</t>
  </si>
  <si>
    <t>товар отсутствует у поставщика. Письмо от производителя о дефектуре до середины мая.</t>
  </si>
  <si>
    <t xml:space="preserve">Р-Фарм КП  от 01.04.2020 - 117491,55 рублей; ООО "Ирвин" КП от 02.04.2020 - 117595,55 рублей; Реестровый номер контракта 2231104008820000227 - сумма 118141,00
</t>
  </si>
  <si>
    <t xml:space="preserve">Р-Фарм КП от 01.04.2020 - 725967 рублей; Интернет-источник: https://aptekamos.ru/tovary/lekarstva/lopinavir-ritonavir-7260/kaletra-rastvor-80mg-20mg-ml-60ml-53227/eapteka-aptechnyyo-punkt-1-online-ceny-12704/ceni сумма - 747 746,00 рублей; Реестровый номер контракта
1781701239819000131 сумма - 730 500,00 рублей
</t>
  </si>
  <si>
    <t>Р-Фарм КП от 01.04.2020 - 72402 рублей; ООО "ФК Пульс" КП от 06.04.2020 - 37026,00 рублей; ООО "Ирвин" КП от 02.04.2020 - 172746,00 рублей; Интернет-источник:  https://tver.aptekamos.ru/tovary/lekarstva/azitromicin-10/azitromicin-tabletki-500mg-60445/planeta-zdorovya-tver-pr-pobedy-d-5-9808/ceni Сумма 56220,00 рублей</t>
  </si>
  <si>
    <t>Азитромицин Экомед</t>
  </si>
  <si>
    <t xml:space="preserve">Азитромицин </t>
  </si>
  <si>
    <t>Гриппферон</t>
  </si>
  <si>
    <t>Виферон</t>
  </si>
  <si>
    <t>суппозитории вагинальные и ректальные, 150000 МЕ №10</t>
  </si>
  <si>
    <t>Интерферон альфа-2b</t>
  </si>
  <si>
    <t xml:space="preserve">ООО "ФК Пульс" КП от 06.04.2020 - 28413,00 рублей; Реестровый номер контракта
2121504373619000342 - Сумма 29700,00 рублей; Реестровый номер контракта
2502701322119000095-Сумма - 28941,00 рублей
</t>
  </si>
  <si>
    <t xml:space="preserve">ООО "ФК Пульс" КП от 06.04.2020 - 27423,00 рублей; Реестровый номер контракта
2100104211819000396 Сумма - 28 340,00 рублей; Реестровый номер контракта
3500100759019000253 Сумма - 27 432,00 рублей
</t>
  </si>
  <si>
    <t>произведен расчет НМЦК</t>
  </si>
  <si>
    <t>порошок для приготовления раствора для внутривенного введения 1,0 №1</t>
  </si>
  <si>
    <t xml:space="preserve">АО "Ланцет" от 06.04.2020. КП - 7853478 рублей; ООО "Ирвин" от 06.04.2020 КП - 9372000,00 рублей;  ООО "Торговый дом БФ" от 09.04.2020 КП - 3077580,00 рублей Реестровый номер контракта 2781501281119000176     Сумма - 4889940,00 рублей; Источник ценовой информации:   https://apteka.ru/preparation/meropenem/ Сумма - 4 734 000,00 рублей </t>
  </si>
  <si>
    <t>АО "Ланцет" от 06.04.2020. КП - 3905720 рублей; ООО "Торговы йдом БФ" от 09.04.2020 КП - 1299375,00 рублей; Реестровый номер контракта
2773411532919000448 Сумма - 1 657 810,00 рублей; Реестровый номер контракта 2010502533020000052 Сумма - 1 540 000,00 рублей.</t>
  </si>
  <si>
    <t xml:space="preserve"> ООО "Торговы йдом БФ" от 09.04.2020 КП - 925296,24 рублей; Р-Фарм КП - 711880,00 руб (товар в четвертой декаде апреля)</t>
  </si>
  <si>
    <t xml:space="preserve">  Р-Фарм КП - 559680,00 руб;  Интернет-источник:  https://www.eapteka.ru/goods/drugs/antiviral/kaletra_ebbot/ Сумма - 790 848,00 руб; Реестровый номер контракта 2890501870719000531 Сумма 865 118,40 руб</t>
  </si>
  <si>
    <t>Надропарин кальция</t>
  </si>
  <si>
    <t>раствор для подкожного введения, 9500 анти-Ха МЕ/мл 0,4 мл №10</t>
  </si>
  <si>
    <t>Фраксипарин</t>
  </si>
  <si>
    <t xml:space="preserve">ООО «Фармконтур»
ООО «Ирвин»
ООО «Р-Фарм»
ЗАО «Ланцет»
ОГУП «Фармация»
ЗАО «ЦВ Протек»
ООО «ФК Гранд Капитал»
ООО «ФК Пульс»
ООО «Космофарм»
ООО «Медипал Онко»
ООО «Торговый дом «БФ» </t>
  </si>
  <si>
    <t>планируемая дата поставки 19.05.2020</t>
  </si>
  <si>
    <t>планируемая дата поставки после подписания контракта, но не ранее  30.04.2020</t>
  </si>
  <si>
    <t xml:space="preserve"> заключен 15.04.2020</t>
  </si>
  <si>
    <t xml:space="preserve">ООО «Фармконтур» 
ООО «Ирвин»;
ООО «Р-Фарм»;
АО «Ланцет»;
ОГУП «Фармация»;
ЗАО «ЦВ Протек»;
ООО «ФК Гранд Капитал»;
ООО «Лекстор»;
</t>
  </si>
  <si>
    <t xml:space="preserve">АО "Ланцет" от 14.04.2020. КП - 388 619,00 рублей; </t>
  </si>
  <si>
    <t>планируемая дата поставки после подписания контракта в течение 5 дней</t>
  </si>
  <si>
    <t>Количество пациентов</t>
  </si>
  <si>
    <t>Потребность на курс лечения из расчета 1302 койки</t>
  </si>
  <si>
    <t>ИТОГО на сумму</t>
  </si>
  <si>
    <t>Поставка на склад</t>
  </si>
  <si>
    <t>Дефицит</t>
  </si>
  <si>
    <t>Поставка в медицинские организации</t>
  </si>
  <si>
    <t>Остатки склада</t>
  </si>
  <si>
    <t>№</t>
  </si>
  <si>
    <t>Кол-во фл/таб в уп.</t>
  </si>
  <si>
    <t>Процент на складе от основной потребности</t>
  </si>
  <si>
    <t>-</t>
  </si>
  <si>
    <t>*</t>
  </si>
  <si>
    <t>* экспертная оценка главных внештатных специалистов, согласованная с советом главных врачей</t>
  </si>
  <si>
    <t>Потребность фл./таб.</t>
  </si>
  <si>
    <t>6 / 7</t>
  </si>
  <si>
    <t>8 * 9</t>
  </si>
  <si>
    <t>8 - 11 - 12</t>
  </si>
  <si>
    <t>11 - 14</t>
  </si>
  <si>
    <t>15 / 8 * 100</t>
  </si>
  <si>
    <t>Обеспечено пациентов</t>
  </si>
  <si>
    <t>% обеспеченности</t>
  </si>
  <si>
    <t>12 / 5 *100</t>
  </si>
  <si>
    <t xml:space="preserve">раствор для подкожного введения, 8 млн.МЕ/мл 1 мл </t>
  </si>
  <si>
    <t>Интерферон бета-1b</t>
  </si>
  <si>
    <t>Хлорохин</t>
  </si>
  <si>
    <t xml:space="preserve">Таблетки, 250 мг </t>
  </si>
  <si>
    <t>Делагил</t>
  </si>
  <si>
    <t>дефектура</t>
  </si>
  <si>
    <t>Иммард/ Плаквенил</t>
  </si>
  <si>
    <t>планируется поставка к поставщику середина мая 2020</t>
  </si>
  <si>
    <t>отсутствует у производителя до середины мая 2020</t>
  </si>
  <si>
    <t xml:space="preserve">Процент </t>
  </si>
  <si>
    <t xml:space="preserve">производителю направлено письмо  о потребности </t>
  </si>
  <si>
    <t>14.1</t>
  </si>
  <si>
    <t>Контракты планируются к заключению 21.04.2020 
(не поставлено)</t>
  </si>
  <si>
    <t>Информация о лекарственных препаратах, закупаемых в соответствии с пунктом 9  части 1 статьи 93 ФЗ № 44 для борьбы с COVID
(по состоянию на 21 апреля 2020)</t>
  </si>
  <si>
    <t>планируется поставка к поставщику к 30.04.2020</t>
  </si>
  <si>
    <t>поставлено 100%</t>
  </si>
  <si>
    <t>Осуществляется поиск необходимых объемов</t>
  </si>
  <si>
    <t>Планируемый срок поставки (коментарий)</t>
  </si>
  <si>
    <t>23.04.2020 (7610 упак - осуществляется поиск необходимых объемов)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</si>
</sst>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_₽"/>
    <numFmt numFmtId="165" formatCode="#,##0.0"/>
    <numFmt numFmtId="166" formatCode="dd/mm/yy;@"/>
  </numFmts>
  <fonts count="1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6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3" applyNumberFormat="0" applyAlignment="0" applyProtection="0"/>
    <xf numFmtId="49" fontId="6" fillId="0" borderId="4">
      <alignment horizontal="center" vertical="center" wrapText="1"/>
    </xf>
  </cellStyleXfs>
  <cellXfs count="13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5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164" fontId="8" fillId="6" borderId="1" xfId="1" applyNumberFormat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 wrapText="1"/>
    </xf>
    <xf numFmtId="49" fontId="8" fillId="6" borderId="1" xfId="1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left" vertical="center" wrapText="1"/>
    </xf>
    <xf numFmtId="0" fontId="5" fillId="6" borderId="0" xfId="0" applyFont="1" applyFill="1"/>
    <xf numFmtId="14" fontId="8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5" borderId="0" xfId="0" applyFont="1" applyFill="1"/>
    <xf numFmtId="0" fontId="1" fillId="5" borderId="0" xfId="0" applyFont="1" applyFill="1" applyAlignment="1">
      <alignment vertical="center"/>
    </xf>
    <xf numFmtId="0" fontId="7" fillId="7" borderId="1" xfId="3" applyFont="1" applyFill="1" applyBorder="1" applyAlignment="1">
      <alignment horizontal="center" vertical="center" wrapText="1"/>
    </xf>
    <xf numFmtId="0" fontId="7" fillId="5" borderId="1" xfId="3" applyNumberFormat="1" applyFont="1" applyFill="1" applyBorder="1" applyAlignment="1">
      <alignment horizontal="center" vertical="center" wrapText="1"/>
    </xf>
    <xf numFmtId="0" fontId="7" fillId="7" borderId="1" xfId="3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/>
    <xf numFmtId="49" fontId="7" fillId="7" borderId="1" xfId="3" applyNumberFormat="1" applyFont="1" applyFill="1" applyBorder="1" applyAlignment="1">
      <alignment horizontal="center" vertical="center" wrapText="1"/>
    </xf>
    <xf numFmtId="3" fontId="11" fillId="5" borderId="1" xfId="1" applyNumberFormat="1" applyFont="1" applyFill="1" applyBorder="1" applyAlignment="1">
      <alignment horizontal="center" vertical="center" wrapText="1"/>
    </xf>
    <xf numFmtId="3" fontId="11" fillId="7" borderId="1" xfId="1" applyNumberFormat="1" applyFont="1" applyFill="1" applyBorder="1" applyAlignment="1">
      <alignment horizontal="center" vertical="center"/>
    </xf>
    <xf numFmtId="165" fontId="11" fillId="5" borderId="1" xfId="1" applyNumberFormat="1" applyFont="1" applyFill="1" applyBorder="1" applyAlignment="1">
      <alignment horizontal="center" vertical="center"/>
    </xf>
    <xf numFmtId="165" fontId="11" fillId="7" borderId="1" xfId="1" applyNumberFormat="1" applyFont="1" applyFill="1" applyBorder="1" applyAlignment="1">
      <alignment horizontal="center" vertical="center"/>
    </xf>
    <xf numFmtId="165" fontId="11" fillId="5" borderId="1" xfId="1" applyNumberFormat="1" applyFont="1" applyFill="1" applyBorder="1" applyAlignment="1">
      <alignment horizontal="center" vertical="center" wrapText="1"/>
    </xf>
    <xf numFmtId="3" fontId="11" fillId="7" borderId="1" xfId="1" applyNumberFormat="1" applyFont="1" applyFill="1" applyBorder="1" applyAlignment="1">
      <alignment horizontal="center" vertical="center" wrapText="1"/>
    </xf>
    <xf numFmtId="165" fontId="11" fillId="7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3" fontId="12" fillId="7" borderId="1" xfId="1" applyNumberFormat="1" applyFont="1" applyFill="1" applyBorder="1" applyAlignment="1">
      <alignment horizontal="center" vertical="center" wrapText="1"/>
    </xf>
    <xf numFmtId="165" fontId="12" fillId="5" borderId="1" xfId="1" applyNumberFormat="1" applyFont="1" applyFill="1" applyBorder="1" applyAlignment="1">
      <alignment horizontal="center" vertical="center" wrapText="1"/>
    </xf>
    <xf numFmtId="3" fontId="12" fillId="5" borderId="1" xfId="2" applyNumberFormat="1" applyFont="1" applyFill="1" applyBorder="1" applyAlignment="1">
      <alignment horizontal="center" vertical="center" wrapText="1"/>
    </xf>
    <xf numFmtId="3" fontId="12" fillId="7" borderId="1" xfId="2" applyNumberFormat="1" applyFont="1" applyFill="1" applyBorder="1" applyAlignment="1">
      <alignment horizontal="center" vertical="center"/>
    </xf>
    <xf numFmtId="165" fontId="12" fillId="5" borderId="1" xfId="2" applyNumberFormat="1" applyFont="1" applyFill="1" applyBorder="1" applyAlignment="1">
      <alignment horizontal="center" vertical="center"/>
    </xf>
    <xf numFmtId="165" fontId="12" fillId="7" borderId="1" xfId="2" applyNumberFormat="1" applyFont="1" applyFill="1" applyBorder="1" applyAlignment="1">
      <alignment horizontal="center" vertical="center"/>
    </xf>
    <xf numFmtId="165" fontId="12" fillId="5" borderId="1" xfId="2" applyNumberFormat="1" applyFont="1" applyFill="1" applyBorder="1" applyAlignment="1">
      <alignment horizontal="center" vertical="center" wrapText="1"/>
    </xf>
    <xf numFmtId="3" fontId="12" fillId="7" borderId="1" xfId="2" applyNumberFormat="1" applyFont="1" applyFill="1" applyBorder="1" applyAlignment="1">
      <alignment horizontal="center" vertical="center" wrapText="1"/>
    </xf>
    <xf numFmtId="165" fontId="12" fillId="7" borderId="1" xfId="2" applyNumberFormat="1" applyFont="1" applyFill="1" applyBorder="1" applyAlignment="1">
      <alignment horizontal="center" vertical="center" wrapText="1"/>
    </xf>
    <xf numFmtId="3" fontId="13" fillId="5" borderId="1" xfId="0" applyNumberFormat="1" applyFont="1" applyFill="1" applyBorder="1" applyAlignment="1">
      <alignment horizontal="center" vertical="center" wrapText="1"/>
    </xf>
    <xf numFmtId="3" fontId="13" fillId="7" borderId="1" xfId="0" applyNumberFormat="1" applyFont="1" applyFill="1" applyBorder="1" applyAlignment="1">
      <alignment horizontal="center" vertical="center" wrapText="1"/>
    </xf>
    <xf numFmtId="165" fontId="13" fillId="5" borderId="1" xfId="0" applyNumberFormat="1" applyFont="1" applyFill="1" applyBorder="1" applyAlignment="1">
      <alignment horizontal="center" vertical="center" wrapText="1"/>
    </xf>
    <xf numFmtId="165" fontId="12" fillId="7" borderId="1" xfId="1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 wrapText="1"/>
    </xf>
    <xf numFmtId="3" fontId="12" fillId="5" borderId="1" xfId="0" applyNumberFormat="1" applyFont="1" applyFill="1" applyBorder="1" applyAlignment="1">
      <alignment horizontal="center" vertical="center" wrapText="1"/>
    </xf>
    <xf numFmtId="3" fontId="12" fillId="7" borderId="1" xfId="0" applyNumberFormat="1" applyFont="1" applyFill="1" applyBorder="1" applyAlignment="1">
      <alignment horizontal="center" vertical="center" wrapText="1"/>
    </xf>
    <xf numFmtId="165" fontId="12" fillId="5" borderId="1" xfId="0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3" fontId="11" fillId="7" borderId="1" xfId="0" applyNumberFormat="1" applyFont="1" applyFill="1" applyBorder="1" applyAlignment="1">
      <alignment horizontal="center" vertical="center" wrapText="1"/>
    </xf>
    <xf numFmtId="165" fontId="10" fillId="7" borderId="1" xfId="1" applyNumberFormat="1" applyFont="1" applyFill="1" applyBorder="1" applyAlignment="1">
      <alignment horizontal="center" vertical="center"/>
    </xf>
    <xf numFmtId="0" fontId="7" fillId="8" borderId="1" xfId="3" applyFont="1" applyFill="1" applyBorder="1" applyAlignment="1">
      <alignment horizontal="center" vertical="center" wrapText="1"/>
    </xf>
    <xf numFmtId="0" fontId="7" fillId="8" borderId="1" xfId="3" applyNumberFormat="1" applyFont="1" applyFill="1" applyBorder="1" applyAlignment="1">
      <alignment horizontal="center" vertical="center" wrapText="1"/>
    </xf>
    <xf numFmtId="3" fontId="11" fillId="8" borderId="1" xfId="1" applyNumberFormat="1" applyFont="1" applyFill="1" applyBorder="1" applyAlignment="1">
      <alignment horizontal="center" vertical="center" wrapText="1"/>
    </xf>
    <xf numFmtId="3" fontId="12" fillId="8" borderId="1" xfId="1" applyNumberFormat="1" applyFont="1" applyFill="1" applyBorder="1" applyAlignment="1">
      <alignment horizontal="center" vertical="center" wrapText="1"/>
    </xf>
    <xf numFmtId="3" fontId="12" fillId="8" borderId="1" xfId="2" applyNumberFormat="1" applyFont="1" applyFill="1" applyBorder="1" applyAlignment="1">
      <alignment horizontal="center" vertical="center" wrapText="1"/>
    </xf>
    <xf numFmtId="3" fontId="13" fillId="8" borderId="1" xfId="0" applyNumberFormat="1" applyFont="1" applyFill="1" applyBorder="1" applyAlignment="1">
      <alignment horizontal="center" vertical="center" wrapText="1"/>
    </xf>
    <xf numFmtId="3" fontId="13" fillId="8" borderId="1" xfId="0" applyNumberFormat="1" applyFont="1" applyFill="1" applyBorder="1" applyAlignment="1">
      <alignment horizontal="center" vertical="center" wrapText="1"/>
    </xf>
    <xf numFmtId="3" fontId="12" fillId="8" borderId="1" xfId="0" applyNumberFormat="1" applyFont="1" applyFill="1" applyBorder="1" applyAlignment="1">
      <alignment horizontal="center" vertical="center" wrapText="1"/>
    </xf>
    <xf numFmtId="3" fontId="11" fillId="8" borderId="1" xfId="0" applyNumberFormat="1" applyFont="1" applyFill="1" applyBorder="1" applyAlignment="1">
      <alignment horizontal="center" vertical="center" wrapText="1"/>
    </xf>
    <xf numFmtId="0" fontId="7" fillId="5" borderId="2" xfId="3" applyFont="1" applyFill="1" applyBorder="1" applyAlignment="1">
      <alignment horizontal="center" vertical="center" wrapText="1"/>
    </xf>
    <xf numFmtId="0" fontId="7" fillId="7" borderId="2" xfId="3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/>
    <xf numFmtId="0" fontId="1" fillId="0" borderId="1" xfId="0" applyFont="1" applyFill="1" applyBorder="1"/>
    <xf numFmtId="0" fontId="1" fillId="0" borderId="1" xfId="0" applyNumberFormat="1" applyFont="1" applyFill="1" applyBorder="1"/>
    <xf numFmtId="0" fontId="7" fillId="5" borderId="7" xfId="3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7" fillId="8" borderId="6" xfId="3" applyFont="1" applyFill="1" applyBorder="1" applyAlignment="1">
      <alignment horizontal="center" vertical="center" wrapText="1"/>
    </xf>
    <xf numFmtId="0" fontId="7" fillId="8" borderId="6" xfId="3" applyNumberFormat="1" applyFont="1" applyFill="1" applyBorder="1" applyAlignment="1">
      <alignment horizontal="center" vertical="center" wrapText="1"/>
    </xf>
    <xf numFmtId="3" fontId="11" fillId="8" borderId="6" xfId="1" applyNumberFormat="1" applyFont="1" applyFill="1" applyBorder="1" applyAlignment="1">
      <alignment horizontal="center" vertical="center" wrapText="1"/>
    </xf>
    <xf numFmtId="3" fontId="11" fillId="5" borderId="6" xfId="1" applyNumberFormat="1" applyFont="1" applyFill="1" applyBorder="1" applyAlignment="1">
      <alignment horizontal="center" vertical="center" wrapText="1"/>
    </xf>
    <xf numFmtId="49" fontId="7" fillId="5" borderId="7" xfId="3" applyNumberFormat="1" applyFont="1" applyFill="1" applyBorder="1" applyAlignment="1">
      <alignment horizontal="center" vertical="center" wrapText="1"/>
    </xf>
    <xf numFmtId="3" fontId="11" fillId="5" borderId="7" xfId="1" applyNumberFormat="1" applyFont="1" applyFill="1" applyBorder="1" applyAlignment="1">
      <alignment horizontal="center" vertical="center" wrapText="1"/>
    </xf>
    <xf numFmtId="0" fontId="7" fillId="5" borderId="18" xfId="3" applyFont="1" applyFill="1" applyBorder="1" applyAlignment="1">
      <alignment horizontal="center" vertical="center" wrapText="1"/>
    </xf>
    <xf numFmtId="49" fontId="7" fillId="5" borderId="19" xfId="3" applyNumberFormat="1" applyFont="1" applyFill="1" applyBorder="1" applyAlignment="1">
      <alignment horizontal="center" vertical="center" wrapText="1"/>
    </xf>
    <xf numFmtId="0" fontId="7" fillId="5" borderId="18" xfId="3" applyNumberFormat="1" applyFont="1" applyFill="1" applyBorder="1" applyAlignment="1">
      <alignment horizontal="center" vertical="center" wrapText="1"/>
    </xf>
    <xf numFmtId="166" fontId="7" fillId="5" borderId="19" xfId="3" applyNumberFormat="1" applyFont="1" applyFill="1" applyBorder="1" applyAlignment="1">
      <alignment horizontal="center" vertical="center" wrapText="1"/>
    </xf>
    <xf numFmtId="3" fontId="11" fillId="5" borderId="18" xfId="1" applyNumberFormat="1" applyFont="1" applyFill="1" applyBorder="1" applyAlignment="1">
      <alignment horizontal="center" vertical="center" wrapText="1"/>
    </xf>
    <xf numFmtId="166" fontId="11" fillId="5" borderId="19" xfId="1" applyNumberFormat="1" applyFont="1" applyFill="1" applyBorder="1" applyAlignment="1">
      <alignment horizontal="center" vertical="center" wrapText="1"/>
    </xf>
    <xf numFmtId="166" fontId="15" fillId="5" borderId="19" xfId="1" applyNumberFormat="1" applyFont="1" applyFill="1" applyBorder="1" applyAlignment="1">
      <alignment horizontal="center" vertical="center" wrapText="1"/>
    </xf>
    <xf numFmtId="3" fontId="12" fillId="5" borderId="18" xfId="1" applyNumberFormat="1" applyFont="1" applyFill="1" applyBorder="1" applyAlignment="1">
      <alignment horizontal="center" vertical="center" wrapText="1"/>
    </xf>
    <xf numFmtId="166" fontId="12" fillId="5" borderId="19" xfId="1" applyNumberFormat="1" applyFont="1" applyFill="1" applyBorder="1" applyAlignment="1">
      <alignment horizontal="center" vertical="center" wrapText="1"/>
    </xf>
    <xf numFmtId="3" fontId="11" fillId="5" borderId="20" xfId="1" applyNumberFormat="1" applyFont="1" applyFill="1" applyBorder="1" applyAlignment="1">
      <alignment horizontal="center" vertical="center" wrapText="1"/>
    </xf>
    <xf numFmtId="166" fontId="11" fillId="5" borderId="21" xfId="1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3" fontId="13" fillId="8" borderId="1" xfId="0" applyNumberFormat="1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horizontal="center" vertical="center" wrapText="1"/>
    </xf>
    <xf numFmtId="3" fontId="11" fillId="8" borderId="2" xfId="1" applyNumberFormat="1" applyFont="1" applyFill="1" applyBorder="1" applyAlignment="1">
      <alignment horizontal="center" vertical="center" wrapText="1"/>
    </xf>
    <xf numFmtId="3" fontId="11" fillId="8" borderId="5" xfId="1" applyNumberFormat="1" applyFont="1" applyFill="1" applyBorder="1" applyAlignment="1">
      <alignment horizontal="center" vertical="center" wrapText="1"/>
    </xf>
    <xf numFmtId="3" fontId="11" fillId="8" borderId="10" xfId="1" applyNumberFormat="1" applyFont="1" applyFill="1" applyBorder="1" applyAlignment="1">
      <alignment horizontal="center" vertical="center" wrapText="1"/>
    </xf>
    <xf numFmtId="3" fontId="11" fillId="8" borderId="1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5" borderId="2" xfId="3" applyFont="1" applyFill="1" applyBorder="1" applyAlignment="1">
      <alignment horizontal="center" vertical="center" wrapText="1"/>
    </xf>
    <xf numFmtId="0" fontId="7" fillId="5" borderId="5" xfId="3" applyFont="1" applyFill="1" applyBorder="1" applyAlignment="1">
      <alignment horizontal="center" vertical="center" wrapText="1"/>
    </xf>
    <xf numFmtId="0" fontId="7" fillId="5" borderId="6" xfId="3" applyFont="1" applyFill="1" applyBorder="1" applyAlignment="1">
      <alignment horizontal="center" vertical="center" wrapText="1"/>
    </xf>
    <xf numFmtId="0" fontId="7" fillId="5" borderId="8" xfId="3" applyFont="1" applyFill="1" applyBorder="1" applyAlignment="1">
      <alignment horizontal="center" vertical="center" wrapText="1"/>
    </xf>
    <xf numFmtId="0" fontId="7" fillId="5" borderId="7" xfId="3" applyFont="1" applyFill="1" applyBorder="1" applyAlignment="1">
      <alignment horizontal="center" vertical="center" wrapText="1"/>
    </xf>
    <xf numFmtId="0" fontId="7" fillId="5" borderId="14" xfId="3" applyFont="1" applyFill="1" applyBorder="1" applyAlignment="1">
      <alignment horizontal="center" vertical="center" wrapText="1"/>
    </xf>
    <xf numFmtId="0" fontId="7" fillId="5" borderId="16" xfId="3" applyFont="1" applyFill="1" applyBorder="1" applyAlignment="1">
      <alignment horizontal="center" vertical="center" wrapText="1"/>
    </xf>
    <xf numFmtId="0" fontId="7" fillId="5" borderId="12" xfId="3" applyFont="1" applyFill="1" applyBorder="1" applyAlignment="1">
      <alignment horizontal="center" vertical="center" wrapText="1"/>
    </xf>
    <xf numFmtId="0" fontId="7" fillId="5" borderId="13" xfId="3" applyFont="1" applyFill="1" applyBorder="1" applyAlignment="1">
      <alignment horizontal="center" vertical="center" wrapText="1"/>
    </xf>
    <xf numFmtId="0" fontId="7" fillId="7" borderId="2" xfId="3" applyFont="1" applyFill="1" applyBorder="1" applyAlignment="1">
      <alignment horizontal="center" vertical="center" wrapText="1"/>
    </xf>
    <xf numFmtId="0" fontId="7" fillId="7" borderId="5" xfId="3" applyFont="1" applyFill="1" applyBorder="1" applyAlignment="1">
      <alignment horizontal="center" vertical="center" wrapText="1"/>
    </xf>
    <xf numFmtId="0" fontId="7" fillId="8" borderId="2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center" vertical="center" wrapText="1"/>
    </xf>
    <xf numFmtId="0" fontId="7" fillId="8" borderId="10" xfId="3" applyFont="1" applyFill="1" applyBorder="1" applyAlignment="1">
      <alignment horizontal="center" vertical="center" wrapText="1"/>
    </xf>
    <xf numFmtId="0" fontId="7" fillId="8" borderId="11" xfId="3" applyFont="1" applyFill="1" applyBorder="1" applyAlignment="1">
      <alignment horizontal="center" vertical="center" wrapText="1"/>
    </xf>
    <xf numFmtId="166" fontId="7" fillId="5" borderId="15" xfId="3" applyNumberFormat="1" applyFont="1" applyFill="1" applyBorder="1" applyAlignment="1">
      <alignment horizontal="center" vertical="center" wrapText="1"/>
    </xf>
    <xf numFmtId="166" fontId="7" fillId="5" borderId="17" xfId="3" applyNumberFormat="1" applyFont="1" applyFill="1" applyBorder="1" applyAlignment="1">
      <alignment horizontal="center" vertical="center" wrapText="1"/>
    </xf>
  </cellXfs>
  <cellStyles count="5">
    <cellStyle name="xl25" xfId="4" xr:uid="{00000000-0005-0000-0000-000000000000}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7"/>
  <sheetViews>
    <sheetView tabSelected="1" topLeftCell="B22" zoomScale="60" zoomScaleNormal="60" workbookViewId="0">
      <selection activeCell="R8" sqref="R8"/>
    </sheetView>
  </sheetViews>
  <sheetFormatPr defaultColWidth="9.140625" defaultRowHeight="18.75" x14ac:dyDescent="0.3"/>
  <cols>
    <col min="1" max="1" width="7.42578125" style="1" customWidth="1"/>
    <col min="2" max="2" width="31.28515625" style="31" customWidth="1"/>
    <col min="3" max="3" width="26" style="31" customWidth="1"/>
    <col min="4" max="4" width="54.42578125" style="31" customWidth="1"/>
    <col min="5" max="5" width="19.7109375" style="1" customWidth="1"/>
    <col min="6" max="6" width="19.85546875" style="1" customWidth="1"/>
    <col min="7" max="7" width="17.85546875" style="1" customWidth="1"/>
    <col min="8" max="8" width="17.140625" style="1" customWidth="1"/>
    <col min="9" max="9" width="17" style="1" customWidth="1"/>
    <col min="10" max="10" width="19.28515625" style="33" customWidth="1"/>
    <col min="11" max="11" width="38.140625" style="1" hidden="1" customWidth="1"/>
    <col min="12" max="12" width="48.5703125" style="1" hidden="1" customWidth="1"/>
    <col min="13" max="14" width="17.42578125" style="1" customWidth="1"/>
    <col min="15" max="15" width="20.7109375" style="1" customWidth="1"/>
    <col min="16" max="16" width="23.42578125" style="1" customWidth="1"/>
    <col min="17" max="17" width="23.42578125" style="82" customWidth="1"/>
    <col min="18" max="18" width="18.140625" style="1" customWidth="1"/>
    <col min="19" max="19" width="20.140625" style="1" customWidth="1"/>
    <col min="20" max="20" width="17.28515625" style="1" customWidth="1"/>
    <col min="21" max="21" width="24.28515625" style="1" customWidth="1"/>
    <col min="22" max="22" width="15.42578125" style="1" hidden="1" customWidth="1"/>
    <col min="23" max="16384" width="9.140625" style="1"/>
  </cols>
  <sheetData>
    <row r="1" spans="1:22" ht="58.9" customHeight="1" thickBot="1" x14ac:dyDescent="0.35">
      <c r="A1" s="114" t="s">
        <v>148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2" s="32" customFormat="1" ht="36" customHeight="1" x14ac:dyDescent="0.3">
      <c r="A2" s="116" t="s">
        <v>120</v>
      </c>
      <c r="B2" s="108" t="s">
        <v>0</v>
      </c>
      <c r="C2" s="108"/>
      <c r="D2" s="108"/>
      <c r="E2" s="118" t="s">
        <v>114</v>
      </c>
      <c r="F2" s="119"/>
      <c r="G2" s="119"/>
      <c r="H2" s="119"/>
      <c r="I2" s="119"/>
      <c r="J2" s="120"/>
      <c r="K2" s="108" t="s">
        <v>60</v>
      </c>
      <c r="L2" s="108" t="s">
        <v>59</v>
      </c>
      <c r="M2" s="108" t="s">
        <v>116</v>
      </c>
      <c r="N2" s="127" t="s">
        <v>132</v>
      </c>
      <c r="O2" s="129" t="s">
        <v>133</v>
      </c>
      <c r="P2" s="121" t="s">
        <v>147</v>
      </c>
      <c r="Q2" s="131" t="s">
        <v>152</v>
      </c>
      <c r="R2" s="123" t="s">
        <v>117</v>
      </c>
      <c r="S2" s="116" t="s">
        <v>118</v>
      </c>
      <c r="T2" s="125" t="s">
        <v>119</v>
      </c>
      <c r="U2" s="108" t="s">
        <v>122</v>
      </c>
      <c r="V2" s="113" t="s">
        <v>144</v>
      </c>
    </row>
    <row r="3" spans="1:22" s="80" customFormat="1" ht="65.45" customHeight="1" x14ac:dyDescent="0.25">
      <c r="A3" s="117"/>
      <c r="B3" s="79" t="s">
        <v>1</v>
      </c>
      <c r="C3" s="79" t="s">
        <v>8</v>
      </c>
      <c r="D3" s="79" t="s">
        <v>2</v>
      </c>
      <c r="E3" s="68" t="s">
        <v>113</v>
      </c>
      <c r="F3" s="79" t="s">
        <v>126</v>
      </c>
      <c r="G3" s="79" t="s">
        <v>121</v>
      </c>
      <c r="H3" s="78" t="s">
        <v>5</v>
      </c>
      <c r="I3" s="77" t="s">
        <v>10</v>
      </c>
      <c r="J3" s="78" t="s">
        <v>115</v>
      </c>
      <c r="K3" s="108"/>
      <c r="L3" s="108"/>
      <c r="M3" s="108"/>
      <c r="N3" s="128"/>
      <c r="O3" s="130"/>
      <c r="P3" s="122"/>
      <c r="Q3" s="132"/>
      <c r="R3" s="124"/>
      <c r="S3" s="117"/>
      <c r="T3" s="126"/>
      <c r="U3" s="108"/>
      <c r="V3" s="113"/>
    </row>
    <row r="4" spans="1:22" s="32" customFormat="1" ht="33.75" customHeight="1" x14ac:dyDescent="0.3">
      <c r="A4" s="12">
        <v>1</v>
      </c>
      <c r="B4" s="12">
        <v>2</v>
      </c>
      <c r="C4" s="12">
        <v>3</v>
      </c>
      <c r="D4" s="12">
        <v>4</v>
      </c>
      <c r="E4" s="68">
        <v>5</v>
      </c>
      <c r="F4" s="12">
        <v>6</v>
      </c>
      <c r="G4" s="12">
        <v>7</v>
      </c>
      <c r="H4" s="35">
        <v>8</v>
      </c>
      <c r="I4" s="12">
        <v>9</v>
      </c>
      <c r="J4" s="35">
        <v>10</v>
      </c>
      <c r="K4" s="12">
        <v>10</v>
      </c>
      <c r="L4" s="12">
        <v>11</v>
      </c>
      <c r="M4" s="12">
        <v>11</v>
      </c>
      <c r="N4" s="68">
        <v>12</v>
      </c>
      <c r="O4" s="88">
        <v>13</v>
      </c>
      <c r="P4" s="94">
        <v>14</v>
      </c>
      <c r="Q4" s="95" t="s">
        <v>146</v>
      </c>
      <c r="R4" s="85">
        <v>15</v>
      </c>
      <c r="S4" s="12">
        <v>16</v>
      </c>
      <c r="T4" s="35">
        <v>17</v>
      </c>
      <c r="U4" s="79">
        <v>18</v>
      </c>
      <c r="V4" s="83"/>
    </row>
    <row r="5" spans="1:22" s="38" customFormat="1" ht="33.75" customHeight="1" x14ac:dyDescent="0.3">
      <c r="A5" s="36"/>
      <c r="B5" s="36"/>
      <c r="C5" s="36"/>
      <c r="D5" s="36"/>
      <c r="E5" s="69" t="s">
        <v>124</v>
      </c>
      <c r="F5" s="36"/>
      <c r="G5" s="36"/>
      <c r="H5" s="39" t="s">
        <v>127</v>
      </c>
      <c r="I5" s="36"/>
      <c r="J5" s="37" t="s">
        <v>128</v>
      </c>
      <c r="K5" s="36"/>
      <c r="L5" s="36"/>
      <c r="M5" s="36"/>
      <c r="N5" s="69"/>
      <c r="O5" s="89" t="s">
        <v>134</v>
      </c>
      <c r="P5" s="96"/>
      <c r="Q5" s="97"/>
      <c r="R5" s="92" t="s">
        <v>129</v>
      </c>
      <c r="S5" s="36"/>
      <c r="T5" s="39" t="s">
        <v>130</v>
      </c>
      <c r="U5" s="36" t="s">
        <v>131</v>
      </c>
      <c r="V5" s="84"/>
    </row>
    <row r="6" spans="1:22" ht="90" customHeight="1" x14ac:dyDescent="0.3">
      <c r="A6" s="4">
        <v>1</v>
      </c>
      <c r="B6" s="3" t="s">
        <v>36</v>
      </c>
      <c r="C6" s="3" t="s">
        <v>3</v>
      </c>
      <c r="D6" s="3" t="s">
        <v>4</v>
      </c>
      <c r="E6" s="70">
        <v>320</v>
      </c>
      <c r="F6" s="40">
        <v>4480</v>
      </c>
      <c r="G6" s="40">
        <f>F6/H6</f>
        <v>10</v>
      </c>
      <c r="H6" s="41">
        <v>448</v>
      </c>
      <c r="I6" s="42">
        <v>26944.720000000001</v>
      </c>
      <c r="J6" s="43">
        <f>H6*I6</f>
        <v>12071234.560000001</v>
      </c>
      <c r="K6" s="44" t="s">
        <v>110</v>
      </c>
      <c r="L6" s="44" t="s">
        <v>62</v>
      </c>
      <c r="M6" s="40">
        <v>224</v>
      </c>
      <c r="N6" s="70">
        <f>E6*M6/H6</f>
        <v>160</v>
      </c>
      <c r="O6" s="90">
        <f>N6/E6*100</f>
        <v>50</v>
      </c>
      <c r="P6" s="98">
        <v>224</v>
      </c>
      <c r="Q6" s="99">
        <v>43944</v>
      </c>
      <c r="R6" s="93">
        <f>H6-M6-P6</f>
        <v>0</v>
      </c>
      <c r="S6" s="40">
        <v>112</v>
      </c>
      <c r="T6" s="45">
        <f>M6-S6</f>
        <v>112</v>
      </c>
      <c r="U6" s="44">
        <f>T6/H6*100</f>
        <v>25</v>
      </c>
      <c r="V6" s="84"/>
    </row>
    <row r="7" spans="1:22" ht="88.5" customHeight="1" x14ac:dyDescent="0.3">
      <c r="A7" s="4">
        <f t="shared" ref="A7:A16" si="0">A6+1</f>
        <v>2</v>
      </c>
      <c r="B7" s="3" t="s">
        <v>7</v>
      </c>
      <c r="C7" s="3" t="s">
        <v>6</v>
      </c>
      <c r="D7" s="3" t="s">
        <v>9</v>
      </c>
      <c r="E7" s="70">
        <v>20</v>
      </c>
      <c r="F7" s="40">
        <v>600</v>
      </c>
      <c r="G7" s="40">
        <f t="shared" ref="G7:G28" si="1">F7/H7</f>
        <v>10</v>
      </c>
      <c r="H7" s="41">
        <v>60</v>
      </c>
      <c r="I7" s="42">
        <v>87051.03</v>
      </c>
      <c r="J7" s="43">
        <f>H7*I7</f>
        <v>5223061.8</v>
      </c>
      <c r="K7" s="44" t="s">
        <v>72</v>
      </c>
      <c r="L7" s="44" t="s">
        <v>63</v>
      </c>
      <c r="M7" s="40">
        <v>30</v>
      </c>
      <c r="N7" s="70">
        <f t="shared" ref="N7:N29" si="2">E7*M7/H7</f>
        <v>10</v>
      </c>
      <c r="O7" s="90">
        <f t="shared" ref="O7:O30" si="3">N7/E7*100</f>
        <v>50</v>
      </c>
      <c r="P7" s="98">
        <v>30</v>
      </c>
      <c r="Q7" s="99">
        <v>43951</v>
      </c>
      <c r="R7" s="93">
        <f t="shared" ref="R7:R30" si="4">H7-M7-P7</f>
        <v>0</v>
      </c>
      <c r="S7" s="40">
        <v>15</v>
      </c>
      <c r="T7" s="45">
        <f t="shared" ref="T7:T30" si="5">M7-S7</f>
        <v>15</v>
      </c>
      <c r="U7" s="44">
        <f t="shared" ref="U7:U30" si="6">T7/H7*100</f>
        <v>25</v>
      </c>
      <c r="V7" s="84"/>
    </row>
    <row r="8" spans="1:22" ht="93" customHeight="1" x14ac:dyDescent="0.3">
      <c r="A8" s="4">
        <f t="shared" si="0"/>
        <v>3</v>
      </c>
      <c r="B8" s="3" t="s">
        <v>11</v>
      </c>
      <c r="C8" s="3" t="s">
        <v>12</v>
      </c>
      <c r="D8" s="3" t="s">
        <v>13</v>
      </c>
      <c r="E8" s="70">
        <v>140</v>
      </c>
      <c r="F8" s="40">
        <v>2800</v>
      </c>
      <c r="G8" s="40">
        <f t="shared" si="1"/>
        <v>10</v>
      </c>
      <c r="H8" s="41">
        <v>280</v>
      </c>
      <c r="I8" s="42">
        <v>14844.61</v>
      </c>
      <c r="J8" s="43">
        <f>H8*I8</f>
        <v>4156490.8000000003</v>
      </c>
      <c r="K8" s="44" t="s">
        <v>72</v>
      </c>
      <c r="L8" s="44" t="s">
        <v>64</v>
      </c>
      <c r="M8" s="40">
        <v>140</v>
      </c>
      <c r="N8" s="70">
        <f t="shared" si="2"/>
        <v>70</v>
      </c>
      <c r="O8" s="90">
        <f t="shared" si="3"/>
        <v>50</v>
      </c>
      <c r="P8" s="98">
        <v>140</v>
      </c>
      <c r="Q8" s="99">
        <v>43949</v>
      </c>
      <c r="R8" s="93">
        <f t="shared" si="4"/>
        <v>0</v>
      </c>
      <c r="S8" s="40">
        <v>70</v>
      </c>
      <c r="T8" s="45">
        <f t="shared" si="5"/>
        <v>70</v>
      </c>
      <c r="U8" s="44">
        <f t="shared" si="6"/>
        <v>25</v>
      </c>
      <c r="V8" s="84"/>
    </row>
    <row r="9" spans="1:22" ht="80.25" customHeight="1" x14ac:dyDescent="0.3">
      <c r="A9" s="4">
        <f t="shared" si="0"/>
        <v>4</v>
      </c>
      <c r="B9" s="3" t="s">
        <v>11</v>
      </c>
      <c r="C9" s="3" t="s">
        <v>12</v>
      </c>
      <c r="D9" s="3" t="s">
        <v>34</v>
      </c>
      <c r="E9" s="70">
        <v>50</v>
      </c>
      <c r="F9" s="40">
        <v>1500</v>
      </c>
      <c r="G9" s="40">
        <f t="shared" si="1"/>
        <v>10</v>
      </c>
      <c r="H9" s="41">
        <v>150</v>
      </c>
      <c r="I9" s="42">
        <v>7484.4</v>
      </c>
      <c r="J9" s="43">
        <v>1122660</v>
      </c>
      <c r="K9" s="44" t="s">
        <v>72</v>
      </c>
      <c r="L9" s="44" t="s">
        <v>73</v>
      </c>
      <c r="M9" s="40">
        <v>150</v>
      </c>
      <c r="N9" s="70">
        <f t="shared" si="2"/>
        <v>50</v>
      </c>
      <c r="O9" s="90">
        <f t="shared" si="3"/>
        <v>100</v>
      </c>
      <c r="P9" s="98">
        <v>0</v>
      </c>
      <c r="Q9" s="102" t="s">
        <v>150</v>
      </c>
      <c r="R9" s="93">
        <f t="shared" si="4"/>
        <v>0</v>
      </c>
      <c r="S9" s="40">
        <v>20</v>
      </c>
      <c r="T9" s="45">
        <f t="shared" si="5"/>
        <v>130</v>
      </c>
      <c r="U9" s="44">
        <f t="shared" si="6"/>
        <v>86.666666666666671</v>
      </c>
      <c r="V9" s="84"/>
    </row>
    <row r="10" spans="1:22" ht="86.25" customHeight="1" x14ac:dyDescent="0.3">
      <c r="A10" s="4">
        <f t="shared" si="0"/>
        <v>5</v>
      </c>
      <c r="B10" s="87" t="s">
        <v>14</v>
      </c>
      <c r="C10" s="3" t="s">
        <v>15</v>
      </c>
      <c r="D10" s="3" t="s">
        <v>16</v>
      </c>
      <c r="E10" s="70">
        <v>48</v>
      </c>
      <c r="F10" s="40">
        <v>480</v>
      </c>
      <c r="G10" s="40">
        <f t="shared" si="1"/>
        <v>1</v>
      </c>
      <c r="H10" s="41">
        <v>480</v>
      </c>
      <c r="I10" s="42">
        <v>2153.69</v>
      </c>
      <c r="J10" s="43">
        <f>H10*I10</f>
        <v>1033771.2000000001</v>
      </c>
      <c r="K10" s="44" t="s">
        <v>72</v>
      </c>
      <c r="L10" s="44" t="s">
        <v>65</v>
      </c>
      <c r="M10" s="40">
        <v>200</v>
      </c>
      <c r="N10" s="70">
        <f t="shared" si="2"/>
        <v>20</v>
      </c>
      <c r="O10" s="90">
        <f t="shared" si="3"/>
        <v>41.666666666666671</v>
      </c>
      <c r="P10" s="98">
        <v>0</v>
      </c>
      <c r="Q10" s="100" t="s">
        <v>143</v>
      </c>
      <c r="R10" s="93">
        <f t="shared" si="4"/>
        <v>280</v>
      </c>
      <c r="S10" s="40">
        <v>110</v>
      </c>
      <c r="T10" s="45">
        <f t="shared" si="5"/>
        <v>90</v>
      </c>
      <c r="U10" s="44">
        <f t="shared" si="6"/>
        <v>18.75</v>
      </c>
      <c r="V10" s="84"/>
    </row>
    <row r="11" spans="1:22" ht="84" customHeight="1" x14ac:dyDescent="0.3">
      <c r="A11" s="4">
        <f t="shared" si="0"/>
        <v>6</v>
      </c>
      <c r="B11" s="3" t="s">
        <v>17</v>
      </c>
      <c r="C11" s="3" t="s">
        <v>18</v>
      </c>
      <c r="D11" s="3" t="s">
        <v>19</v>
      </c>
      <c r="E11" s="70">
        <v>70</v>
      </c>
      <c r="F11" s="40">
        <v>700</v>
      </c>
      <c r="G11" s="40">
        <f t="shared" si="1"/>
        <v>4</v>
      </c>
      <c r="H11" s="45">
        <v>175</v>
      </c>
      <c r="I11" s="44">
        <v>4535.3</v>
      </c>
      <c r="J11" s="46">
        <v>793677.5</v>
      </c>
      <c r="K11" s="44" t="s">
        <v>72</v>
      </c>
      <c r="L11" s="44" t="s">
        <v>66</v>
      </c>
      <c r="M11" s="40">
        <v>175</v>
      </c>
      <c r="N11" s="70">
        <f t="shared" si="2"/>
        <v>70</v>
      </c>
      <c r="O11" s="90">
        <f t="shared" si="3"/>
        <v>100</v>
      </c>
      <c r="P11" s="98">
        <v>0</v>
      </c>
      <c r="Q11" s="102" t="s">
        <v>150</v>
      </c>
      <c r="R11" s="93">
        <f t="shared" si="4"/>
        <v>0</v>
      </c>
      <c r="S11" s="40">
        <v>95</v>
      </c>
      <c r="T11" s="45">
        <f t="shared" si="5"/>
        <v>80</v>
      </c>
      <c r="U11" s="44">
        <f t="shared" si="6"/>
        <v>45.714285714285715</v>
      </c>
      <c r="V11" s="84"/>
    </row>
    <row r="12" spans="1:22" ht="131.25" customHeight="1" x14ac:dyDescent="0.3">
      <c r="A12" s="4">
        <f t="shared" si="0"/>
        <v>7</v>
      </c>
      <c r="B12" s="3" t="s">
        <v>20</v>
      </c>
      <c r="C12" s="3" t="s">
        <v>21</v>
      </c>
      <c r="D12" s="3" t="s">
        <v>22</v>
      </c>
      <c r="E12" s="70">
        <v>351</v>
      </c>
      <c r="F12" s="40">
        <v>10520</v>
      </c>
      <c r="G12" s="40">
        <f t="shared" si="1"/>
        <v>1</v>
      </c>
      <c r="H12" s="45">
        <v>10520</v>
      </c>
      <c r="I12" s="44">
        <v>74</v>
      </c>
      <c r="J12" s="46">
        <f>H12*I12</f>
        <v>778480</v>
      </c>
      <c r="K12" s="44" t="s">
        <v>61</v>
      </c>
      <c r="L12" s="44" t="s">
        <v>67</v>
      </c>
      <c r="M12" s="40">
        <v>1260</v>
      </c>
      <c r="N12" s="70">
        <f t="shared" si="2"/>
        <v>42.039923954372625</v>
      </c>
      <c r="O12" s="90">
        <f t="shared" si="3"/>
        <v>11.977186311787074</v>
      </c>
      <c r="P12" s="98">
        <v>1650</v>
      </c>
      <c r="Q12" s="99" t="s">
        <v>153</v>
      </c>
      <c r="R12" s="93">
        <f t="shared" si="4"/>
        <v>7610</v>
      </c>
      <c r="S12" s="40">
        <v>630</v>
      </c>
      <c r="T12" s="45">
        <f t="shared" si="5"/>
        <v>630</v>
      </c>
      <c r="U12" s="44">
        <f t="shared" si="6"/>
        <v>5.9885931558935361</v>
      </c>
      <c r="V12" s="84"/>
    </row>
    <row r="13" spans="1:22" ht="93" customHeight="1" x14ac:dyDescent="0.3">
      <c r="A13" s="5">
        <f t="shared" si="0"/>
        <v>8</v>
      </c>
      <c r="B13" s="7" t="s">
        <v>31</v>
      </c>
      <c r="C13" s="7" t="s">
        <v>32</v>
      </c>
      <c r="D13" s="7" t="s">
        <v>33</v>
      </c>
      <c r="E13" s="71">
        <v>309</v>
      </c>
      <c r="F13" s="47">
        <v>72912</v>
      </c>
      <c r="G13" s="40">
        <f t="shared" si="1"/>
        <v>120.11861614497529</v>
      </c>
      <c r="H13" s="48">
        <v>607</v>
      </c>
      <c r="I13" s="49">
        <v>4850</v>
      </c>
      <c r="J13" s="46">
        <f>H13*I13</f>
        <v>2943950</v>
      </c>
      <c r="K13" s="49" t="s">
        <v>61</v>
      </c>
      <c r="L13" s="49" t="s">
        <v>77</v>
      </c>
      <c r="M13" s="47">
        <v>144</v>
      </c>
      <c r="N13" s="70">
        <f t="shared" si="2"/>
        <v>73.304777594728165</v>
      </c>
      <c r="O13" s="90">
        <f t="shared" si="3"/>
        <v>23.723228995057656</v>
      </c>
      <c r="P13" s="101">
        <v>0</v>
      </c>
      <c r="Q13" s="102" t="s">
        <v>151</v>
      </c>
      <c r="R13" s="93">
        <f t="shared" si="4"/>
        <v>463</v>
      </c>
      <c r="S13" s="47">
        <v>48</v>
      </c>
      <c r="T13" s="45">
        <f t="shared" si="5"/>
        <v>96</v>
      </c>
      <c r="U13" s="44">
        <f t="shared" si="6"/>
        <v>15.815485996705107</v>
      </c>
      <c r="V13" s="84"/>
    </row>
    <row r="14" spans="1:22" ht="110.25" customHeight="1" x14ac:dyDescent="0.3">
      <c r="A14" s="5">
        <f t="shared" si="0"/>
        <v>9</v>
      </c>
      <c r="B14" s="6" t="s">
        <v>23</v>
      </c>
      <c r="C14" s="6" t="s">
        <v>24</v>
      </c>
      <c r="D14" s="6" t="s">
        <v>41</v>
      </c>
      <c r="E14" s="72">
        <v>17</v>
      </c>
      <c r="F14" s="50">
        <v>204</v>
      </c>
      <c r="G14" s="40">
        <f t="shared" si="1"/>
        <v>12</v>
      </c>
      <c r="H14" s="51">
        <v>17</v>
      </c>
      <c r="I14" s="52">
        <v>3638.91</v>
      </c>
      <c r="J14" s="53">
        <v>61861.47</v>
      </c>
      <c r="K14" s="49" t="s">
        <v>72</v>
      </c>
      <c r="L14" s="54" t="s">
        <v>68</v>
      </c>
      <c r="M14" s="47">
        <v>17</v>
      </c>
      <c r="N14" s="70">
        <f t="shared" si="2"/>
        <v>17</v>
      </c>
      <c r="O14" s="90">
        <f t="shared" si="3"/>
        <v>100</v>
      </c>
      <c r="P14" s="101">
        <v>0</v>
      </c>
      <c r="Q14" s="102" t="s">
        <v>150</v>
      </c>
      <c r="R14" s="93">
        <f t="shared" si="4"/>
        <v>0</v>
      </c>
      <c r="S14" s="47">
        <v>12</v>
      </c>
      <c r="T14" s="45">
        <f t="shared" si="5"/>
        <v>5</v>
      </c>
      <c r="U14" s="44">
        <f t="shared" si="6"/>
        <v>29.411764705882355</v>
      </c>
      <c r="V14" s="84"/>
    </row>
    <row r="15" spans="1:22" ht="91.5" customHeight="1" x14ac:dyDescent="0.3">
      <c r="A15" s="5">
        <f t="shared" si="0"/>
        <v>10</v>
      </c>
      <c r="B15" s="6" t="s">
        <v>26</v>
      </c>
      <c r="C15" s="6" t="s">
        <v>27</v>
      </c>
      <c r="D15" s="6" t="s">
        <v>28</v>
      </c>
      <c r="E15" s="72">
        <v>20</v>
      </c>
      <c r="F15" s="50">
        <v>200</v>
      </c>
      <c r="G15" s="40">
        <f t="shared" si="1"/>
        <v>1</v>
      </c>
      <c r="H15" s="55">
        <v>200</v>
      </c>
      <c r="I15" s="54">
        <v>468.27</v>
      </c>
      <c r="J15" s="56">
        <v>93654</v>
      </c>
      <c r="K15" s="49" t="s">
        <v>72</v>
      </c>
      <c r="L15" s="54" t="s">
        <v>69</v>
      </c>
      <c r="M15" s="47">
        <v>200</v>
      </c>
      <c r="N15" s="70">
        <f t="shared" si="2"/>
        <v>20</v>
      </c>
      <c r="O15" s="90">
        <f t="shared" si="3"/>
        <v>100</v>
      </c>
      <c r="P15" s="101">
        <v>0</v>
      </c>
      <c r="Q15" s="102" t="s">
        <v>150</v>
      </c>
      <c r="R15" s="93">
        <f t="shared" si="4"/>
        <v>0</v>
      </c>
      <c r="S15" s="47">
        <v>20</v>
      </c>
      <c r="T15" s="45">
        <f t="shared" si="5"/>
        <v>180</v>
      </c>
      <c r="U15" s="44">
        <f t="shared" si="6"/>
        <v>90</v>
      </c>
      <c r="V15" s="84"/>
    </row>
    <row r="16" spans="1:22" s="33" customFormat="1" ht="87" customHeight="1" x14ac:dyDescent="0.3">
      <c r="A16" s="5">
        <f t="shared" si="0"/>
        <v>11</v>
      </c>
      <c r="B16" s="6" t="s">
        <v>29</v>
      </c>
      <c r="C16" s="6" t="s">
        <v>29</v>
      </c>
      <c r="D16" s="6" t="s">
        <v>30</v>
      </c>
      <c r="E16" s="72">
        <v>215</v>
      </c>
      <c r="F16" s="50">
        <v>4300</v>
      </c>
      <c r="G16" s="40">
        <f t="shared" si="1"/>
        <v>1</v>
      </c>
      <c r="H16" s="51">
        <v>4300</v>
      </c>
      <c r="I16" s="52">
        <v>275.88</v>
      </c>
      <c r="J16" s="53">
        <v>1186284</v>
      </c>
      <c r="K16" s="49" t="s">
        <v>72</v>
      </c>
      <c r="L16" s="54" t="s">
        <v>70</v>
      </c>
      <c r="M16" s="47">
        <v>4300</v>
      </c>
      <c r="N16" s="70">
        <f t="shared" si="2"/>
        <v>215</v>
      </c>
      <c r="O16" s="90">
        <f t="shared" si="3"/>
        <v>100</v>
      </c>
      <c r="P16" s="101">
        <v>0</v>
      </c>
      <c r="Q16" s="102" t="s">
        <v>150</v>
      </c>
      <c r="R16" s="93">
        <f t="shared" si="4"/>
        <v>0</v>
      </c>
      <c r="S16" s="47">
        <v>0</v>
      </c>
      <c r="T16" s="45">
        <f t="shared" si="5"/>
        <v>4300</v>
      </c>
      <c r="U16" s="44">
        <f t="shared" si="6"/>
        <v>100</v>
      </c>
      <c r="V16" s="84"/>
    </row>
    <row r="17" spans="1:22" ht="87.75" customHeight="1" x14ac:dyDescent="0.3">
      <c r="A17" s="5">
        <v>12</v>
      </c>
      <c r="B17" s="10" t="s">
        <v>17</v>
      </c>
      <c r="C17" s="10" t="s">
        <v>17</v>
      </c>
      <c r="D17" s="10" t="s">
        <v>44</v>
      </c>
      <c r="E17" s="72">
        <v>350</v>
      </c>
      <c r="F17" s="57">
        <v>3500</v>
      </c>
      <c r="G17" s="40">
        <f t="shared" si="1"/>
        <v>1</v>
      </c>
      <c r="H17" s="58">
        <v>3500</v>
      </c>
      <c r="I17" s="59">
        <v>371.25</v>
      </c>
      <c r="J17" s="60">
        <f t="shared" ref="J17:J30" si="7">H17*I17</f>
        <v>1299375</v>
      </c>
      <c r="K17" s="61" t="s">
        <v>74</v>
      </c>
      <c r="L17" s="61" t="s">
        <v>100</v>
      </c>
      <c r="M17" s="47">
        <v>0</v>
      </c>
      <c r="N17" s="70">
        <f t="shared" si="2"/>
        <v>0</v>
      </c>
      <c r="O17" s="90">
        <f t="shared" si="3"/>
        <v>0</v>
      </c>
      <c r="P17" s="101">
        <v>3500</v>
      </c>
      <c r="Q17" s="102">
        <v>43951</v>
      </c>
      <c r="R17" s="93">
        <f t="shared" si="4"/>
        <v>0</v>
      </c>
      <c r="S17" s="47">
        <v>0</v>
      </c>
      <c r="T17" s="45">
        <f t="shared" si="5"/>
        <v>0</v>
      </c>
      <c r="U17" s="44">
        <f t="shared" si="6"/>
        <v>0</v>
      </c>
      <c r="V17" s="84"/>
    </row>
    <row r="18" spans="1:22" ht="87.75" customHeight="1" x14ac:dyDescent="0.3">
      <c r="A18" s="5">
        <v>13</v>
      </c>
      <c r="B18" s="10" t="s">
        <v>25</v>
      </c>
      <c r="C18" s="10" t="s">
        <v>25</v>
      </c>
      <c r="D18" s="10" t="s">
        <v>98</v>
      </c>
      <c r="E18" s="74">
        <v>300</v>
      </c>
      <c r="F18" s="57">
        <v>6000</v>
      </c>
      <c r="G18" s="40">
        <f t="shared" si="1"/>
        <v>1</v>
      </c>
      <c r="H18" s="58">
        <v>6000</v>
      </c>
      <c r="I18" s="59">
        <v>512.92999999999995</v>
      </c>
      <c r="J18" s="60">
        <f t="shared" si="7"/>
        <v>3077579.9999999995</v>
      </c>
      <c r="K18" s="61" t="s">
        <v>74</v>
      </c>
      <c r="L18" s="61" t="s">
        <v>99</v>
      </c>
      <c r="M18" s="47">
        <v>0</v>
      </c>
      <c r="N18" s="70">
        <f t="shared" si="2"/>
        <v>0</v>
      </c>
      <c r="O18" s="90">
        <f t="shared" si="3"/>
        <v>0</v>
      </c>
      <c r="P18" s="101">
        <v>6000</v>
      </c>
      <c r="Q18" s="102">
        <v>43951</v>
      </c>
      <c r="R18" s="93">
        <f t="shared" si="4"/>
        <v>0</v>
      </c>
      <c r="S18" s="47">
        <v>0</v>
      </c>
      <c r="T18" s="45">
        <f t="shared" si="5"/>
        <v>0</v>
      </c>
      <c r="U18" s="44">
        <f t="shared" si="6"/>
        <v>0</v>
      </c>
      <c r="V18" s="84"/>
    </row>
    <row r="19" spans="1:22" ht="87.75" customHeight="1" x14ac:dyDescent="0.3">
      <c r="A19" s="5">
        <v>14</v>
      </c>
      <c r="B19" s="10" t="s">
        <v>26</v>
      </c>
      <c r="C19" s="10" t="s">
        <v>26</v>
      </c>
      <c r="D19" s="10" t="s">
        <v>57</v>
      </c>
      <c r="E19" s="107">
        <v>830</v>
      </c>
      <c r="F19" s="57">
        <v>4000</v>
      </c>
      <c r="G19" s="40">
        <f t="shared" si="1"/>
        <v>50</v>
      </c>
      <c r="H19" s="58">
        <v>80</v>
      </c>
      <c r="I19" s="61">
        <v>1086.03</v>
      </c>
      <c r="J19" s="60">
        <f t="shared" si="7"/>
        <v>86882.4</v>
      </c>
      <c r="K19" s="44" t="s">
        <v>75</v>
      </c>
      <c r="L19" s="44" t="s">
        <v>84</v>
      </c>
      <c r="M19" s="47">
        <v>80</v>
      </c>
      <c r="N19" s="109">
        <f t="shared" si="2"/>
        <v>830</v>
      </c>
      <c r="O19" s="111">
        <f t="shared" si="3"/>
        <v>100</v>
      </c>
      <c r="P19" s="101">
        <v>0</v>
      </c>
      <c r="Q19" s="102" t="s">
        <v>150</v>
      </c>
      <c r="R19" s="93">
        <f t="shared" si="4"/>
        <v>0</v>
      </c>
      <c r="S19" s="47">
        <v>25</v>
      </c>
      <c r="T19" s="45">
        <f t="shared" si="5"/>
        <v>55</v>
      </c>
      <c r="U19" s="44">
        <f t="shared" si="6"/>
        <v>68.75</v>
      </c>
      <c r="V19" s="84"/>
    </row>
    <row r="20" spans="1:22" ht="87.75" customHeight="1" x14ac:dyDescent="0.3">
      <c r="A20" s="5">
        <v>15</v>
      </c>
      <c r="B20" s="10" t="s">
        <v>26</v>
      </c>
      <c r="C20" s="10" t="s">
        <v>26</v>
      </c>
      <c r="D20" s="10" t="s">
        <v>28</v>
      </c>
      <c r="E20" s="107"/>
      <c r="F20" s="57">
        <v>4300</v>
      </c>
      <c r="G20" s="40">
        <f t="shared" si="1"/>
        <v>1</v>
      </c>
      <c r="H20" s="58">
        <v>4300</v>
      </c>
      <c r="I20" s="59">
        <v>23.54</v>
      </c>
      <c r="J20" s="60">
        <f t="shared" si="7"/>
        <v>101222</v>
      </c>
      <c r="K20" s="44" t="s">
        <v>75</v>
      </c>
      <c r="L20" s="61" t="s">
        <v>78</v>
      </c>
      <c r="M20" s="47">
        <v>4300</v>
      </c>
      <c r="N20" s="110"/>
      <c r="O20" s="112"/>
      <c r="P20" s="101">
        <v>0</v>
      </c>
      <c r="Q20" s="102" t="s">
        <v>150</v>
      </c>
      <c r="R20" s="93">
        <f t="shared" si="4"/>
        <v>0</v>
      </c>
      <c r="S20" s="47">
        <v>1400</v>
      </c>
      <c r="T20" s="45">
        <f t="shared" si="5"/>
        <v>2900</v>
      </c>
      <c r="U20" s="44">
        <f t="shared" si="6"/>
        <v>67.441860465116278</v>
      </c>
      <c r="V20" s="84"/>
    </row>
    <row r="21" spans="1:22" ht="87.75" customHeight="1" x14ac:dyDescent="0.3">
      <c r="A21" s="5">
        <f>A20+1</f>
        <v>16</v>
      </c>
      <c r="B21" s="10" t="s">
        <v>94</v>
      </c>
      <c r="C21" s="10" t="s">
        <v>92</v>
      </c>
      <c r="D21" s="10" t="s">
        <v>93</v>
      </c>
      <c r="E21" s="74">
        <v>1302</v>
      </c>
      <c r="F21" s="57">
        <v>48825</v>
      </c>
      <c r="G21" s="40">
        <f t="shared" si="1"/>
        <v>10.001024170421958</v>
      </c>
      <c r="H21" s="58">
        <v>4882</v>
      </c>
      <c r="I21" s="59">
        <v>274.23</v>
      </c>
      <c r="J21" s="60">
        <f t="shared" si="7"/>
        <v>1338790.8600000001</v>
      </c>
      <c r="K21" s="61" t="s">
        <v>79</v>
      </c>
      <c r="L21" s="61" t="s">
        <v>96</v>
      </c>
      <c r="M21" s="47">
        <v>100</v>
      </c>
      <c r="N21" s="70">
        <f t="shared" si="2"/>
        <v>26.669397787791887</v>
      </c>
      <c r="O21" s="90">
        <f t="shared" si="3"/>
        <v>2.0483408439164275</v>
      </c>
      <c r="P21" s="101">
        <v>4782</v>
      </c>
      <c r="Q21" s="102">
        <v>43945</v>
      </c>
      <c r="R21" s="93">
        <f t="shared" si="4"/>
        <v>0</v>
      </c>
      <c r="S21" s="47">
        <v>0</v>
      </c>
      <c r="T21" s="45">
        <f t="shared" si="5"/>
        <v>100</v>
      </c>
      <c r="U21" s="44">
        <f t="shared" si="6"/>
        <v>2.0483408439164275</v>
      </c>
      <c r="V21" s="84"/>
    </row>
    <row r="22" spans="1:22" ht="87.75" customHeight="1" x14ac:dyDescent="0.3">
      <c r="A22" s="5">
        <f>A21+1</f>
        <v>17</v>
      </c>
      <c r="B22" s="10" t="s">
        <v>94</v>
      </c>
      <c r="C22" s="10" t="s">
        <v>91</v>
      </c>
      <c r="D22" s="10" t="s">
        <v>40</v>
      </c>
      <c r="E22" s="73">
        <v>1302</v>
      </c>
      <c r="F22" s="57">
        <v>1302</v>
      </c>
      <c r="G22" s="40">
        <f t="shared" si="1"/>
        <v>1</v>
      </c>
      <c r="H22" s="58">
        <v>1302</v>
      </c>
      <c r="I22" s="59">
        <v>284.13</v>
      </c>
      <c r="J22" s="60">
        <f t="shared" si="7"/>
        <v>369937.26</v>
      </c>
      <c r="K22" s="61" t="s">
        <v>79</v>
      </c>
      <c r="L22" s="61" t="s">
        <v>95</v>
      </c>
      <c r="M22" s="47">
        <v>100</v>
      </c>
      <c r="N22" s="70">
        <f t="shared" si="2"/>
        <v>100</v>
      </c>
      <c r="O22" s="90">
        <f t="shared" si="3"/>
        <v>7.6804915514592942</v>
      </c>
      <c r="P22" s="101">
        <v>1202</v>
      </c>
      <c r="Q22" s="102">
        <v>43945</v>
      </c>
      <c r="R22" s="93">
        <f t="shared" si="4"/>
        <v>0</v>
      </c>
      <c r="S22" s="47">
        <v>0</v>
      </c>
      <c r="T22" s="45">
        <f t="shared" si="5"/>
        <v>100</v>
      </c>
      <c r="U22" s="44">
        <f t="shared" si="6"/>
        <v>7.6804915514592942</v>
      </c>
      <c r="V22" s="84"/>
    </row>
    <row r="23" spans="1:22" ht="99.75" customHeight="1" x14ac:dyDescent="0.3">
      <c r="A23" s="5">
        <f>A22+1</f>
        <v>18</v>
      </c>
      <c r="B23" s="10" t="s">
        <v>47</v>
      </c>
      <c r="C23" s="10" t="s">
        <v>32</v>
      </c>
      <c r="D23" s="10" t="s">
        <v>48</v>
      </c>
      <c r="E23" s="73">
        <v>1302</v>
      </c>
      <c r="F23" s="57">
        <v>36456</v>
      </c>
      <c r="G23" s="40">
        <f t="shared" si="1"/>
        <v>5.0001371553970646</v>
      </c>
      <c r="H23" s="58">
        <v>7291</v>
      </c>
      <c r="I23" s="59">
        <v>7259.67</v>
      </c>
      <c r="J23" s="60">
        <f t="shared" si="7"/>
        <v>52930253.969999999</v>
      </c>
      <c r="K23" s="61" t="s">
        <v>80</v>
      </c>
      <c r="L23" s="61" t="s">
        <v>87</v>
      </c>
      <c r="M23" s="47">
        <v>51</v>
      </c>
      <c r="N23" s="70">
        <f t="shared" si="2"/>
        <v>9.1073926759017976</v>
      </c>
      <c r="O23" s="90">
        <f t="shared" si="3"/>
        <v>0.69949252503086001</v>
      </c>
      <c r="P23" s="101">
        <v>0</v>
      </c>
      <c r="Q23" s="102" t="s">
        <v>149</v>
      </c>
      <c r="R23" s="93">
        <f t="shared" si="4"/>
        <v>7240</v>
      </c>
      <c r="S23" s="47">
        <v>0</v>
      </c>
      <c r="T23" s="45">
        <f t="shared" si="5"/>
        <v>51</v>
      </c>
      <c r="U23" s="44">
        <f t="shared" si="6"/>
        <v>0.6994925250308599</v>
      </c>
      <c r="V23" s="84"/>
    </row>
    <row r="24" spans="1:22" ht="100.5" customHeight="1" x14ac:dyDescent="0.3">
      <c r="A24" s="5">
        <f>A23+1</f>
        <v>19</v>
      </c>
      <c r="B24" s="86" t="s">
        <v>49</v>
      </c>
      <c r="C24" s="10" t="s">
        <v>141</v>
      </c>
      <c r="D24" s="10" t="s">
        <v>82</v>
      </c>
      <c r="E24" s="73">
        <v>1302</v>
      </c>
      <c r="F24" s="57">
        <v>20832</v>
      </c>
      <c r="G24" s="40">
        <f t="shared" si="1"/>
        <v>30.017291066282421</v>
      </c>
      <c r="H24" s="58">
        <v>694</v>
      </c>
      <c r="I24" s="59">
        <v>372.02</v>
      </c>
      <c r="J24" s="60">
        <f t="shared" si="7"/>
        <v>258181.87999999998</v>
      </c>
      <c r="K24" s="61" t="s">
        <v>79</v>
      </c>
      <c r="L24" s="61" t="s">
        <v>81</v>
      </c>
      <c r="M24" s="47">
        <v>108</v>
      </c>
      <c r="N24" s="70">
        <f t="shared" si="2"/>
        <v>202.61671469740634</v>
      </c>
      <c r="O24" s="90">
        <f t="shared" si="3"/>
        <v>15.561959654178676</v>
      </c>
      <c r="P24" s="101">
        <v>0</v>
      </c>
      <c r="Q24" s="100" t="s">
        <v>142</v>
      </c>
      <c r="R24" s="93">
        <f t="shared" si="4"/>
        <v>586</v>
      </c>
      <c r="S24" s="47">
        <v>108</v>
      </c>
      <c r="T24" s="45">
        <f t="shared" si="5"/>
        <v>0</v>
      </c>
      <c r="U24" s="44">
        <f t="shared" si="6"/>
        <v>0</v>
      </c>
      <c r="V24" s="84"/>
    </row>
    <row r="25" spans="1:22" ht="105" customHeight="1" x14ac:dyDescent="0.3">
      <c r="A25" s="5">
        <v>20</v>
      </c>
      <c r="B25" s="86" t="s">
        <v>50</v>
      </c>
      <c r="C25" s="8" t="s">
        <v>51</v>
      </c>
      <c r="D25" s="8" t="s">
        <v>52</v>
      </c>
      <c r="E25" s="75">
        <v>100</v>
      </c>
      <c r="F25" s="62">
        <v>480</v>
      </c>
      <c r="G25" s="40">
        <f t="shared" si="1"/>
        <v>1</v>
      </c>
      <c r="H25" s="63">
        <v>480</v>
      </c>
      <c r="I25" s="64" t="s">
        <v>123</v>
      </c>
      <c r="J25" s="60" t="s">
        <v>123</v>
      </c>
      <c r="K25" s="64" t="s">
        <v>79</v>
      </c>
      <c r="L25" s="64" t="s">
        <v>86</v>
      </c>
      <c r="M25" s="47">
        <v>0</v>
      </c>
      <c r="N25" s="70">
        <f t="shared" si="2"/>
        <v>0</v>
      </c>
      <c r="O25" s="90">
        <f t="shared" si="3"/>
        <v>0</v>
      </c>
      <c r="P25" s="101">
        <v>0</v>
      </c>
      <c r="Q25" s="100" t="s">
        <v>145</v>
      </c>
      <c r="R25" s="93">
        <f t="shared" si="4"/>
        <v>480</v>
      </c>
      <c r="S25" s="47">
        <v>0</v>
      </c>
      <c r="T25" s="45">
        <f t="shared" si="5"/>
        <v>0</v>
      </c>
      <c r="U25" s="44">
        <f t="shared" si="6"/>
        <v>0</v>
      </c>
      <c r="V25" s="84"/>
    </row>
    <row r="26" spans="1:22" ht="87.75" customHeight="1" x14ac:dyDescent="0.3">
      <c r="A26" s="5">
        <f>A25+1</f>
        <v>21</v>
      </c>
      <c r="B26" s="10" t="s">
        <v>53</v>
      </c>
      <c r="C26" s="10" t="s">
        <v>89</v>
      </c>
      <c r="D26" s="10" t="s">
        <v>54</v>
      </c>
      <c r="E26" s="73">
        <v>50</v>
      </c>
      <c r="F26" s="57">
        <v>50</v>
      </c>
      <c r="G26" s="40">
        <f t="shared" si="1"/>
        <v>1</v>
      </c>
      <c r="H26" s="58">
        <v>50</v>
      </c>
      <c r="I26" s="59">
        <v>165.44</v>
      </c>
      <c r="J26" s="60">
        <f t="shared" si="7"/>
        <v>8272</v>
      </c>
      <c r="K26" s="61" t="s">
        <v>79</v>
      </c>
      <c r="L26" s="61" t="s">
        <v>83</v>
      </c>
      <c r="M26" s="47">
        <v>50</v>
      </c>
      <c r="N26" s="70">
        <f t="shared" si="2"/>
        <v>50</v>
      </c>
      <c r="O26" s="90">
        <f t="shared" si="3"/>
        <v>100</v>
      </c>
      <c r="P26" s="101">
        <v>0</v>
      </c>
      <c r="Q26" s="102" t="s">
        <v>150</v>
      </c>
      <c r="R26" s="93">
        <f t="shared" si="4"/>
        <v>0</v>
      </c>
      <c r="S26" s="47">
        <v>0</v>
      </c>
      <c r="T26" s="45">
        <f t="shared" si="5"/>
        <v>50</v>
      </c>
      <c r="U26" s="44">
        <f t="shared" si="6"/>
        <v>100</v>
      </c>
      <c r="V26" s="84"/>
    </row>
    <row r="27" spans="1:22" ht="87.75" customHeight="1" x14ac:dyDescent="0.3">
      <c r="A27" s="5">
        <f>A26+1</f>
        <v>22</v>
      </c>
      <c r="B27" s="10" t="s">
        <v>53</v>
      </c>
      <c r="C27" s="10" t="s">
        <v>90</v>
      </c>
      <c r="D27" s="10" t="s">
        <v>55</v>
      </c>
      <c r="E27" s="73">
        <v>1302</v>
      </c>
      <c r="F27" s="57">
        <v>13020</v>
      </c>
      <c r="G27" s="40">
        <f t="shared" si="1"/>
        <v>3</v>
      </c>
      <c r="H27" s="58">
        <v>4340</v>
      </c>
      <c r="I27" s="59">
        <v>61.71</v>
      </c>
      <c r="J27" s="60">
        <f t="shared" si="7"/>
        <v>267821.40000000002</v>
      </c>
      <c r="K27" s="61" t="s">
        <v>79</v>
      </c>
      <c r="L27" s="61" t="s">
        <v>88</v>
      </c>
      <c r="M27" s="47">
        <v>1200</v>
      </c>
      <c r="N27" s="70">
        <f t="shared" si="2"/>
        <v>360</v>
      </c>
      <c r="O27" s="90">
        <f t="shared" si="3"/>
        <v>27.649769585253459</v>
      </c>
      <c r="P27" s="101">
        <v>3140</v>
      </c>
      <c r="Q27" s="99">
        <v>43944</v>
      </c>
      <c r="R27" s="93">
        <f t="shared" si="4"/>
        <v>0</v>
      </c>
      <c r="S27" s="47">
        <v>0</v>
      </c>
      <c r="T27" s="45">
        <f t="shared" si="5"/>
        <v>1200</v>
      </c>
      <c r="U27" s="44">
        <f t="shared" si="6"/>
        <v>27.649769585253459</v>
      </c>
      <c r="V27" s="84"/>
    </row>
    <row r="28" spans="1:22" ht="87.75" customHeight="1" x14ac:dyDescent="0.3">
      <c r="A28" s="4">
        <v>23</v>
      </c>
      <c r="B28" s="11" t="s">
        <v>103</v>
      </c>
      <c r="C28" s="11" t="s">
        <v>105</v>
      </c>
      <c r="D28" s="11" t="s">
        <v>104</v>
      </c>
      <c r="E28" s="76">
        <v>140</v>
      </c>
      <c r="F28" s="65">
        <v>1400</v>
      </c>
      <c r="G28" s="40">
        <f t="shared" si="1"/>
        <v>10</v>
      </c>
      <c r="H28" s="66">
        <v>140</v>
      </c>
      <c r="I28" s="61">
        <v>2775.85</v>
      </c>
      <c r="J28" s="60">
        <f t="shared" si="7"/>
        <v>388619</v>
      </c>
      <c r="K28" s="61" t="s">
        <v>106</v>
      </c>
      <c r="L28" s="61" t="s">
        <v>111</v>
      </c>
      <c r="M28" s="40">
        <v>0</v>
      </c>
      <c r="N28" s="70">
        <f t="shared" si="2"/>
        <v>0</v>
      </c>
      <c r="O28" s="90">
        <f t="shared" si="3"/>
        <v>0</v>
      </c>
      <c r="P28" s="98">
        <v>140</v>
      </c>
      <c r="Q28" s="99">
        <v>43945</v>
      </c>
      <c r="R28" s="93">
        <f t="shared" si="4"/>
        <v>0</v>
      </c>
      <c r="S28" s="40">
        <v>0</v>
      </c>
      <c r="T28" s="45">
        <f t="shared" si="5"/>
        <v>0</v>
      </c>
      <c r="U28" s="44">
        <f t="shared" si="6"/>
        <v>0</v>
      </c>
      <c r="V28" s="84"/>
    </row>
    <row r="29" spans="1:22" ht="87.75" customHeight="1" x14ac:dyDescent="0.3">
      <c r="A29" s="4">
        <v>24</v>
      </c>
      <c r="B29" s="86" t="s">
        <v>136</v>
      </c>
      <c r="C29" s="10" t="s">
        <v>136</v>
      </c>
      <c r="D29" s="10" t="s">
        <v>135</v>
      </c>
      <c r="E29" s="76">
        <v>206</v>
      </c>
      <c r="F29" s="65">
        <v>1442</v>
      </c>
      <c r="G29" s="40">
        <v>1</v>
      </c>
      <c r="H29" s="66">
        <v>1442</v>
      </c>
      <c r="I29" s="61"/>
      <c r="J29" s="60">
        <f t="shared" si="7"/>
        <v>0</v>
      </c>
      <c r="K29" s="61"/>
      <c r="L29" s="61"/>
      <c r="M29" s="40">
        <v>0</v>
      </c>
      <c r="N29" s="70">
        <f t="shared" si="2"/>
        <v>0</v>
      </c>
      <c r="O29" s="90">
        <f t="shared" si="3"/>
        <v>0</v>
      </c>
      <c r="P29" s="98">
        <v>0</v>
      </c>
      <c r="Q29" s="100" t="s">
        <v>140</v>
      </c>
      <c r="R29" s="93">
        <f t="shared" si="4"/>
        <v>1442</v>
      </c>
      <c r="S29" s="40">
        <v>0</v>
      </c>
      <c r="T29" s="45">
        <f t="shared" si="5"/>
        <v>0</v>
      </c>
      <c r="U29" s="44">
        <f t="shared" si="6"/>
        <v>0</v>
      </c>
      <c r="V29" s="84"/>
    </row>
    <row r="30" spans="1:22" ht="87.75" customHeight="1" x14ac:dyDescent="0.3">
      <c r="A30" s="4">
        <v>25</v>
      </c>
      <c r="B30" s="86" t="s">
        <v>137</v>
      </c>
      <c r="C30" s="10" t="s">
        <v>139</v>
      </c>
      <c r="D30" s="10" t="s">
        <v>138</v>
      </c>
      <c r="E30" s="76">
        <v>1302</v>
      </c>
      <c r="F30" s="65">
        <v>20832</v>
      </c>
      <c r="G30" s="40">
        <v>30</v>
      </c>
      <c r="H30" s="66">
        <v>694</v>
      </c>
      <c r="I30" s="61"/>
      <c r="J30" s="60">
        <f t="shared" si="7"/>
        <v>0</v>
      </c>
      <c r="K30" s="61"/>
      <c r="L30" s="61"/>
      <c r="M30" s="40">
        <v>0</v>
      </c>
      <c r="N30" s="70">
        <v>0</v>
      </c>
      <c r="O30" s="90">
        <f t="shared" si="3"/>
        <v>0</v>
      </c>
      <c r="P30" s="98">
        <v>0</v>
      </c>
      <c r="Q30" s="100" t="s">
        <v>140</v>
      </c>
      <c r="R30" s="93">
        <f t="shared" si="4"/>
        <v>694</v>
      </c>
      <c r="S30" s="40">
        <v>0</v>
      </c>
      <c r="T30" s="45">
        <f t="shared" si="5"/>
        <v>0</v>
      </c>
      <c r="U30" s="44">
        <f t="shared" si="6"/>
        <v>0</v>
      </c>
      <c r="V30" s="84"/>
    </row>
    <row r="31" spans="1:22" ht="87.75" customHeight="1" thickBot="1" x14ac:dyDescent="0.35">
      <c r="A31" s="4"/>
      <c r="B31" s="11"/>
      <c r="C31" s="11"/>
      <c r="D31" s="11"/>
      <c r="E31" s="65"/>
      <c r="F31" s="65"/>
      <c r="G31" s="40"/>
      <c r="H31" s="66"/>
      <c r="I31" s="61"/>
      <c r="J31" s="67">
        <f>SUM(J6:J28)</f>
        <v>89592061.099999994</v>
      </c>
      <c r="K31" s="61"/>
      <c r="L31" s="61"/>
      <c r="M31" s="40"/>
      <c r="N31" s="40"/>
      <c r="O31" s="91"/>
      <c r="P31" s="103"/>
      <c r="Q31" s="104"/>
      <c r="R31" s="93"/>
      <c r="S31" s="40"/>
      <c r="T31" s="45"/>
      <c r="U31" s="44"/>
      <c r="V31" s="84"/>
    </row>
    <row r="32" spans="1:22" ht="87.75" customHeight="1" x14ac:dyDescent="0.3">
      <c r="A32" s="105" t="s">
        <v>125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6"/>
      <c r="Q32" s="106"/>
      <c r="R32" s="105"/>
      <c r="S32" s="105"/>
      <c r="T32" s="105"/>
      <c r="U32" s="106"/>
    </row>
    <row r="33" spans="1:21" x14ac:dyDescent="0.3">
      <c r="A33" s="2"/>
      <c r="B33" s="30"/>
      <c r="C33" s="30"/>
      <c r="D33" s="30"/>
      <c r="E33" s="2"/>
      <c r="F33" s="2"/>
      <c r="G33" s="2"/>
      <c r="H33" s="2"/>
      <c r="I33" s="2"/>
      <c r="J33" s="34"/>
      <c r="K33" s="2"/>
      <c r="L33" s="2"/>
      <c r="M33" s="2"/>
      <c r="N33" s="2"/>
      <c r="O33" s="2"/>
      <c r="P33" s="2"/>
      <c r="Q33" s="81"/>
      <c r="R33" s="2"/>
      <c r="S33" s="2"/>
      <c r="T33" s="2"/>
      <c r="U33" s="2"/>
    </row>
    <row r="34" spans="1:21" x14ac:dyDescent="0.3">
      <c r="A34" s="2"/>
      <c r="B34" s="30"/>
      <c r="C34" s="30"/>
      <c r="D34" s="30"/>
      <c r="E34" s="2"/>
      <c r="F34" s="2"/>
      <c r="G34" s="2"/>
      <c r="H34" s="2"/>
      <c r="I34" s="2"/>
      <c r="J34" s="34"/>
      <c r="K34" s="2"/>
      <c r="L34" s="2"/>
      <c r="M34" s="2"/>
      <c r="N34" s="2"/>
      <c r="O34" s="2"/>
      <c r="P34" s="2"/>
      <c r="Q34" s="81"/>
      <c r="R34" s="2"/>
      <c r="S34" s="2"/>
      <c r="T34" s="2"/>
      <c r="U34" s="2"/>
    </row>
    <row r="35" spans="1:21" x14ac:dyDescent="0.3">
      <c r="A35" s="2"/>
      <c r="B35" s="30"/>
      <c r="C35" s="30"/>
      <c r="D35" s="30"/>
      <c r="E35" s="2"/>
      <c r="F35" s="2"/>
      <c r="G35" s="2"/>
      <c r="H35" s="2"/>
      <c r="I35" s="2"/>
      <c r="J35" s="34"/>
      <c r="K35" s="2"/>
      <c r="L35" s="2"/>
      <c r="M35" s="2"/>
      <c r="N35" s="2"/>
      <c r="O35" s="2"/>
      <c r="P35" s="2"/>
      <c r="Q35" s="81"/>
      <c r="R35" s="2"/>
      <c r="S35" s="2"/>
      <c r="T35" s="2"/>
      <c r="U35" s="2"/>
    </row>
    <row r="36" spans="1:21" x14ac:dyDescent="0.3">
      <c r="A36" s="2"/>
      <c r="B36" s="30"/>
      <c r="C36" s="30"/>
      <c r="D36" s="30"/>
      <c r="E36" s="2"/>
      <c r="F36" s="2"/>
      <c r="G36" s="2"/>
      <c r="H36" s="2"/>
      <c r="I36" s="2"/>
      <c r="J36" s="34"/>
      <c r="K36" s="2"/>
      <c r="L36" s="2"/>
      <c r="M36" s="2"/>
      <c r="N36" s="2"/>
      <c r="O36" s="2"/>
      <c r="P36" s="2"/>
      <c r="Q36" s="81"/>
      <c r="R36" s="2"/>
      <c r="S36" s="2"/>
      <c r="T36" s="2"/>
      <c r="U36" s="2"/>
    </row>
    <row r="37" spans="1:21" x14ac:dyDescent="0.3">
      <c r="A37" s="2"/>
      <c r="B37" s="30"/>
      <c r="C37" s="30"/>
      <c r="D37" s="30"/>
      <c r="E37" s="2"/>
      <c r="F37" s="2"/>
      <c r="G37" s="2"/>
      <c r="H37" s="2"/>
      <c r="I37" s="2"/>
      <c r="J37" s="34"/>
      <c r="K37" s="2"/>
      <c r="L37" s="2"/>
      <c r="M37" s="2"/>
      <c r="N37" s="2"/>
      <c r="O37" s="2"/>
      <c r="P37" s="2"/>
      <c r="Q37" s="81"/>
      <c r="R37" s="2"/>
      <c r="S37" s="2"/>
      <c r="T37" s="2"/>
      <c r="U37" s="2"/>
    </row>
  </sheetData>
  <mergeCells count="20">
    <mergeCell ref="V2:V3"/>
    <mergeCell ref="A1:U1"/>
    <mergeCell ref="A2:A3"/>
    <mergeCell ref="E2:J2"/>
    <mergeCell ref="P2:P3"/>
    <mergeCell ref="R2:R3"/>
    <mergeCell ref="S2:S3"/>
    <mergeCell ref="T2:T3"/>
    <mergeCell ref="U2:U3"/>
    <mergeCell ref="B2:D2"/>
    <mergeCell ref="N2:N3"/>
    <mergeCell ref="O2:O3"/>
    <mergeCell ref="Q2:Q3"/>
    <mergeCell ref="A32:U32"/>
    <mergeCell ref="E19:E20"/>
    <mergeCell ref="M2:M3"/>
    <mergeCell ref="L2:L3"/>
    <mergeCell ref="K2:K3"/>
    <mergeCell ref="N19:N20"/>
    <mergeCell ref="O19:O20"/>
  </mergeCells>
  <conditionalFormatting sqref="U6:U31">
    <cfRule type="cellIs" dxfId="0" priority="1" operator="lessThan">
      <formula>0.25</formula>
    </cfRule>
  </conditionalFormatting>
  <pageMargins left="0.7" right="0.7" top="0.75" bottom="0.75" header="0.3" footer="0.3"/>
  <pageSetup paperSize="9"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R10"/>
  <sheetViews>
    <sheetView workbookViewId="0">
      <selection activeCell="I25" sqref="I25"/>
    </sheetView>
  </sheetViews>
  <sheetFormatPr defaultRowHeight="15" x14ac:dyDescent="0.25"/>
  <sheetData>
    <row r="5" spans="1:18" s="20" customFormat="1" ht="114" customHeight="1" x14ac:dyDescent="0.3">
      <c r="A5" s="13">
        <f>Лист1!A16+1</f>
        <v>12</v>
      </c>
      <c r="B5" s="14" t="s">
        <v>36</v>
      </c>
      <c r="C5" s="14" t="s">
        <v>3</v>
      </c>
      <c r="D5" s="14" t="s">
        <v>4</v>
      </c>
      <c r="E5" s="14"/>
      <c r="F5" s="14"/>
      <c r="G5" s="15">
        <v>224</v>
      </c>
      <c r="H5" s="16">
        <v>26944.720000000001</v>
      </c>
      <c r="I5" s="9">
        <f t="shared" ref="I5:I10" si="0">G5*H5</f>
        <v>6035617.2800000003</v>
      </c>
      <c r="J5" s="17" t="s">
        <v>76</v>
      </c>
      <c r="K5" s="18"/>
      <c r="L5" s="17" t="s">
        <v>42</v>
      </c>
      <c r="M5" s="13" t="s">
        <v>35</v>
      </c>
      <c r="N5" s="19" t="s">
        <v>72</v>
      </c>
      <c r="O5" s="17" t="s">
        <v>62</v>
      </c>
      <c r="P5" s="17" t="s">
        <v>37</v>
      </c>
      <c r="Q5" s="14" t="s">
        <v>112</v>
      </c>
      <c r="R5" s="14" t="s">
        <v>71</v>
      </c>
    </row>
    <row r="6" spans="1:18" s="20" customFormat="1" ht="409.5" x14ac:dyDescent="0.3">
      <c r="A6" s="13">
        <f>A5+1</f>
        <v>13</v>
      </c>
      <c r="B6" s="14" t="s">
        <v>7</v>
      </c>
      <c r="C6" s="14" t="s">
        <v>6</v>
      </c>
      <c r="D6" s="14" t="s">
        <v>9</v>
      </c>
      <c r="E6" s="14"/>
      <c r="F6" s="14"/>
      <c r="G6" s="15">
        <v>30</v>
      </c>
      <c r="H6" s="16">
        <v>87051.03</v>
      </c>
      <c r="I6" s="9">
        <f t="shared" si="0"/>
        <v>2611530.9</v>
      </c>
      <c r="J6" s="17" t="s">
        <v>76</v>
      </c>
      <c r="K6" s="18"/>
      <c r="L6" s="17" t="s">
        <v>43</v>
      </c>
      <c r="M6" s="13" t="s">
        <v>35</v>
      </c>
      <c r="N6" s="19" t="s">
        <v>72</v>
      </c>
      <c r="O6" s="17" t="s">
        <v>63</v>
      </c>
      <c r="P6" s="17" t="s">
        <v>37</v>
      </c>
      <c r="Q6" s="14" t="s">
        <v>112</v>
      </c>
      <c r="R6" s="14" t="s">
        <v>71</v>
      </c>
    </row>
    <row r="7" spans="1:18" s="20" customFormat="1" ht="87.75" customHeight="1" x14ac:dyDescent="0.3">
      <c r="A7" s="13">
        <f>A6+1</f>
        <v>14</v>
      </c>
      <c r="B7" s="14" t="s">
        <v>11</v>
      </c>
      <c r="C7" s="14" t="s">
        <v>12</v>
      </c>
      <c r="D7" s="14" t="s">
        <v>13</v>
      </c>
      <c r="E7" s="14"/>
      <c r="F7" s="14"/>
      <c r="G7" s="15">
        <v>1400</v>
      </c>
      <c r="H7" s="16">
        <v>14844.61</v>
      </c>
      <c r="I7" s="9">
        <f t="shared" si="0"/>
        <v>20782454</v>
      </c>
      <c r="J7" s="17" t="s">
        <v>76</v>
      </c>
      <c r="K7" s="18"/>
      <c r="L7" s="17" t="s">
        <v>43</v>
      </c>
      <c r="M7" s="13" t="s">
        <v>35</v>
      </c>
      <c r="N7" s="19" t="s">
        <v>72</v>
      </c>
      <c r="O7" s="17" t="s">
        <v>64</v>
      </c>
      <c r="P7" s="17" t="s">
        <v>37</v>
      </c>
      <c r="Q7" s="14" t="s">
        <v>112</v>
      </c>
      <c r="R7" s="14" t="s">
        <v>71</v>
      </c>
    </row>
    <row r="8" spans="1:18" s="20" customFormat="1" ht="87.75" customHeight="1" x14ac:dyDescent="0.3">
      <c r="A8" s="13">
        <f>A7+1</f>
        <v>15</v>
      </c>
      <c r="B8" s="14" t="s">
        <v>14</v>
      </c>
      <c r="C8" s="14" t="s">
        <v>15</v>
      </c>
      <c r="D8" s="14" t="s">
        <v>58</v>
      </c>
      <c r="E8" s="14"/>
      <c r="F8" s="14"/>
      <c r="G8" s="15">
        <v>280</v>
      </c>
      <c r="H8" s="16">
        <v>2153.69</v>
      </c>
      <c r="I8" s="9">
        <f t="shared" si="0"/>
        <v>603033.20000000007</v>
      </c>
      <c r="J8" s="17" t="s">
        <v>85</v>
      </c>
      <c r="K8" s="18"/>
      <c r="L8" s="17" t="s">
        <v>38</v>
      </c>
      <c r="M8" s="13" t="s">
        <v>35</v>
      </c>
      <c r="N8" s="19" t="s">
        <v>72</v>
      </c>
      <c r="O8" s="17" t="s">
        <v>65</v>
      </c>
      <c r="P8" s="17" t="s">
        <v>37</v>
      </c>
      <c r="Q8" s="21" t="s">
        <v>107</v>
      </c>
      <c r="R8" s="14" t="s">
        <v>71</v>
      </c>
    </row>
    <row r="9" spans="1:18" s="20" customFormat="1" ht="87.75" customHeight="1" x14ac:dyDescent="0.3">
      <c r="A9" s="13">
        <f>Лист1!A17+1</f>
        <v>13</v>
      </c>
      <c r="B9" s="22" t="s">
        <v>45</v>
      </c>
      <c r="C9" s="22" t="s">
        <v>45</v>
      </c>
      <c r="D9" s="22" t="s">
        <v>22</v>
      </c>
      <c r="E9" s="22"/>
      <c r="F9" s="22"/>
      <c r="G9" s="22">
        <v>9260</v>
      </c>
      <c r="H9" s="23">
        <v>74</v>
      </c>
      <c r="I9" s="9">
        <f t="shared" si="0"/>
        <v>685240</v>
      </c>
      <c r="J9" s="24" t="s">
        <v>97</v>
      </c>
      <c r="K9" s="25"/>
      <c r="L9" s="26" t="s">
        <v>39</v>
      </c>
      <c r="M9" s="27" t="s">
        <v>35</v>
      </c>
      <c r="N9" s="28" t="s">
        <v>74</v>
      </c>
      <c r="O9" s="24" t="s">
        <v>101</v>
      </c>
      <c r="P9" s="17" t="s">
        <v>37</v>
      </c>
      <c r="Q9" s="24" t="s">
        <v>108</v>
      </c>
      <c r="R9" s="14" t="s">
        <v>71</v>
      </c>
    </row>
    <row r="10" spans="1:18" s="20" customFormat="1" ht="87.75" customHeight="1" x14ac:dyDescent="0.3">
      <c r="A10" s="13">
        <f>Лист1!A18+1</f>
        <v>14</v>
      </c>
      <c r="B10" s="22" t="s">
        <v>46</v>
      </c>
      <c r="C10" s="22" t="s">
        <v>32</v>
      </c>
      <c r="D10" s="22" t="s">
        <v>33</v>
      </c>
      <c r="E10" s="22"/>
      <c r="F10" s="22"/>
      <c r="G10" s="22">
        <v>46</v>
      </c>
      <c r="H10" s="23">
        <v>5830</v>
      </c>
      <c r="I10" s="9">
        <f t="shared" si="0"/>
        <v>268180</v>
      </c>
      <c r="J10" s="17" t="s">
        <v>109</v>
      </c>
      <c r="K10" s="25"/>
      <c r="L10" s="26" t="s">
        <v>39</v>
      </c>
      <c r="M10" s="26" t="s">
        <v>35</v>
      </c>
      <c r="N10" s="29" t="s">
        <v>75</v>
      </c>
      <c r="O10" s="17" t="s">
        <v>102</v>
      </c>
      <c r="P10" s="17" t="s">
        <v>37</v>
      </c>
      <c r="Q10" s="24" t="s">
        <v>56</v>
      </c>
      <c r="R10" s="1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Мираноква Александра Александровна</cp:lastModifiedBy>
  <cp:lastPrinted>2020-04-17T18:35:09Z</cp:lastPrinted>
  <dcterms:created xsi:type="dcterms:W3CDTF">2020-03-20T10:50:54Z</dcterms:created>
  <dcterms:modified xsi:type="dcterms:W3CDTF">2020-04-21T13:28:37Z</dcterms:modified>
</cp:coreProperties>
</file>