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630"/>
  </bookViews>
  <sheets>
    <sheet name="свод на 22.03.2019" sheetId="5" r:id="rId1"/>
    <sheet name="свод на 30.01.2019" sheetId="4" r:id="rId2"/>
    <sheet name="свод" sheetId="1" r:id="rId3"/>
  </sheets>
  <definedNames>
    <definedName name="_xlnm._FilterDatabase" localSheetId="2" hidden="1">свод!$A$7:$AG$137</definedName>
    <definedName name="_xlnm._FilterDatabase" localSheetId="0" hidden="1">'свод на 22.03.2019'!$A$8:$AH$216</definedName>
    <definedName name="_xlnm._FilterDatabase" localSheetId="1" hidden="1">'свод на 30.01.2019'!$A$7:$Y$212</definedName>
    <definedName name="_xlnm.Print_Titles" localSheetId="2">свод!$4:$7</definedName>
    <definedName name="_xlnm.Print_Titles" localSheetId="0">'свод на 22.03.2019'!$5:$8</definedName>
    <definedName name="_xlnm.Print_Titles" localSheetId="1">'свод на 30.01.2019'!$4:$7</definedName>
    <definedName name="_xlnm.Print_Area" localSheetId="2">свод!$A$1:$AG$155</definedName>
    <definedName name="_xlnm.Print_Area" localSheetId="0">'свод на 22.03.2019'!$A$1:$AH$221</definedName>
    <definedName name="_xlnm.Print_Area" localSheetId="1">'свод на 30.01.2019'!$A$1:$X$217</definedName>
  </definedNames>
  <calcPr calcId="162913"/>
</workbook>
</file>

<file path=xl/calcChain.xml><?xml version="1.0" encoding="utf-8"?>
<calcChain xmlns="http://schemas.openxmlformats.org/spreadsheetml/2006/main">
  <c r="K157" i="5" l="1"/>
  <c r="AB11" i="5" l="1"/>
  <c r="AC11" i="5"/>
  <c r="AG11" i="5"/>
  <c r="AH11" i="5"/>
  <c r="T39" i="5"/>
  <c r="Z157" i="5"/>
  <c r="AA157" i="5"/>
  <c r="AE157" i="5"/>
  <c r="AF157" i="5"/>
  <c r="S126" i="5"/>
  <c r="S139" i="5"/>
  <c r="S145" i="5"/>
  <c r="S143" i="5"/>
  <c r="S150" i="5"/>
  <c r="S154" i="5"/>
  <c r="P157" i="5"/>
  <c r="Q157" i="5"/>
  <c r="S157" i="5"/>
  <c r="S119" i="5"/>
  <c r="S110" i="5"/>
  <c r="S106" i="5"/>
  <c r="S103" i="5"/>
  <c r="S101" i="5"/>
  <c r="S74" i="5"/>
  <c r="S85" i="5"/>
  <c r="S58" i="5"/>
  <c r="S29" i="5"/>
  <c r="S39" i="5"/>
  <c r="S19" i="5"/>
  <c r="S12" i="5"/>
  <c r="S11" i="5" l="1"/>
  <c r="S10" i="5"/>
  <c r="O189" i="5"/>
  <c r="O187" i="5" s="1"/>
  <c r="P189" i="5"/>
  <c r="P187" i="5" s="1"/>
  <c r="Q189" i="5"/>
  <c r="Q187" i="5" s="1"/>
  <c r="T189" i="5"/>
  <c r="T187" i="5" s="1"/>
  <c r="U189" i="5"/>
  <c r="U187" i="5" s="1"/>
  <c r="V189" i="5"/>
  <c r="V187" i="5" s="1"/>
  <c r="W189" i="5"/>
  <c r="W187" i="5" s="1"/>
  <c r="X189" i="5"/>
  <c r="X187" i="5" s="1"/>
  <c r="U166" i="5"/>
  <c r="V166" i="5"/>
  <c r="W166" i="5"/>
  <c r="X166" i="5"/>
  <c r="T166" i="5"/>
  <c r="O29" i="5"/>
  <c r="P29" i="5"/>
  <c r="Q29" i="5"/>
  <c r="T29" i="5"/>
  <c r="U29" i="5"/>
  <c r="V29" i="5"/>
  <c r="W29" i="5"/>
  <c r="X29" i="5"/>
  <c r="M50" i="5"/>
  <c r="N50" i="5"/>
  <c r="O50" i="5"/>
  <c r="P50" i="5"/>
  <c r="Q50" i="5"/>
  <c r="T50" i="5"/>
  <c r="U50" i="5"/>
  <c r="V50" i="5"/>
  <c r="W50" i="5"/>
  <c r="X50" i="5"/>
  <c r="T19" i="5"/>
  <c r="T12" i="5"/>
  <c r="T11" i="5" s="1"/>
  <c r="T165" i="5" l="1"/>
  <c r="P198" i="5"/>
  <c r="Q198" i="5"/>
  <c r="U201" i="5"/>
  <c r="V201" i="5"/>
  <c r="W201" i="5"/>
  <c r="X201" i="5"/>
  <c r="T201" i="5"/>
  <c r="U203" i="5"/>
  <c r="V203" i="5"/>
  <c r="W203" i="5"/>
  <c r="X203" i="5"/>
  <c r="T203" i="5"/>
  <c r="U205" i="5"/>
  <c r="V205" i="5"/>
  <c r="W205" i="5"/>
  <c r="X205" i="5"/>
  <c r="T205" i="5"/>
  <c r="U208" i="5"/>
  <c r="V208" i="5"/>
  <c r="W208" i="5"/>
  <c r="X208" i="5"/>
  <c r="T208" i="5"/>
  <c r="T137" i="5"/>
  <c r="O157" i="5"/>
  <c r="U157" i="5"/>
  <c r="V157" i="5"/>
  <c r="W157" i="5"/>
  <c r="X157" i="5"/>
  <c r="T157" i="5"/>
  <c r="P150" i="5"/>
  <c r="Q150" i="5"/>
  <c r="T150" i="5"/>
  <c r="U150" i="5"/>
  <c r="V150" i="5"/>
  <c r="W150" i="5"/>
  <c r="X150" i="5"/>
  <c r="O150" i="5"/>
  <c r="P154" i="5"/>
  <c r="Q154" i="5"/>
  <c r="T154" i="5"/>
  <c r="U154" i="5"/>
  <c r="V154" i="5"/>
  <c r="W154" i="5"/>
  <c r="X154" i="5"/>
  <c r="O154" i="5"/>
  <c r="P139" i="5"/>
  <c r="Q139" i="5"/>
  <c r="T139" i="5"/>
  <c r="U139" i="5"/>
  <c r="V139" i="5"/>
  <c r="W139" i="5"/>
  <c r="X139" i="5"/>
  <c r="O139" i="5"/>
  <c r="P143" i="5"/>
  <c r="Q143" i="5"/>
  <c r="T143" i="5"/>
  <c r="U143" i="5"/>
  <c r="V143" i="5"/>
  <c r="W143" i="5"/>
  <c r="X143" i="5"/>
  <c r="O143" i="5"/>
  <c r="P145" i="5"/>
  <c r="Q145" i="5"/>
  <c r="T145" i="5"/>
  <c r="U145" i="5"/>
  <c r="V145" i="5"/>
  <c r="W145" i="5"/>
  <c r="X145" i="5"/>
  <c r="O145" i="5"/>
  <c r="P129" i="5"/>
  <c r="Q129" i="5"/>
  <c r="T129" i="5"/>
  <c r="U129" i="5"/>
  <c r="V129" i="5"/>
  <c r="W129" i="5"/>
  <c r="X129" i="5"/>
  <c r="O129" i="5"/>
  <c r="P134" i="5"/>
  <c r="Q134" i="5"/>
  <c r="T134" i="5"/>
  <c r="U134" i="5"/>
  <c r="V134" i="5"/>
  <c r="W134" i="5"/>
  <c r="X134" i="5"/>
  <c r="O134" i="5"/>
  <c r="P132" i="5"/>
  <c r="Q132" i="5"/>
  <c r="T132" i="5"/>
  <c r="U132" i="5"/>
  <c r="V132" i="5"/>
  <c r="W132" i="5"/>
  <c r="X132" i="5"/>
  <c r="O132" i="5"/>
  <c r="P101" i="5"/>
  <c r="Q101" i="5"/>
  <c r="T101" i="5"/>
  <c r="U101" i="5"/>
  <c r="V101" i="5"/>
  <c r="W101" i="5"/>
  <c r="X101" i="5"/>
  <c r="O101" i="5"/>
  <c r="P103" i="5"/>
  <c r="Q103" i="5"/>
  <c r="T103" i="5"/>
  <c r="U103" i="5"/>
  <c r="V103" i="5"/>
  <c r="W103" i="5"/>
  <c r="X103" i="5"/>
  <c r="O103" i="5"/>
  <c r="P110" i="5"/>
  <c r="Q110" i="5"/>
  <c r="T110" i="5"/>
  <c r="U110" i="5"/>
  <c r="V110" i="5"/>
  <c r="W110" i="5"/>
  <c r="X110" i="5"/>
  <c r="O110" i="5"/>
  <c r="U115" i="5"/>
  <c r="V115" i="5"/>
  <c r="W115" i="5"/>
  <c r="X115" i="5"/>
  <c r="T115" i="5"/>
  <c r="P119" i="5"/>
  <c r="Q119" i="5"/>
  <c r="T119" i="5"/>
  <c r="U119" i="5"/>
  <c r="V119" i="5"/>
  <c r="W119" i="5"/>
  <c r="X119" i="5"/>
  <c r="O119" i="5"/>
  <c r="P106" i="5"/>
  <c r="Q106" i="5"/>
  <c r="T106" i="5"/>
  <c r="U106" i="5"/>
  <c r="V106" i="5"/>
  <c r="W106" i="5"/>
  <c r="X106" i="5"/>
  <c r="O106" i="5"/>
  <c r="P137" i="5"/>
  <c r="Q137" i="5"/>
  <c r="U137" i="5"/>
  <c r="V137" i="5"/>
  <c r="W137" i="5"/>
  <c r="X137" i="5"/>
  <c r="Z137" i="5"/>
  <c r="AA137" i="5"/>
  <c r="AE137" i="5"/>
  <c r="AF137" i="5"/>
  <c r="O137" i="5"/>
  <c r="O39" i="5"/>
  <c r="P39" i="5"/>
  <c r="Q39" i="5"/>
  <c r="U39" i="5"/>
  <c r="V39" i="5"/>
  <c r="W39" i="5"/>
  <c r="X39" i="5"/>
  <c r="J44" i="5"/>
  <c r="P19" i="5"/>
  <c r="Q19" i="5"/>
  <c r="U19" i="5"/>
  <c r="V19" i="5"/>
  <c r="W19" i="5"/>
  <c r="X19" i="5"/>
  <c r="O19" i="5"/>
  <c r="P12" i="5"/>
  <c r="Q12" i="5"/>
  <c r="U12" i="5"/>
  <c r="V12" i="5"/>
  <c r="W12" i="5"/>
  <c r="X12" i="5"/>
  <c r="O12" i="5"/>
  <c r="P126" i="5"/>
  <c r="Q126" i="5"/>
  <c r="T126" i="5"/>
  <c r="U126" i="5"/>
  <c r="V126" i="5"/>
  <c r="W126" i="5"/>
  <c r="X126" i="5"/>
  <c r="O126" i="5"/>
  <c r="P164" i="5"/>
  <c r="Q164" i="5"/>
  <c r="T164" i="5"/>
  <c r="U164" i="5"/>
  <c r="V164" i="5"/>
  <c r="W164" i="5"/>
  <c r="X164" i="5"/>
  <c r="O164" i="5"/>
  <c r="M164" i="5"/>
  <c r="N164" i="5"/>
  <c r="P58" i="5"/>
  <c r="Q58" i="5"/>
  <c r="T58" i="5"/>
  <c r="U58" i="5"/>
  <c r="V58" i="5"/>
  <c r="W58" i="5"/>
  <c r="X58" i="5"/>
  <c r="O58" i="5"/>
  <c r="P65" i="5"/>
  <c r="Q65" i="5"/>
  <c r="T65" i="5"/>
  <c r="U65" i="5"/>
  <c r="V65" i="5"/>
  <c r="W65" i="5"/>
  <c r="X65" i="5"/>
  <c r="O65" i="5"/>
  <c r="P68" i="5"/>
  <c r="Q68" i="5"/>
  <c r="T68" i="5"/>
  <c r="U68" i="5"/>
  <c r="V68" i="5"/>
  <c r="W68" i="5"/>
  <c r="X68" i="5"/>
  <c r="O68" i="5"/>
  <c r="P74" i="5"/>
  <c r="Q74" i="5"/>
  <c r="T74" i="5"/>
  <c r="U74" i="5"/>
  <c r="V74" i="5"/>
  <c r="W74" i="5"/>
  <c r="X74" i="5"/>
  <c r="O74" i="5"/>
  <c r="P85" i="5"/>
  <c r="Q85" i="5"/>
  <c r="T85" i="5"/>
  <c r="U85" i="5"/>
  <c r="V85" i="5"/>
  <c r="W85" i="5"/>
  <c r="X85" i="5"/>
  <c r="O85" i="5"/>
  <c r="P97" i="5"/>
  <c r="Q97" i="5"/>
  <c r="T97" i="5"/>
  <c r="U97" i="5"/>
  <c r="V97" i="5"/>
  <c r="W97" i="5"/>
  <c r="X97" i="5"/>
  <c r="O97" i="5"/>
  <c r="O205" i="5"/>
  <c r="O203" i="5"/>
  <c r="O201" i="5"/>
  <c r="O208" i="5"/>
  <c r="O11" i="5" l="1"/>
  <c r="U11" i="5"/>
  <c r="W11" i="5"/>
  <c r="W10" i="5" s="1"/>
  <c r="P11" i="5"/>
  <c r="T198" i="5"/>
  <c r="W198" i="5"/>
  <c r="U198" i="5"/>
  <c r="O198" i="5"/>
  <c r="X11" i="5"/>
  <c r="V11" i="5"/>
  <c r="Q11" i="5"/>
  <c r="Q10" i="5" s="1"/>
  <c r="X198" i="5"/>
  <c r="V198" i="5"/>
  <c r="O56" i="5"/>
  <c r="P56" i="5"/>
  <c r="T56" i="5"/>
  <c r="Q56" i="5"/>
  <c r="X56" i="5"/>
  <c r="V56" i="5"/>
  <c r="V10" i="5" s="1"/>
  <c r="W56" i="5"/>
  <c r="U56" i="5"/>
  <c r="U10" i="5" l="1"/>
  <c r="T10" i="5"/>
  <c r="X10" i="5"/>
  <c r="P10" i="5"/>
  <c r="O10" i="5"/>
  <c r="AF39" i="5"/>
  <c r="AA39" i="5"/>
  <c r="Z39" i="5"/>
  <c r="Z29" i="5"/>
  <c r="AE39" i="5"/>
  <c r="AE50" i="5"/>
  <c r="Z50" i="5"/>
  <c r="K50" i="5"/>
  <c r="L50" i="5"/>
  <c r="AA50" i="5"/>
  <c r="AF50" i="5"/>
  <c r="J135" i="5"/>
  <c r="Y135" i="5"/>
  <c r="AD135" i="5"/>
  <c r="Y195" i="5" l="1"/>
  <c r="K12" i="5"/>
  <c r="L12" i="5"/>
  <c r="Z12" i="5"/>
  <c r="AA12" i="5"/>
  <c r="AE12" i="5"/>
  <c r="AF12" i="5"/>
  <c r="AD55" i="5"/>
  <c r="AH55" i="5" s="1"/>
  <c r="Y55" i="5"/>
  <c r="AB55" i="5" s="1"/>
  <c r="K189" i="5"/>
  <c r="K187" i="5" s="1"/>
  <c r="L189" i="5"/>
  <c r="L187" i="5" s="1"/>
  <c r="J191" i="5"/>
  <c r="AG55" i="5" l="1"/>
  <c r="AC55" i="5"/>
  <c r="AE150" i="5"/>
  <c r="AF150" i="5"/>
  <c r="Z150" i="5"/>
  <c r="AA150" i="5"/>
  <c r="K150" i="5"/>
  <c r="L150" i="5"/>
  <c r="Y42" i="5"/>
  <c r="AB42" i="5" s="1"/>
  <c r="AD40" i="5"/>
  <c r="Y40" i="5"/>
  <c r="J40" i="5"/>
  <c r="J14" i="5"/>
  <c r="J16" i="5"/>
  <c r="AE58" i="5"/>
  <c r="Z58" i="5"/>
  <c r="Y63" i="5"/>
  <c r="J62" i="5"/>
  <c r="J60" i="5"/>
  <c r="AE65" i="5"/>
  <c r="AF65" i="5"/>
  <c r="Z65" i="5"/>
  <c r="AA65" i="5"/>
  <c r="K65" i="5"/>
  <c r="L65" i="5"/>
  <c r="AD67" i="5"/>
  <c r="Y67" i="5"/>
  <c r="J67" i="5"/>
  <c r="J64" i="5"/>
  <c r="Y64" i="5"/>
  <c r="AB64" i="5" s="1"/>
  <c r="AD64" i="5"/>
  <c r="AH64" i="5" s="1"/>
  <c r="L157" i="5"/>
  <c r="J162" i="5"/>
  <c r="Y162" i="5"/>
  <c r="AC162" i="5" s="1"/>
  <c r="AD162" i="5"/>
  <c r="AH162" i="5" s="1"/>
  <c r="AD160" i="5"/>
  <c r="AH160" i="5" s="1"/>
  <c r="Y160" i="5"/>
  <c r="AC160" i="5" s="1"/>
  <c r="J160" i="5"/>
  <c r="AD152" i="5"/>
  <c r="AD150" i="5" s="1"/>
  <c r="Y152" i="5"/>
  <c r="AB152" i="5" s="1"/>
  <c r="J151" i="5"/>
  <c r="J127" i="5"/>
  <c r="J128" i="5"/>
  <c r="K110" i="5"/>
  <c r="L110" i="5"/>
  <c r="J112" i="5"/>
  <c r="J111" i="5"/>
  <c r="Y192" i="5"/>
  <c r="AD213" i="5"/>
  <c r="AH213" i="5" s="1"/>
  <c r="Y213" i="5"/>
  <c r="Y212" i="5" s="1"/>
  <c r="Y210" i="5" s="1"/>
  <c r="AF212" i="5"/>
  <c r="AE212" i="5"/>
  <c r="AE210" i="5" s="1"/>
  <c r="AA212" i="5"/>
  <c r="Z212" i="5"/>
  <c r="Z210" i="5" s="1"/>
  <c r="AF210" i="5"/>
  <c r="AD209" i="5"/>
  <c r="AH209" i="5" s="1"/>
  <c r="Y209" i="5"/>
  <c r="AC209" i="5" s="1"/>
  <c r="J209" i="5"/>
  <c r="AF208" i="5"/>
  <c r="AE208" i="5"/>
  <c r="AA208" i="5"/>
  <c r="Z208" i="5"/>
  <c r="L208" i="5"/>
  <c r="K208" i="5"/>
  <c r="AD206" i="5"/>
  <c r="AH206" i="5" s="1"/>
  <c r="Y206" i="5"/>
  <c r="Y205" i="5" s="1"/>
  <c r="J206" i="5"/>
  <c r="AF205" i="5"/>
  <c r="AE205" i="5"/>
  <c r="AA205" i="5"/>
  <c r="Z205" i="5"/>
  <c r="L205" i="5"/>
  <c r="K205" i="5"/>
  <c r="AD204" i="5"/>
  <c r="AH204" i="5" s="1"/>
  <c r="Y204" i="5"/>
  <c r="AC204" i="5" s="1"/>
  <c r="J204" i="5"/>
  <c r="AF203" i="5"/>
  <c r="AE203" i="5"/>
  <c r="AA203" i="5"/>
  <c r="Z203" i="5"/>
  <c r="L203" i="5"/>
  <c r="K203" i="5"/>
  <c r="AD202" i="5"/>
  <c r="AH202" i="5" s="1"/>
  <c r="Y202" i="5"/>
  <c r="Y201" i="5" s="1"/>
  <c r="J202" i="5"/>
  <c r="AF201" i="5"/>
  <c r="AE201" i="5"/>
  <c r="AA201" i="5"/>
  <c r="Z201" i="5"/>
  <c r="L201" i="5"/>
  <c r="K201" i="5"/>
  <c r="J192" i="5"/>
  <c r="J190" i="5"/>
  <c r="AF189" i="5"/>
  <c r="AF187" i="5" s="1"/>
  <c r="AE189" i="5"/>
  <c r="AE187" i="5" s="1"/>
  <c r="AD189" i="5"/>
  <c r="AD187" i="5" s="1"/>
  <c r="AA189" i="5"/>
  <c r="AA187" i="5" s="1"/>
  <c r="Z189" i="5"/>
  <c r="Z187" i="5" s="1"/>
  <c r="AD168" i="5"/>
  <c r="Y168" i="5"/>
  <c r="J168" i="5"/>
  <c r="M168" i="5" s="1"/>
  <c r="AD167" i="5"/>
  <c r="AH167" i="5" s="1"/>
  <c r="Y167" i="5"/>
  <c r="L167" i="5"/>
  <c r="J167" i="5" s="1"/>
  <c r="AF166" i="5"/>
  <c r="AF165" i="5" s="1"/>
  <c r="AF164" i="5" s="1"/>
  <c r="AE166" i="5"/>
  <c r="AE165" i="5" s="1"/>
  <c r="AE164" i="5" s="1"/>
  <c r="AA166" i="5"/>
  <c r="AA165" i="5" s="1"/>
  <c r="Z166" i="5"/>
  <c r="Z165" i="5" s="1"/>
  <c r="K166" i="5"/>
  <c r="K165" i="5" s="1"/>
  <c r="K164" i="5" s="1"/>
  <c r="AD161" i="5"/>
  <c r="AG161" i="5" s="1"/>
  <c r="Y161" i="5"/>
  <c r="AC161" i="5" s="1"/>
  <c r="J161" i="5"/>
  <c r="AD159" i="5"/>
  <c r="AH159" i="5" s="1"/>
  <c r="Y159" i="5"/>
  <c r="AB159" i="5" s="1"/>
  <c r="J159" i="5"/>
  <c r="AD158" i="5"/>
  <c r="Y158" i="5"/>
  <c r="J158" i="5"/>
  <c r="J155" i="5"/>
  <c r="L154" i="5"/>
  <c r="K154" i="5"/>
  <c r="Y153" i="5"/>
  <c r="AB153" i="5" s="1"/>
  <c r="AH151" i="5"/>
  <c r="AG151" i="5"/>
  <c r="AC151" i="5"/>
  <c r="AB151" i="5"/>
  <c r="AD146" i="5"/>
  <c r="AH146" i="5" s="1"/>
  <c r="Y146" i="5"/>
  <c r="J146" i="5"/>
  <c r="AF145" i="5"/>
  <c r="AE145" i="5"/>
  <c r="AA145" i="5"/>
  <c r="Z145" i="5"/>
  <c r="L145" i="5"/>
  <c r="K145" i="5"/>
  <c r="AD144" i="5"/>
  <c r="Y144" i="5"/>
  <c r="J144" i="5"/>
  <c r="AF143" i="5"/>
  <c r="AE143" i="5"/>
  <c r="AA143" i="5"/>
  <c r="Z143" i="5"/>
  <c r="L143" i="5"/>
  <c r="K143" i="5"/>
  <c r="AH140" i="5"/>
  <c r="AG140" i="5"/>
  <c r="AC140" i="5"/>
  <c r="AB140" i="5"/>
  <c r="N140" i="5"/>
  <c r="M140" i="5"/>
  <c r="AH135" i="5"/>
  <c r="AB135" i="5"/>
  <c r="J134" i="5"/>
  <c r="AF134" i="5"/>
  <c r="AE134" i="5"/>
  <c r="AA134" i="5"/>
  <c r="Z134" i="5"/>
  <c r="L134" i="5"/>
  <c r="K134" i="5"/>
  <c r="AD133" i="5"/>
  <c r="AD132" i="5" s="1"/>
  <c r="Y133" i="5"/>
  <c r="AB133" i="5" s="1"/>
  <c r="J133" i="5"/>
  <c r="AF132" i="5"/>
  <c r="AE132" i="5"/>
  <c r="AE129" i="5" s="1"/>
  <c r="AA132" i="5"/>
  <c r="Z132" i="5"/>
  <c r="Z129" i="5" s="1"/>
  <c r="L132" i="5"/>
  <c r="K132" i="5"/>
  <c r="K129" i="5" s="1"/>
  <c r="AC128" i="5"/>
  <c r="AB128" i="5"/>
  <c r="AC127" i="5"/>
  <c r="AB127" i="5"/>
  <c r="AA126" i="5"/>
  <c r="Z126" i="5"/>
  <c r="Y126" i="5"/>
  <c r="L126" i="5"/>
  <c r="K126" i="5"/>
  <c r="AD122" i="5"/>
  <c r="Y122" i="5"/>
  <c r="J122" i="5"/>
  <c r="AD121" i="5"/>
  <c r="Y121" i="5"/>
  <c r="J121" i="5"/>
  <c r="J120" i="5"/>
  <c r="AF119" i="5"/>
  <c r="AE119" i="5"/>
  <c r="AA119" i="5"/>
  <c r="Z119" i="5"/>
  <c r="L119" i="5"/>
  <c r="K119" i="5"/>
  <c r="J116" i="5"/>
  <c r="L115" i="5"/>
  <c r="K115" i="5"/>
  <c r="J113" i="5"/>
  <c r="AH108" i="5"/>
  <c r="AG108" i="5"/>
  <c r="AC108" i="5"/>
  <c r="AB108" i="5"/>
  <c r="M108" i="5"/>
  <c r="N107" i="5"/>
  <c r="M107" i="5"/>
  <c r="AF106" i="5"/>
  <c r="AE106" i="5"/>
  <c r="AD106" i="5"/>
  <c r="AA106" i="5"/>
  <c r="Z106" i="5"/>
  <c r="Y106" i="5"/>
  <c r="L106" i="5"/>
  <c r="K106" i="5"/>
  <c r="J105" i="5"/>
  <c r="AH104" i="5"/>
  <c r="AG104" i="5"/>
  <c r="AC104" i="5"/>
  <c r="AB104" i="5"/>
  <c r="N104" i="5"/>
  <c r="M104" i="5"/>
  <c r="AF103" i="5"/>
  <c r="AE103" i="5"/>
  <c r="AD103" i="5"/>
  <c r="AA103" i="5"/>
  <c r="Z103" i="5"/>
  <c r="Y103" i="5"/>
  <c r="L103" i="5"/>
  <c r="K103" i="5"/>
  <c r="J99" i="5"/>
  <c r="AF98" i="5"/>
  <c r="AA98" i="5"/>
  <c r="Y98" i="5" s="1"/>
  <c r="J98" i="5"/>
  <c r="AE97" i="5"/>
  <c r="Z97" i="5"/>
  <c r="L97" i="5"/>
  <c r="J97" i="5" s="1"/>
  <c r="N95" i="5"/>
  <c r="M95" i="5"/>
  <c r="AH94" i="5"/>
  <c r="AG94" i="5"/>
  <c r="AC94" i="5"/>
  <c r="AB94" i="5"/>
  <c r="N94" i="5"/>
  <c r="M94" i="5"/>
  <c r="AH93" i="5"/>
  <c r="AG93" i="5"/>
  <c r="AC93" i="5"/>
  <c r="AB93" i="5"/>
  <c r="N93" i="5"/>
  <c r="M93" i="5"/>
  <c r="AH92" i="5"/>
  <c r="AG92" i="5"/>
  <c r="AC92" i="5"/>
  <c r="AB92" i="5"/>
  <c r="N92" i="5"/>
  <c r="M92" i="5"/>
  <c r="AH91" i="5"/>
  <c r="AG91" i="5"/>
  <c r="AC91" i="5"/>
  <c r="AB91" i="5"/>
  <c r="N91" i="5"/>
  <c r="M91" i="5"/>
  <c r="AH90" i="5"/>
  <c r="AG90" i="5"/>
  <c r="AC90" i="5"/>
  <c r="AB90" i="5"/>
  <c r="N90" i="5"/>
  <c r="M90" i="5"/>
  <c r="AH89" i="5"/>
  <c r="AG89" i="5"/>
  <c r="AC89" i="5"/>
  <c r="AB89" i="5"/>
  <c r="N89" i="5"/>
  <c r="M89" i="5"/>
  <c r="AH88" i="5"/>
  <c r="AG88" i="5"/>
  <c r="AC88" i="5"/>
  <c r="AB88" i="5"/>
  <c r="N88" i="5"/>
  <c r="M88" i="5"/>
  <c r="AH87" i="5"/>
  <c r="AG87" i="5"/>
  <c r="AC87" i="5"/>
  <c r="AB87" i="5"/>
  <c r="N87" i="5"/>
  <c r="M87" i="5"/>
  <c r="AH86" i="5"/>
  <c r="AG86" i="5"/>
  <c r="AC86" i="5"/>
  <c r="AB86" i="5"/>
  <c r="N86" i="5"/>
  <c r="M86" i="5"/>
  <c r="AF85" i="5"/>
  <c r="AE85" i="5"/>
  <c r="AD85" i="5"/>
  <c r="AA85" i="5"/>
  <c r="Z85" i="5"/>
  <c r="Y85" i="5"/>
  <c r="L85" i="5"/>
  <c r="K85" i="5"/>
  <c r="J85" i="5"/>
  <c r="AH84" i="5"/>
  <c r="AG84" i="5"/>
  <c r="AC84" i="5"/>
  <c r="AB84" i="5"/>
  <c r="N84" i="5"/>
  <c r="M84" i="5"/>
  <c r="AH83" i="5"/>
  <c r="AG83" i="5"/>
  <c r="AC83" i="5"/>
  <c r="AB83" i="5"/>
  <c r="N83" i="5"/>
  <c r="M83" i="5"/>
  <c r="AH82" i="5"/>
  <c r="AG82" i="5"/>
  <c r="AC82" i="5"/>
  <c r="AB82" i="5"/>
  <c r="N82" i="5"/>
  <c r="M82" i="5"/>
  <c r="AC81" i="5"/>
  <c r="AB81" i="5"/>
  <c r="J81" i="5"/>
  <c r="AH80" i="5"/>
  <c r="AG80" i="5"/>
  <c r="AC80" i="5"/>
  <c r="AB80" i="5"/>
  <c r="N80" i="5"/>
  <c r="M80" i="5"/>
  <c r="Y79" i="5"/>
  <c r="Y74" i="5" s="1"/>
  <c r="J79" i="5"/>
  <c r="AH78" i="5"/>
  <c r="AG78" i="5"/>
  <c r="AC78" i="5"/>
  <c r="AB78" i="5"/>
  <c r="N78" i="5"/>
  <c r="M78" i="5"/>
  <c r="AH77" i="5"/>
  <c r="AG77" i="5"/>
  <c r="AC77" i="5"/>
  <c r="AB77" i="5"/>
  <c r="N77" i="5"/>
  <c r="M77" i="5"/>
  <c r="AH76" i="5"/>
  <c r="AG76" i="5"/>
  <c r="AC76" i="5"/>
  <c r="AB76" i="5"/>
  <c r="N76" i="5"/>
  <c r="M76" i="5"/>
  <c r="AH75" i="5"/>
  <c r="AG75" i="5"/>
  <c r="AC75" i="5"/>
  <c r="AB75" i="5"/>
  <c r="N75" i="5"/>
  <c r="M75" i="5"/>
  <c r="AF74" i="5"/>
  <c r="AE74" i="5"/>
  <c r="AD74" i="5"/>
  <c r="AA74" i="5"/>
  <c r="Z74" i="5"/>
  <c r="L74" i="5"/>
  <c r="K74" i="5"/>
  <c r="AD73" i="5"/>
  <c r="AH73" i="5" s="1"/>
  <c r="Y73" i="5"/>
  <c r="J73" i="5"/>
  <c r="AH72" i="5"/>
  <c r="AG72" i="5"/>
  <c r="AC72" i="5"/>
  <c r="AB72" i="5"/>
  <c r="N72" i="5"/>
  <c r="M72" i="5"/>
  <c r="AH71" i="5"/>
  <c r="AG71" i="5"/>
  <c r="AC71" i="5"/>
  <c r="AB71" i="5"/>
  <c r="N71" i="5"/>
  <c r="M71" i="5"/>
  <c r="AH70" i="5"/>
  <c r="AG70" i="5"/>
  <c r="AC70" i="5"/>
  <c r="AB70" i="5"/>
  <c r="N70" i="5"/>
  <c r="M70" i="5"/>
  <c r="AH69" i="5"/>
  <c r="AG69" i="5"/>
  <c r="AC69" i="5"/>
  <c r="AB69" i="5"/>
  <c r="N69" i="5"/>
  <c r="M69" i="5"/>
  <c r="AF68" i="5"/>
  <c r="AE68" i="5"/>
  <c r="AA68" i="5"/>
  <c r="Z68" i="5"/>
  <c r="L68" i="5"/>
  <c r="K68" i="5"/>
  <c r="AD66" i="5"/>
  <c r="Y66" i="5"/>
  <c r="J66" i="5"/>
  <c r="AD61" i="5"/>
  <c r="AH61" i="5" s="1"/>
  <c r="AD60" i="5"/>
  <c r="AG60" i="5" s="1"/>
  <c r="Y60" i="5"/>
  <c r="AC60" i="5" s="1"/>
  <c r="AF59" i="5"/>
  <c r="AD59" i="5" s="1"/>
  <c r="AG59" i="5" s="1"/>
  <c r="AA59" i="5"/>
  <c r="AA58" i="5" s="1"/>
  <c r="L59" i="5"/>
  <c r="N59" i="5" s="1"/>
  <c r="K59" i="5"/>
  <c r="M59" i="5" s="1"/>
  <c r="J54" i="5"/>
  <c r="AD53" i="5"/>
  <c r="AD50" i="5" s="1"/>
  <c r="Y53" i="5"/>
  <c r="Y52" i="5"/>
  <c r="AD49" i="5"/>
  <c r="Y49" i="5"/>
  <c r="J49" i="5"/>
  <c r="AD48" i="5"/>
  <c r="Y48" i="5"/>
  <c r="J48" i="5"/>
  <c r="AD47" i="5"/>
  <c r="Y47" i="5"/>
  <c r="J47" i="5"/>
  <c r="AD46" i="5"/>
  <c r="Y46" i="5"/>
  <c r="J46" i="5"/>
  <c r="AD45" i="5"/>
  <c r="Y45" i="5"/>
  <c r="J45" i="5"/>
  <c r="AH44" i="5"/>
  <c r="AG44" i="5"/>
  <c r="AC44" i="5"/>
  <c r="AB44" i="5"/>
  <c r="N44" i="5"/>
  <c r="M44" i="5"/>
  <c r="Y43" i="5"/>
  <c r="AC43" i="5" s="1"/>
  <c r="L43" i="5"/>
  <c r="L39" i="5" s="1"/>
  <c r="K43" i="5"/>
  <c r="K39" i="5" s="1"/>
  <c r="J41" i="5"/>
  <c r="AD36" i="5"/>
  <c r="Y36" i="5"/>
  <c r="AD35" i="5"/>
  <c r="AH35" i="5" s="1"/>
  <c r="Y35" i="5"/>
  <c r="J35" i="5"/>
  <c r="AD33" i="5"/>
  <c r="Y33" i="5"/>
  <c r="J33" i="5"/>
  <c r="J31" i="5"/>
  <c r="AF29" i="5"/>
  <c r="AE29" i="5"/>
  <c r="AA29" i="5"/>
  <c r="L29" i="5"/>
  <c r="K29" i="5"/>
  <c r="AH28" i="5"/>
  <c r="AG28" i="5"/>
  <c r="AC28" i="5"/>
  <c r="AB28" i="5"/>
  <c r="N28" i="5"/>
  <c r="M28" i="5"/>
  <c r="AH26" i="5"/>
  <c r="AG26" i="5"/>
  <c r="AC26" i="5"/>
  <c r="AB26" i="5"/>
  <c r="N26" i="5"/>
  <c r="M26" i="5"/>
  <c r="AH25" i="5"/>
  <c r="AG25" i="5"/>
  <c r="AC25" i="5"/>
  <c r="AB25" i="5"/>
  <c r="N25" i="5"/>
  <c r="M25" i="5"/>
  <c r="AH24" i="5"/>
  <c r="AG24" i="5"/>
  <c r="AC24" i="5"/>
  <c r="AB24" i="5"/>
  <c r="N24" i="5"/>
  <c r="M24" i="5"/>
  <c r="AH23" i="5"/>
  <c r="AG23" i="5"/>
  <c r="AC23" i="5"/>
  <c r="AB23" i="5"/>
  <c r="N23" i="5"/>
  <c r="M23" i="5"/>
  <c r="AD22" i="5"/>
  <c r="AG22" i="5" s="1"/>
  <c r="Y22" i="5"/>
  <c r="J22" i="5"/>
  <c r="AF21" i="5"/>
  <c r="AD21" i="5" s="1"/>
  <c r="AA21" i="5"/>
  <c r="Y21" i="5" s="1"/>
  <c r="AB21" i="5" s="1"/>
  <c r="L21" i="5"/>
  <c r="AE19" i="5"/>
  <c r="AE11" i="5" s="1"/>
  <c r="Z19" i="5"/>
  <c r="Z11" i="5" s="1"/>
  <c r="K19" i="5"/>
  <c r="AD18" i="5"/>
  <c r="AG18" i="5" s="1"/>
  <c r="Y18" i="5"/>
  <c r="AC18" i="5" s="1"/>
  <c r="J18" i="5"/>
  <c r="AD16" i="5"/>
  <c r="Y16" i="5"/>
  <c r="AD15" i="5"/>
  <c r="AH15" i="5" s="1"/>
  <c r="Y15" i="5"/>
  <c r="AB15" i="5" s="1"/>
  <c r="J15" i="5"/>
  <c r="K11" i="5" l="1"/>
  <c r="M18" i="5"/>
  <c r="J50" i="5"/>
  <c r="M105" i="5"/>
  <c r="M120" i="5"/>
  <c r="N122" i="5"/>
  <c r="N133" i="5"/>
  <c r="M144" i="5"/>
  <c r="N158" i="5"/>
  <c r="AH158" i="5"/>
  <c r="AD157" i="5"/>
  <c r="M161" i="5"/>
  <c r="N192" i="5"/>
  <c r="N204" i="5"/>
  <c r="N209" i="5"/>
  <c r="M127" i="5"/>
  <c r="N160" i="5"/>
  <c r="M64" i="5"/>
  <c r="M60" i="5"/>
  <c r="M14" i="5"/>
  <c r="N14" i="5"/>
  <c r="N15" i="5"/>
  <c r="M22" i="5"/>
  <c r="N31" i="5"/>
  <c r="N73" i="5"/>
  <c r="N79" i="5"/>
  <c r="M116" i="5"/>
  <c r="N121" i="5"/>
  <c r="N146" i="5"/>
  <c r="AC158" i="5"/>
  <c r="Y157" i="5"/>
  <c r="N159" i="5"/>
  <c r="N202" i="5"/>
  <c r="N206" i="5"/>
  <c r="M151" i="5"/>
  <c r="N162" i="5"/>
  <c r="M62" i="5"/>
  <c r="M16" i="5"/>
  <c r="Y143" i="5"/>
  <c r="Y137" i="5"/>
  <c r="AG144" i="5"/>
  <c r="AD137" i="5"/>
  <c r="Y208" i="5"/>
  <c r="AB208" i="5" s="1"/>
  <c r="AA198" i="5"/>
  <c r="Y203" i="5"/>
  <c r="AA19" i="5"/>
  <c r="AA11" i="5" s="1"/>
  <c r="AA97" i="5"/>
  <c r="AA56" i="5" s="1"/>
  <c r="L198" i="5"/>
  <c r="J21" i="5"/>
  <c r="L19" i="5"/>
  <c r="L11" i="5" s="1"/>
  <c r="AF198" i="5"/>
  <c r="K198" i="5"/>
  <c r="Y50" i="5"/>
  <c r="Y119" i="5"/>
  <c r="N16" i="5"/>
  <c r="Z56" i="5"/>
  <c r="AD119" i="5"/>
  <c r="AD101" i="5" s="1"/>
  <c r="Y189" i="5"/>
  <c r="Y187" i="5" s="1"/>
  <c r="Y12" i="5"/>
  <c r="AD39" i="5"/>
  <c r="AD210" i="5"/>
  <c r="AG64" i="5"/>
  <c r="AD12" i="5"/>
  <c r="J189" i="5"/>
  <c r="J132" i="5"/>
  <c r="AF19" i="5"/>
  <c r="AF11" i="5" s="1"/>
  <c r="J110" i="5"/>
  <c r="N127" i="5"/>
  <c r="AD134" i="5"/>
  <c r="AG134" i="5" s="1"/>
  <c r="AG135" i="5"/>
  <c r="L166" i="5"/>
  <c r="L165" i="5" s="1"/>
  <c r="L164" i="5" s="1"/>
  <c r="AC85" i="5"/>
  <c r="AF101" i="5"/>
  <c r="M133" i="5"/>
  <c r="Z198" i="5"/>
  <c r="Y198" i="5" s="1"/>
  <c r="L58" i="5"/>
  <c r="L56" i="5" s="1"/>
  <c r="AF58" i="5"/>
  <c r="J150" i="5"/>
  <c r="AG15" i="5"/>
  <c r="AB18" i="5"/>
  <c r="Y19" i="5"/>
  <c r="AH21" i="5"/>
  <c r="J43" i="5"/>
  <c r="J65" i="5"/>
  <c r="AB85" i="5"/>
  <c r="AG85" i="5"/>
  <c r="AG167" i="5"/>
  <c r="AB204" i="5"/>
  <c r="K58" i="5"/>
  <c r="K56" i="5" s="1"/>
  <c r="Y150" i="5"/>
  <c r="L137" i="5"/>
  <c r="AD58" i="5"/>
  <c r="AD65" i="5"/>
  <c r="L101" i="5"/>
  <c r="Z101" i="5"/>
  <c r="L129" i="5"/>
  <c r="J129" i="5" s="1"/>
  <c r="AA129" i="5"/>
  <c r="Y129" i="5" s="1"/>
  <c r="N151" i="5"/>
  <c r="AB158" i="5"/>
  <c r="AB209" i="5"/>
  <c r="AC152" i="5"/>
  <c r="AG61" i="5"/>
  <c r="AC42" i="5"/>
  <c r="AC22" i="5"/>
  <c r="AB22" i="5"/>
  <c r="AB33" i="5"/>
  <c r="AC33" i="5"/>
  <c r="Y29" i="5"/>
  <c r="M35" i="5"/>
  <c r="N35" i="5"/>
  <c r="AG36" i="5"/>
  <c r="AH36" i="5"/>
  <c r="AC73" i="5"/>
  <c r="AB73" i="5"/>
  <c r="Y68" i="5"/>
  <c r="M81" i="5"/>
  <c r="N81" i="5"/>
  <c r="AB98" i="5"/>
  <c r="AC98" i="5"/>
  <c r="AH133" i="5"/>
  <c r="AG133" i="5"/>
  <c r="AC144" i="5"/>
  <c r="AB144" i="5"/>
  <c r="Z164" i="5"/>
  <c r="AB167" i="5"/>
  <c r="Y166" i="5"/>
  <c r="Y165" i="5" s="1"/>
  <c r="Y164" i="5" s="1"/>
  <c r="AC168" i="5"/>
  <c r="AB168" i="5"/>
  <c r="N190" i="5"/>
  <c r="M190" i="5"/>
  <c r="AC206" i="5"/>
  <c r="AB206" i="5"/>
  <c r="AC212" i="5"/>
  <c r="J12" i="5"/>
  <c r="M15" i="5"/>
  <c r="N33" i="5"/>
  <c r="N29" i="5" s="1"/>
  <c r="M33" i="5"/>
  <c r="AH33" i="5"/>
  <c r="AG33" i="5"/>
  <c r="AC35" i="5"/>
  <c r="AB35" i="5"/>
  <c r="AC36" i="5"/>
  <c r="AB36" i="5"/>
  <c r="AC66" i="5"/>
  <c r="Y65" i="5"/>
  <c r="AB66" i="5"/>
  <c r="AC79" i="5"/>
  <c r="AB79" i="5"/>
  <c r="N85" i="5"/>
  <c r="N56" i="5" s="1"/>
  <c r="Y97" i="5"/>
  <c r="M98" i="5"/>
  <c r="N98" i="5"/>
  <c r="N135" i="5"/>
  <c r="M135" i="5"/>
  <c r="AC146" i="5"/>
  <c r="AB146" i="5"/>
  <c r="Y145" i="5"/>
  <c r="AC201" i="5"/>
  <c r="AC202" i="5"/>
  <c r="AB202" i="5"/>
  <c r="AA210" i="5"/>
  <c r="AD212" i="5"/>
  <c r="AG212" i="5" s="1"/>
  <c r="AC213" i="5"/>
  <c r="AB213" i="5"/>
  <c r="M128" i="5"/>
  <c r="N128" i="5"/>
  <c r="AH152" i="5"/>
  <c r="AG152" i="5"/>
  <c r="J157" i="5"/>
  <c r="AC64" i="5"/>
  <c r="J58" i="5"/>
  <c r="M85" i="5"/>
  <c r="M56" i="5" s="1"/>
  <c r="AH85" i="5"/>
  <c r="AA101" i="5"/>
  <c r="AE101" i="5"/>
  <c r="J119" i="5"/>
  <c r="M134" i="5"/>
  <c r="AF129" i="5"/>
  <c r="K137" i="5"/>
  <c r="N167" i="5"/>
  <c r="AB201" i="5"/>
  <c r="AB212" i="5"/>
  <c r="AB43" i="5"/>
  <c r="AB60" i="5"/>
  <c r="AE56" i="5"/>
  <c r="M159" i="5"/>
  <c r="AC159" i="5"/>
  <c r="AG159" i="5"/>
  <c r="N161" i="5"/>
  <c r="AB161" i="5"/>
  <c r="AH161" i="5"/>
  <c r="K101" i="5"/>
  <c r="J126" i="5"/>
  <c r="Y41" i="5"/>
  <c r="Y39" i="5" s="1"/>
  <c r="Y59" i="5"/>
  <c r="Y58" i="5" s="1"/>
  <c r="M66" i="5"/>
  <c r="AG66" i="5"/>
  <c r="AC15" i="5"/>
  <c r="N18" i="5"/>
  <c r="AH18" i="5"/>
  <c r="AC21" i="5"/>
  <c r="AD19" i="5"/>
  <c r="AG21" i="5"/>
  <c r="N22" i="5"/>
  <c r="AH22" i="5"/>
  <c r="M31" i="5"/>
  <c r="J29" i="5"/>
  <c r="AG35" i="5"/>
  <c r="AD29" i="5"/>
  <c r="M41" i="5"/>
  <c r="N41" i="5"/>
  <c r="AH59" i="5"/>
  <c r="AH60" i="5"/>
  <c r="N66" i="5"/>
  <c r="AH66" i="5"/>
  <c r="M73" i="5"/>
  <c r="J68" i="5"/>
  <c r="AG73" i="5"/>
  <c r="AD68" i="5"/>
  <c r="M79" i="5"/>
  <c r="J74" i="5"/>
  <c r="AD98" i="5"/>
  <c r="AF97" i="5"/>
  <c r="N105" i="5"/>
  <c r="N108" i="5"/>
  <c r="N116" i="5"/>
  <c r="N120" i="5"/>
  <c r="AC133" i="5"/>
  <c r="N134" i="5"/>
  <c r="AC135" i="5"/>
  <c r="N144" i="5"/>
  <c r="M155" i="5"/>
  <c r="J154" i="5"/>
  <c r="AG168" i="5"/>
  <c r="AD166" i="5"/>
  <c r="AD165" i="5" s="1"/>
  <c r="AD164" i="5" s="1"/>
  <c r="J103" i="5"/>
  <c r="J106" i="5"/>
  <c r="J115" i="5"/>
  <c r="Y132" i="5"/>
  <c r="Y134" i="5"/>
  <c r="AB134" i="5" s="1"/>
  <c r="J143" i="5"/>
  <c r="AD143" i="5"/>
  <c r="AH144" i="5"/>
  <c r="M146" i="5"/>
  <c r="J145" i="5"/>
  <c r="AG146" i="5"/>
  <c r="AD145" i="5"/>
  <c r="AC153" i="5"/>
  <c r="N155" i="5"/>
  <c r="M158" i="5"/>
  <c r="AG158" i="5"/>
  <c r="AG157" i="5" s="1"/>
  <c r="AA164" i="5"/>
  <c r="J166" i="5"/>
  <c r="M167" i="5"/>
  <c r="AC167" i="5"/>
  <c r="N168" i="5"/>
  <c r="AH168" i="5"/>
  <c r="M192" i="5"/>
  <c r="AE198" i="5"/>
  <c r="J201" i="5"/>
  <c r="AD201" i="5"/>
  <c r="AH201" i="5" s="1"/>
  <c r="M202" i="5"/>
  <c r="AG202" i="5"/>
  <c r="J203" i="5"/>
  <c r="AD203" i="5"/>
  <c r="M204" i="5"/>
  <c r="AG204" i="5"/>
  <c r="J205" i="5"/>
  <c r="AD205" i="5"/>
  <c r="M206" i="5"/>
  <c r="AG206" i="5"/>
  <c r="J208" i="5"/>
  <c r="AD208" i="5"/>
  <c r="AG208" i="5" s="1"/>
  <c r="M209" i="5"/>
  <c r="AG209" i="5"/>
  <c r="AG213" i="5"/>
  <c r="T126" i="4"/>
  <c r="O126" i="4"/>
  <c r="J126" i="4"/>
  <c r="M126" i="4" s="1"/>
  <c r="M29" i="5" l="1"/>
  <c r="J11" i="5"/>
  <c r="AD198" i="5"/>
  <c r="AH137" i="5"/>
  <c r="AC208" i="5"/>
  <c r="AB157" i="5"/>
  <c r="J165" i="5"/>
  <c r="J164" i="5" s="1"/>
  <c r="N43" i="5"/>
  <c r="N39" i="5" s="1"/>
  <c r="N11" i="5" s="1"/>
  <c r="AD11" i="5"/>
  <c r="Y11" i="5"/>
  <c r="J19" i="5"/>
  <c r="AG137" i="5"/>
  <c r="AH157" i="5"/>
  <c r="M21" i="5"/>
  <c r="N189" i="5"/>
  <c r="N187" i="5" s="1"/>
  <c r="AB137" i="5"/>
  <c r="AC137" i="5"/>
  <c r="J187" i="5"/>
  <c r="Y101" i="5"/>
  <c r="J39" i="5"/>
  <c r="AC157" i="5"/>
  <c r="M189" i="5"/>
  <c r="M187" i="5" s="1"/>
  <c r="J198" i="5"/>
  <c r="AH212" i="5"/>
  <c r="Z10" i="5"/>
  <c r="Z9" i="5" s="1"/>
  <c r="AH165" i="5"/>
  <c r="N21" i="5"/>
  <c r="K10" i="5"/>
  <c r="K9" i="5" s="1"/>
  <c r="AD129" i="5"/>
  <c r="L10" i="5"/>
  <c r="L9" i="5" s="1"/>
  <c r="AE10" i="5"/>
  <c r="AE9" i="5" s="1"/>
  <c r="AH134" i="5"/>
  <c r="AB41" i="5"/>
  <c r="AF56" i="5"/>
  <c r="AF10" i="5" s="1"/>
  <c r="AF9" i="5" s="1"/>
  <c r="AC166" i="5"/>
  <c r="M43" i="5"/>
  <c r="M39" i="5" s="1"/>
  <c r="AC134" i="5"/>
  <c r="J56" i="5"/>
  <c r="AC59" i="5"/>
  <c r="AA10" i="5"/>
  <c r="AA9" i="5" s="1"/>
  <c r="AG201" i="5"/>
  <c r="AB165" i="5"/>
  <c r="AB166" i="5"/>
  <c r="AC165" i="5"/>
  <c r="AC41" i="5"/>
  <c r="J137" i="5"/>
  <c r="J101" i="5"/>
  <c r="AG166" i="5"/>
  <c r="M103" i="5"/>
  <c r="AH208" i="5"/>
  <c r="N201" i="5"/>
  <c r="N198" i="5" s="1"/>
  <c r="AH166" i="5"/>
  <c r="M201" i="5"/>
  <c r="M198" i="5" s="1"/>
  <c r="AG165" i="5"/>
  <c r="N103" i="5"/>
  <c r="AG98" i="5"/>
  <c r="AD97" i="5"/>
  <c r="AD56" i="5" s="1"/>
  <c r="AH98" i="5"/>
  <c r="AB59" i="5"/>
  <c r="Y56" i="5"/>
  <c r="K170" i="4"/>
  <c r="L170" i="4"/>
  <c r="M11" i="5" l="1"/>
  <c r="M10" i="5" s="1"/>
  <c r="N10" i="5"/>
  <c r="J9" i="5"/>
  <c r="J10" i="5"/>
  <c r="Y9" i="5"/>
  <c r="AD9" i="5"/>
  <c r="Y10" i="5"/>
  <c r="AD10" i="5"/>
  <c r="V10" i="4"/>
  <c r="Q10" i="4"/>
  <c r="L10" i="4"/>
  <c r="U156" i="4"/>
  <c r="U155" i="4" s="1"/>
  <c r="V156" i="4"/>
  <c r="V155" i="4" s="1"/>
  <c r="P156" i="4"/>
  <c r="P155" i="4" s="1"/>
  <c r="Q156" i="4"/>
  <c r="Q155" i="4" s="1"/>
  <c r="K156" i="4"/>
  <c r="K155" i="4" s="1"/>
  <c r="T158" i="4"/>
  <c r="X158" i="4" s="1"/>
  <c r="O158" i="4"/>
  <c r="R158" i="4" s="1"/>
  <c r="J158" i="4"/>
  <c r="N158" i="4" s="1"/>
  <c r="M158" i="4" l="1"/>
  <c r="S158" i="4"/>
  <c r="W158" i="4"/>
  <c r="K78" i="4" l="1"/>
  <c r="L78" i="4"/>
  <c r="J78" i="4"/>
  <c r="N88" i="4"/>
  <c r="M88" i="4"/>
  <c r="V37" i="4" l="1"/>
  <c r="U37" i="4"/>
  <c r="T51" i="4"/>
  <c r="O51" i="4"/>
  <c r="O50" i="4"/>
  <c r="J52" i="4"/>
  <c r="T147" i="4"/>
  <c r="T138" i="4"/>
  <c r="O138" i="4"/>
  <c r="O147" i="4"/>
  <c r="T44" i="4"/>
  <c r="T45" i="4"/>
  <c r="T46" i="4"/>
  <c r="T47" i="4"/>
  <c r="T43" i="4"/>
  <c r="O44" i="4"/>
  <c r="O45" i="4"/>
  <c r="O46" i="4"/>
  <c r="O47" i="4"/>
  <c r="O43" i="4"/>
  <c r="J44" i="4"/>
  <c r="J45" i="4"/>
  <c r="J46" i="4"/>
  <c r="J47" i="4"/>
  <c r="J43" i="4"/>
  <c r="O191" i="4"/>
  <c r="L185" i="4"/>
  <c r="Q185" i="4"/>
  <c r="V185" i="4"/>
  <c r="J192" i="4"/>
  <c r="O192" i="4"/>
  <c r="T192" i="4"/>
  <c r="T187" i="4"/>
  <c r="T188" i="4"/>
  <c r="T189" i="4"/>
  <c r="T190" i="4"/>
  <c r="T191" i="4"/>
  <c r="T186" i="4"/>
  <c r="O187" i="4"/>
  <c r="O188" i="4"/>
  <c r="O189" i="4"/>
  <c r="O190" i="4"/>
  <c r="O186" i="4"/>
  <c r="J188" i="4"/>
  <c r="J189" i="4"/>
  <c r="J190" i="4"/>
  <c r="J191" i="4"/>
  <c r="J187" i="4"/>
  <c r="J186" i="4"/>
  <c r="P110" i="4"/>
  <c r="Q110" i="4"/>
  <c r="U110" i="4"/>
  <c r="V110" i="4"/>
  <c r="L110" i="4"/>
  <c r="T113" i="4"/>
  <c r="O113" i="4"/>
  <c r="J113" i="4"/>
  <c r="N113" i="4" s="1"/>
  <c r="T112" i="4"/>
  <c r="O112" i="4"/>
  <c r="J112" i="4"/>
  <c r="N112" i="4" s="1"/>
  <c r="O110" i="4" l="1"/>
  <c r="J185" i="4"/>
  <c r="O185" i="4"/>
  <c r="T110" i="4"/>
  <c r="T185" i="4"/>
  <c r="P27" i="4"/>
  <c r="O16" i="4"/>
  <c r="T16" i="4"/>
  <c r="J16" i="4"/>
  <c r="J92" i="4" l="1"/>
  <c r="J183" i="4"/>
  <c r="N183" i="4" s="1"/>
  <c r="J182" i="4"/>
  <c r="N182" i="4" s="1"/>
  <c r="V181" i="4"/>
  <c r="V179" i="4" s="1"/>
  <c r="U181" i="4"/>
  <c r="U179" i="4" s="1"/>
  <c r="T181" i="4"/>
  <c r="T179" i="4" s="1"/>
  <c r="Q181" i="4"/>
  <c r="Q179" i="4" s="1"/>
  <c r="P181" i="4"/>
  <c r="P179" i="4" s="1"/>
  <c r="O181" i="4"/>
  <c r="O179" i="4" s="1"/>
  <c r="L181" i="4"/>
  <c r="L179" i="4" s="1"/>
  <c r="K181" i="4"/>
  <c r="K179" i="4" s="1"/>
  <c r="T209" i="4"/>
  <c r="X209" i="4" s="1"/>
  <c r="O209" i="4"/>
  <c r="R209" i="4" s="1"/>
  <c r="V208" i="4"/>
  <c r="U208" i="4"/>
  <c r="Q208" i="4"/>
  <c r="Q206" i="4" s="1"/>
  <c r="P208" i="4"/>
  <c r="V206" i="4"/>
  <c r="J181" i="4" l="1"/>
  <c r="J179" i="4" s="1"/>
  <c r="T208" i="4"/>
  <c r="W208" i="4" s="1"/>
  <c r="W209" i="4"/>
  <c r="M182" i="4"/>
  <c r="M183" i="4"/>
  <c r="P206" i="4"/>
  <c r="U206" i="4"/>
  <c r="T206" i="4" s="1"/>
  <c r="O208" i="4"/>
  <c r="O206" i="4" s="1"/>
  <c r="S209" i="4"/>
  <c r="X208" i="4" l="1"/>
  <c r="S208" i="4"/>
  <c r="R208" i="4"/>
  <c r="L90" i="4" l="1"/>
  <c r="J90" i="4" s="1"/>
  <c r="J178" i="4"/>
  <c r="J170" i="4" s="1"/>
  <c r="T205" i="4"/>
  <c r="X205" i="4" s="1"/>
  <c r="O205" i="4"/>
  <c r="S205" i="4" s="1"/>
  <c r="J205" i="4"/>
  <c r="N205" i="4" s="1"/>
  <c r="V204" i="4"/>
  <c r="U204" i="4"/>
  <c r="Q204" i="4"/>
  <c r="P204" i="4"/>
  <c r="L204" i="4"/>
  <c r="K204" i="4"/>
  <c r="T202" i="4"/>
  <c r="X202" i="4" s="1"/>
  <c r="O202" i="4"/>
  <c r="S202" i="4" s="1"/>
  <c r="J202" i="4"/>
  <c r="N202" i="4" s="1"/>
  <c r="V201" i="4"/>
  <c r="U201" i="4"/>
  <c r="Q201" i="4"/>
  <c r="P201" i="4"/>
  <c r="L201" i="4"/>
  <c r="K201" i="4"/>
  <c r="T200" i="4"/>
  <c r="X200" i="4" s="1"/>
  <c r="O200" i="4"/>
  <c r="J200" i="4"/>
  <c r="N200" i="4" s="1"/>
  <c r="V199" i="4"/>
  <c r="U199" i="4"/>
  <c r="Q199" i="4"/>
  <c r="P199" i="4"/>
  <c r="O199" i="4"/>
  <c r="L199" i="4"/>
  <c r="K199" i="4"/>
  <c r="T198" i="4"/>
  <c r="X198" i="4" s="1"/>
  <c r="O198" i="4"/>
  <c r="S198" i="4" s="1"/>
  <c r="J198" i="4"/>
  <c r="N198" i="4" s="1"/>
  <c r="V197" i="4"/>
  <c r="V194" i="4" s="1"/>
  <c r="U197" i="4"/>
  <c r="U194" i="4" s="1"/>
  <c r="Q197" i="4"/>
  <c r="Q194" i="4" s="1"/>
  <c r="P197" i="4"/>
  <c r="P194" i="4" s="1"/>
  <c r="L197" i="4"/>
  <c r="K197" i="4"/>
  <c r="T157" i="4"/>
  <c r="O157" i="4"/>
  <c r="L157" i="4"/>
  <c r="L156" i="4" s="1"/>
  <c r="L155" i="4" s="1"/>
  <c r="Q154" i="4"/>
  <c r="K154" i="4"/>
  <c r="T42" i="4"/>
  <c r="O42" i="4"/>
  <c r="S42" i="4" s="1"/>
  <c r="X41" i="4"/>
  <c r="W41" i="4"/>
  <c r="S41" i="4"/>
  <c r="R41" i="4"/>
  <c r="N41" i="4"/>
  <c r="M41" i="4"/>
  <c r="X40" i="4"/>
  <c r="W40" i="4"/>
  <c r="S40" i="4"/>
  <c r="R40" i="4"/>
  <c r="N40" i="4"/>
  <c r="M40" i="4"/>
  <c r="O39" i="4"/>
  <c r="S39" i="4" s="1"/>
  <c r="L39" i="4"/>
  <c r="K39" i="4"/>
  <c r="X38" i="4"/>
  <c r="W38" i="4"/>
  <c r="Q38" i="4"/>
  <c r="Q37" i="4" s="1"/>
  <c r="P38" i="4"/>
  <c r="P37" i="4" s="1"/>
  <c r="L38" i="4"/>
  <c r="L37" i="4" s="1"/>
  <c r="K38" i="4"/>
  <c r="K37" i="4" s="1"/>
  <c r="T34" i="4"/>
  <c r="X34" i="4" s="1"/>
  <c r="O34" i="4"/>
  <c r="T33" i="4"/>
  <c r="X33" i="4" s="1"/>
  <c r="O33" i="4"/>
  <c r="S33" i="4" s="1"/>
  <c r="J33" i="4"/>
  <c r="N33" i="4" s="1"/>
  <c r="T31" i="4"/>
  <c r="O31" i="4"/>
  <c r="S31" i="4" s="1"/>
  <c r="J31" i="4"/>
  <c r="J29" i="4"/>
  <c r="N29" i="4" s="1"/>
  <c r="V27" i="4"/>
  <c r="U27" i="4"/>
  <c r="Q27" i="4"/>
  <c r="L27" i="4"/>
  <c r="K27" i="4"/>
  <c r="X26" i="4"/>
  <c r="W26" i="4"/>
  <c r="S26" i="4"/>
  <c r="R26" i="4"/>
  <c r="N26" i="4"/>
  <c r="M26" i="4"/>
  <c r="X24" i="4"/>
  <c r="W24" i="4"/>
  <c r="S24" i="4"/>
  <c r="R24" i="4"/>
  <c r="N24" i="4"/>
  <c r="M24" i="4"/>
  <c r="X23" i="4"/>
  <c r="W23" i="4"/>
  <c r="S23" i="4"/>
  <c r="R23" i="4"/>
  <c r="N23" i="4"/>
  <c r="M23" i="4"/>
  <c r="X22" i="4"/>
  <c r="W22" i="4"/>
  <c r="S22" i="4"/>
  <c r="R22" i="4"/>
  <c r="N22" i="4"/>
  <c r="M22" i="4"/>
  <c r="X21" i="4"/>
  <c r="W21" i="4"/>
  <c r="S21" i="4"/>
  <c r="R21" i="4"/>
  <c r="N21" i="4"/>
  <c r="M21" i="4"/>
  <c r="T20" i="4"/>
  <c r="X20" i="4" s="1"/>
  <c r="O20" i="4"/>
  <c r="S20" i="4" s="1"/>
  <c r="J20" i="4"/>
  <c r="N20" i="4" s="1"/>
  <c r="V19" i="4"/>
  <c r="V17" i="4" s="1"/>
  <c r="Q19" i="4"/>
  <c r="L19" i="4"/>
  <c r="L17" i="4" s="1"/>
  <c r="U17" i="4"/>
  <c r="P17" i="4"/>
  <c r="K17" i="4"/>
  <c r="X16" i="4"/>
  <c r="W16" i="4"/>
  <c r="S16" i="4"/>
  <c r="R16" i="4"/>
  <c r="N16" i="4"/>
  <c r="M16" i="4"/>
  <c r="T14" i="4"/>
  <c r="O14" i="4"/>
  <c r="N14" i="4"/>
  <c r="M14" i="4"/>
  <c r="T13" i="4"/>
  <c r="X13" i="4" s="1"/>
  <c r="O13" i="4"/>
  <c r="S13" i="4" s="1"/>
  <c r="J13" i="4"/>
  <c r="J10" i="4" s="1"/>
  <c r="N12" i="4"/>
  <c r="M12" i="4"/>
  <c r="U10" i="4"/>
  <c r="P10" i="4"/>
  <c r="K10" i="4"/>
  <c r="V91" i="4"/>
  <c r="Q91" i="4"/>
  <c r="Q90" i="4" s="1"/>
  <c r="J91" i="4"/>
  <c r="N91" i="4" s="1"/>
  <c r="U90" i="4"/>
  <c r="P90" i="4"/>
  <c r="X87" i="4"/>
  <c r="W87" i="4"/>
  <c r="S87" i="4"/>
  <c r="R87" i="4"/>
  <c r="N87" i="4"/>
  <c r="M87" i="4"/>
  <c r="X86" i="4"/>
  <c r="W86" i="4"/>
  <c r="S86" i="4"/>
  <c r="R86" i="4"/>
  <c r="N86" i="4"/>
  <c r="M86" i="4"/>
  <c r="X85" i="4"/>
  <c r="W85" i="4"/>
  <c r="S85" i="4"/>
  <c r="R85" i="4"/>
  <c r="N85" i="4"/>
  <c r="M85" i="4"/>
  <c r="X84" i="4"/>
  <c r="W84" i="4"/>
  <c r="S84" i="4"/>
  <c r="R84" i="4"/>
  <c r="N84" i="4"/>
  <c r="M84" i="4"/>
  <c r="X83" i="4"/>
  <c r="W83" i="4"/>
  <c r="S83" i="4"/>
  <c r="R83" i="4"/>
  <c r="N83" i="4"/>
  <c r="M83" i="4"/>
  <c r="X82" i="4"/>
  <c r="W82" i="4"/>
  <c r="S82" i="4"/>
  <c r="R82" i="4"/>
  <c r="N82" i="4"/>
  <c r="M82" i="4"/>
  <c r="X81" i="4"/>
  <c r="W81" i="4"/>
  <c r="S81" i="4"/>
  <c r="R81" i="4"/>
  <c r="N81" i="4"/>
  <c r="M81" i="4"/>
  <c r="X80" i="4"/>
  <c r="W80" i="4"/>
  <c r="S80" i="4"/>
  <c r="R80" i="4"/>
  <c r="N80" i="4"/>
  <c r="M80" i="4"/>
  <c r="X79" i="4"/>
  <c r="W79" i="4"/>
  <c r="S79" i="4"/>
  <c r="R79" i="4"/>
  <c r="N79" i="4"/>
  <c r="M79" i="4"/>
  <c r="V78" i="4"/>
  <c r="U78" i="4"/>
  <c r="T78" i="4"/>
  <c r="Q78" i="4"/>
  <c r="P78" i="4"/>
  <c r="O78" i="4"/>
  <c r="X77" i="4"/>
  <c r="W77" i="4"/>
  <c r="S77" i="4"/>
  <c r="R77" i="4"/>
  <c r="N77" i="4"/>
  <c r="M77" i="4"/>
  <c r="X76" i="4"/>
  <c r="W76" i="4"/>
  <c r="S76" i="4"/>
  <c r="R76" i="4"/>
  <c r="N76" i="4"/>
  <c r="M76" i="4"/>
  <c r="X75" i="4"/>
  <c r="W75" i="4"/>
  <c r="S75" i="4"/>
  <c r="R75" i="4"/>
  <c r="N75" i="4"/>
  <c r="M75" i="4"/>
  <c r="S74" i="4"/>
  <c r="R74" i="4"/>
  <c r="J74" i="4"/>
  <c r="N74" i="4" s="1"/>
  <c r="X73" i="4"/>
  <c r="W73" i="4"/>
  <c r="S73" i="4"/>
  <c r="R73" i="4"/>
  <c r="N73" i="4"/>
  <c r="M73" i="4"/>
  <c r="O72" i="4"/>
  <c r="O67" i="4" s="1"/>
  <c r="J72" i="4"/>
  <c r="N72" i="4" s="1"/>
  <c r="X71" i="4"/>
  <c r="W71" i="4"/>
  <c r="S71" i="4"/>
  <c r="R71" i="4"/>
  <c r="N71" i="4"/>
  <c r="M71" i="4"/>
  <c r="X70" i="4"/>
  <c r="W70" i="4"/>
  <c r="S70" i="4"/>
  <c r="R70" i="4"/>
  <c r="N70" i="4"/>
  <c r="M70" i="4"/>
  <c r="X69" i="4"/>
  <c r="W69" i="4"/>
  <c r="S69" i="4"/>
  <c r="R69" i="4"/>
  <c r="N69" i="4"/>
  <c r="M69" i="4"/>
  <c r="X68" i="4"/>
  <c r="W68" i="4"/>
  <c r="S68" i="4"/>
  <c r="R68" i="4"/>
  <c r="N68" i="4"/>
  <c r="M68" i="4"/>
  <c r="V67" i="4"/>
  <c r="U67" i="4"/>
  <c r="T67" i="4"/>
  <c r="Q67" i="4"/>
  <c r="P67" i="4"/>
  <c r="L67" i="4"/>
  <c r="K67" i="4"/>
  <c r="J67" i="4"/>
  <c r="T66" i="4"/>
  <c r="O66" i="4"/>
  <c r="S66" i="4" s="1"/>
  <c r="J66" i="4"/>
  <c r="X65" i="4"/>
  <c r="W65" i="4"/>
  <c r="S65" i="4"/>
  <c r="R65" i="4"/>
  <c r="N65" i="4"/>
  <c r="M65" i="4"/>
  <c r="X64" i="4"/>
  <c r="W64" i="4"/>
  <c r="S64" i="4"/>
  <c r="R64" i="4"/>
  <c r="N64" i="4"/>
  <c r="M64" i="4"/>
  <c r="X63" i="4"/>
  <c r="W63" i="4"/>
  <c r="S63" i="4"/>
  <c r="R63" i="4"/>
  <c r="N63" i="4"/>
  <c r="M63" i="4"/>
  <c r="X62" i="4"/>
  <c r="W62" i="4"/>
  <c r="S62" i="4"/>
  <c r="R62" i="4"/>
  <c r="N62" i="4"/>
  <c r="M62" i="4"/>
  <c r="V61" i="4"/>
  <c r="U61" i="4"/>
  <c r="Q61" i="4"/>
  <c r="P61" i="4"/>
  <c r="L61" i="4"/>
  <c r="K61" i="4"/>
  <c r="T60" i="4"/>
  <c r="X60" i="4" s="1"/>
  <c r="O60" i="4"/>
  <c r="J60" i="4"/>
  <c r="V59" i="4"/>
  <c r="U59" i="4"/>
  <c r="Q59" i="4"/>
  <c r="P59" i="4"/>
  <c r="L59" i="4"/>
  <c r="K59" i="4"/>
  <c r="T58" i="4"/>
  <c r="J58" i="4"/>
  <c r="N58" i="4" s="1"/>
  <c r="T57" i="4"/>
  <c r="O57" i="4"/>
  <c r="S57" i="4" s="1"/>
  <c r="V56" i="4"/>
  <c r="Q56" i="4"/>
  <c r="L56" i="4"/>
  <c r="N56" i="4" s="1"/>
  <c r="K56" i="4"/>
  <c r="M56" i="4" s="1"/>
  <c r="V55" i="4"/>
  <c r="U55" i="4"/>
  <c r="P55" i="4"/>
  <c r="J55" i="4"/>
  <c r="T152" i="4"/>
  <c r="O152" i="4"/>
  <c r="S152" i="4" s="1"/>
  <c r="J152" i="4"/>
  <c r="N152" i="4" s="1"/>
  <c r="T151" i="4"/>
  <c r="X151" i="4" s="1"/>
  <c r="O151" i="4"/>
  <c r="S151" i="4" s="1"/>
  <c r="J151" i="4"/>
  <c r="N151" i="4" s="1"/>
  <c r="T150" i="4"/>
  <c r="O150" i="4"/>
  <c r="S150" i="4" s="1"/>
  <c r="J150" i="4"/>
  <c r="N150" i="4" s="1"/>
  <c r="V149" i="4"/>
  <c r="U149" i="4"/>
  <c r="Q149" i="4"/>
  <c r="P149" i="4"/>
  <c r="L149" i="4"/>
  <c r="K149" i="4"/>
  <c r="J146" i="4"/>
  <c r="L145" i="4"/>
  <c r="K145" i="4"/>
  <c r="X144" i="4"/>
  <c r="W144" i="4"/>
  <c r="O144" i="4"/>
  <c r="S144" i="4" s="1"/>
  <c r="X143" i="4"/>
  <c r="W143" i="4"/>
  <c r="S143" i="4"/>
  <c r="R143" i="4"/>
  <c r="N143" i="4"/>
  <c r="M143" i="4"/>
  <c r="V142" i="4"/>
  <c r="U142" i="4"/>
  <c r="T142" i="4"/>
  <c r="Q142" i="4"/>
  <c r="P142" i="4"/>
  <c r="L142" i="4"/>
  <c r="K142" i="4"/>
  <c r="J142" i="4"/>
  <c r="T135" i="4"/>
  <c r="X135" i="4" s="1"/>
  <c r="O135" i="4"/>
  <c r="S135" i="4" s="1"/>
  <c r="J135" i="4"/>
  <c r="N135" i="4" s="1"/>
  <c r="V134" i="4"/>
  <c r="U134" i="4"/>
  <c r="Q134" i="4"/>
  <c r="P134" i="4"/>
  <c r="O134" i="4"/>
  <c r="L134" i="4"/>
  <c r="K134" i="4"/>
  <c r="T137" i="4"/>
  <c r="X137" i="4" s="1"/>
  <c r="O137" i="4"/>
  <c r="S137" i="4" s="1"/>
  <c r="J137" i="4"/>
  <c r="N137" i="4" s="1"/>
  <c r="V136" i="4"/>
  <c r="U136" i="4"/>
  <c r="Q136" i="4"/>
  <c r="P136" i="4"/>
  <c r="L136" i="4"/>
  <c r="K136" i="4"/>
  <c r="X131" i="4"/>
  <c r="W131" i="4"/>
  <c r="S131" i="4"/>
  <c r="R131" i="4"/>
  <c r="N131" i="4"/>
  <c r="M131" i="4"/>
  <c r="T124" i="4"/>
  <c r="X124" i="4" s="1"/>
  <c r="O124" i="4"/>
  <c r="S124" i="4" s="1"/>
  <c r="J124" i="4"/>
  <c r="N124" i="4" s="1"/>
  <c r="V123" i="4"/>
  <c r="U123" i="4"/>
  <c r="Q123" i="4"/>
  <c r="P123" i="4"/>
  <c r="L123" i="4"/>
  <c r="K123" i="4"/>
  <c r="X126" i="4"/>
  <c r="W126" i="4"/>
  <c r="S126" i="4"/>
  <c r="R126" i="4"/>
  <c r="N126" i="4"/>
  <c r="V125" i="4"/>
  <c r="U125" i="4"/>
  <c r="T125" i="4"/>
  <c r="Q125" i="4"/>
  <c r="P125" i="4"/>
  <c r="O125" i="4"/>
  <c r="L125" i="4"/>
  <c r="K125" i="4"/>
  <c r="J125" i="4"/>
  <c r="S119" i="4"/>
  <c r="R119" i="4"/>
  <c r="N119" i="4"/>
  <c r="M119" i="4"/>
  <c r="S118" i="4"/>
  <c r="R118" i="4"/>
  <c r="N118" i="4"/>
  <c r="M118" i="4"/>
  <c r="Q117" i="4"/>
  <c r="P117" i="4"/>
  <c r="O117" i="4"/>
  <c r="L117" i="4"/>
  <c r="K117" i="4"/>
  <c r="J117" i="4"/>
  <c r="J111" i="4"/>
  <c r="N111" i="4" s="1"/>
  <c r="K110" i="4"/>
  <c r="J107" i="4"/>
  <c r="N107" i="4" s="1"/>
  <c r="L106" i="4"/>
  <c r="K106" i="4"/>
  <c r="J104" i="4"/>
  <c r="N104" i="4" s="1"/>
  <c r="L103" i="4"/>
  <c r="K103" i="4"/>
  <c r="X101" i="4"/>
  <c r="W101" i="4"/>
  <c r="S101" i="4"/>
  <c r="R101" i="4"/>
  <c r="J101" i="4"/>
  <c r="N101" i="4" s="1"/>
  <c r="N100" i="4"/>
  <c r="M100" i="4"/>
  <c r="V99" i="4"/>
  <c r="U99" i="4"/>
  <c r="T99" i="4"/>
  <c r="Q99" i="4"/>
  <c r="P99" i="4"/>
  <c r="O99" i="4"/>
  <c r="L99" i="4"/>
  <c r="K99" i="4"/>
  <c r="J98" i="4"/>
  <c r="N98" i="4" s="1"/>
  <c r="X97" i="4"/>
  <c r="W97" i="4"/>
  <c r="S97" i="4"/>
  <c r="R97" i="4"/>
  <c r="N97" i="4"/>
  <c r="M97" i="4"/>
  <c r="V96" i="4"/>
  <c r="U96" i="4"/>
  <c r="T96" i="4"/>
  <c r="Q96" i="4"/>
  <c r="P96" i="4"/>
  <c r="O96" i="4"/>
  <c r="L96" i="4"/>
  <c r="K96" i="4"/>
  <c r="O201" i="4" l="1"/>
  <c r="L120" i="4"/>
  <c r="V120" i="4"/>
  <c r="U128" i="4"/>
  <c r="O10" i="4"/>
  <c r="T94" i="4"/>
  <c r="V94" i="4"/>
  <c r="T10" i="4"/>
  <c r="X10" i="4" s="1"/>
  <c r="O94" i="4"/>
  <c r="Q94" i="4"/>
  <c r="S157" i="4"/>
  <c r="O156" i="4"/>
  <c r="O155" i="4" s="1"/>
  <c r="O154" i="4" s="1"/>
  <c r="X157" i="4"/>
  <c r="T156" i="4"/>
  <c r="T155" i="4" s="1"/>
  <c r="T154" i="4" s="1"/>
  <c r="X42" i="4"/>
  <c r="T37" i="4"/>
  <c r="L9" i="4"/>
  <c r="V9" i="4"/>
  <c r="U9" i="4"/>
  <c r="K194" i="4"/>
  <c r="L194" i="4"/>
  <c r="U94" i="4"/>
  <c r="J204" i="4"/>
  <c r="J197" i="4"/>
  <c r="M197" i="4" s="1"/>
  <c r="K94" i="4"/>
  <c r="Q120" i="4"/>
  <c r="J136" i="4"/>
  <c r="J96" i="4"/>
  <c r="M96" i="4" s="1"/>
  <c r="M98" i="4"/>
  <c r="P128" i="4"/>
  <c r="M150" i="4"/>
  <c r="T27" i="4"/>
  <c r="T204" i="4"/>
  <c r="W204" i="4" s="1"/>
  <c r="P120" i="4"/>
  <c r="T136" i="4"/>
  <c r="V128" i="4"/>
  <c r="P53" i="4"/>
  <c r="T59" i="4"/>
  <c r="W60" i="4"/>
  <c r="R42" i="4"/>
  <c r="T197" i="4"/>
  <c r="P94" i="4"/>
  <c r="M111" i="4"/>
  <c r="M125" i="4"/>
  <c r="L128" i="4"/>
  <c r="T134" i="4"/>
  <c r="M78" i="4"/>
  <c r="R33" i="4"/>
  <c r="R202" i="4"/>
  <c r="K128" i="4"/>
  <c r="K9" i="4"/>
  <c r="K120" i="4"/>
  <c r="R125" i="4"/>
  <c r="W125" i="4"/>
  <c r="O136" i="4"/>
  <c r="Q128" i="4"/>
  <c r="J134" i="4"/>
  <c r="O142" i="4"/>
  <c r="R144" i="4"/>
  <c r="R151" i="4"/>
  <c r="K55" i="4"/>
  <c r="K53" i="4" s="1"/>
  <c r="O61" i="4"/>
  <c r="R66" i="4"/>
  <c r="R78" i="4"/>
  <c r="R13" i="4"/>
  <c r="O27" i="4"/>
  <c r="R31" i="4"/>
  <c r="R157" i="4"/>
  <c r="O197" i="4"/>
  <c r="O204" i="4"/>
  <c r="N146" i="4"/>
  <c r="M146" i="4"/>
  <c r="J145" i="4"/>
  <c r="X152" i="4"/>
  <c r="W152" i="4"/>
  <c r="T56" i="4"/>
  <c r="W56" i="4" s="1"/>
  <c r="X57" i="4"/>
  <c r="W57" i="4"/>
  <c r="S60" i="4"/>
  <c r="O59" i="4"/>
  <c r="N66" i="4"/>
  <c r="M66" i="4"/>
  <c r="J61" i="4"/>
  <c r="S72" i="4"/>
  <c r="R72" i="4"/>
  <c r="N13" i="4"/>
  <c r="N31" i="4"/>
  <c r="M31" i="4"/>
  <c r="S34" i="4"/>
  <c r="R34" i="4"/>
  <c r="O38" i="4"/>
  <c r="O37" i="4" s="1"/>
  <c r="P9" i="4"/>
  <c r="L154" i="4"/>
  <c r="L94" i="4"/>
  <c r="J99" i="4"/>
  <c r="J103" i="4"/>
  <c r="J106" i="4"/>
  <c r="J110" i="4"/>
  <c r="U120" i="4"/>
  <c r="N125" i="4"/>
  <c r="S125" i="4"/>
  <c r="X125" i="4"/>
  <c r="O123" i="4"/>
  <c r="O120" i="4" s="1"/>
  <c r="R124" i="4"/>
  <c r="T149" i="4"/>
  <c r="X150" i="4"/>
  <c r="W150" i="4"/>
  <c r="L55" i="4"/>
  <c r="O56" i="4"/>
  <c r="R56" i="4" s="1"/>
  <c r="Q55" i="4"/>
  <c r="Q53" i="4" s="1"/>
  <c r="U53" i="4"/>
  <c r="N60" i="4"/>
  <c r="M60" i="4"/>
  <c r="J59" i="4"/>
  <c r="X66" i="4"/>
  <c r="W66" i="4"/>
  <c r="T61" i="4"/>
  <c r="O19" i="4"/>
  <c r="S19" i="4" s="1"/>
  <c r="Q17" i="4"/>
  <c r="Q9" i="4" s="1"/>
  <c r="J27" i="4"/>
  <c r="X31" i="4"/>
  <c r="W31" i="4"/>
  <c r="U154" i="4"/>
  <c r="S200" i="4"/>
  <c r="R200" i="4"/>
  <c r="N78" i="4"/>
  <c r="S78" i="4"/>
  <c r="J149" i="4"/>
  <c r="M152" i="4"/>
  <c r="M101" i="4"/>
  <c r="M104" i="4"/>
  <c r="M107" i="4"/>
  <c r="J123" i="4"/>
  <c r="J120" i="4" s="1"/>
  <c r="T123" i="4"/>
  <c r="T120" i="4" s="1"/>
  <c r="M124" i="4"/>
  <c r="W124" i="4"/>
  <c r="M137" i="4"/>
  <c r="R137" i="4"/>
  <c r="W137" i="4"/>
  <c r="M135" i="4"/>
  <c r="R135" i="4"/>
  <c r="W135" i="4"/>
  <c r="O149" i="4"/>
  <c r="R150" i="4"/>
  <c r="M151" i="4"/>
  <c r="W151" i="4"/>
  <c r="R152" i="4"/>
  <c r="R57" i="4"/>
  <c r="M58" i="4"/>
  <c r="R60" i="4"/>
  <c r="M72" i="4"/>
  <c r="M74" i="4"/>
  <c r="W78" i="4"/>
  <c r="X78" i="4"/>
  <c r="V90" i="4"/>
  <c r="V53" i="4" s="1"/>
  <c r="M91" i="4"/>
  <c r="O91" i="4"/>
  <c r="T91" i="4"/>
  <c r="M13" i="4"/>
  <c r="W13" i="4"/>
  <c r="J19" i="4"/>
  <c r="N19" i="4" s="1"/>
  <c r="T19" i="4"/>
  <c r="M20" i="4"/>
  <c r="R20" i="4"/>
  <c r="W20" i="4"/>
  <c r="M29" i="4"/>
  <c r="M33" i="4"/>
  <c r="W33" i="4"/>
  <c r="W34" i="4"/>
  <c r="J38" i="4"/>
  <c r="J39" i="4"/>
  <c r="N39" i="4" s="1"/>
  <c r="R39" i="4"/>
  <c r="W42" i="4"/>
  <c r="P154" i="4"/>
  <c r="V154" i="4"/>
  <c r="J157" i="4"/>
  <c r="J156" i="4" s="1"/>
  <c r="J155" i="4" s="1"/>
  <c r="W157" i="4"/>
  <c r="M198" i="4"/>
  <c r="R198" i="4"/>
  <c r="W198" i="4"/>
  <c r="J199" i="4"/>
  <c r="T199" i="4"/>
  <c r="M200" i="4"/>
  <c r="W200" i="4"/>
  <c r="J201" i="4"/>
  <c r="T201" i="4"/>
  <c r="M202" i="4"/>
  <c r="W202" i="4"/>
  <c r="M205" i="4"/>
  <c r="R205" i="4"/>
  <c r="W205" i="4"/>
  <c r="M149" i="1"/>
  <c r="R156" i="4" l="1"/>
  <c r="K8" i="4"/>
  <c r="N96" i="4"/>
  <c r="W156" i="4"/>
  <c r="Q8" i="4"/>
  <c r="J37" i="4"/>
  <c r="W10" i="4"/>
  <c r="P8" i="4"/>
  <c r="U8" i="4"/>
  <c r="V8" i="4"/>
  <c r="R10" i="4"/>
  <c r="S197" i="4"/>
  <c r="O194" i="4"/>
  <c r="W197" i="4"/>
  <c r="T194" i="4"/>
  <c r="N197" i="4"/>
  <c r="J194" i="4"/>
  <c r="X155" i="4"/>
  <c r="X204" i="4"/>
  <c r="S10" i="4"/>
  <c r="X197" i="4"/>
  <c r="T55" i="4"/>
  <c r="W155" i="4"/>
  <c r="T128" i="4"/>
  <c r="X156" i="4"/>
  <c r="S38" i="4"/>
  <c r="J53" i="4"/>
  <c r="L53" i="4"/>
  <c r="L8" i="4" s="1"/>
  <c r="O128" i="4"/>
  <c r="J128" i="4"/>
  <c r="R204" i="4"/>
  <c r="S156" i="4"/>
  <c r="S204" i="4"/>
  <c r="R197" i="4"/>
  <c r="R155" i="4"/>
  <c r="S155" i="4"/>
  <c r="R38" i="4"/>
  <c r="O55" i="4"/>
  <c r="R19" i="4"/>
  <c r="O17" i="4"/>
  <c r="O9" i="4" s="1"/>
  <c r="S56" i="4"/>
  <c r="J94" i="4"/>
  <c r="X56" i="4"/>
  <c r="J154" i="4"/>
  <c r="M157" i="4"/>
  <c r="T17" i="4"/>
  <c r="T9" i="4" s="1"/>
  <c r="W19" i="4"/>
  <c r="W91" i="4"/>
  <c r="T90" i="4"/>
  <c r="M39" i="4"/>
  <c r="X19" i="4"/>
  <c r="J17" i="4"/>
  <c r="M19" i="4"/>
  <c r="O90" i="4"/>
  <c r="R91" i="4"/>
  <c r="N38" i="4"/>
  <c r="X91" i="4"/>
  <c r="N157" i="4"/>
  <c r="M38" i="4"/>
  <c r="S91" i="4"/>
  <c r="W132" i="1"/>
  <c r="W131" i="1" s="1"/>
  <c r="M79" i="1"/>
  <c r="AC62" i="1"/>
  <c r="AC100" i="1"/>
  <c r="U100" i="1"/>
  <c r="AD140" i="1"/>
  <c r="AE140" i="1"/>
  <c r="V140" i="1"/>
  <c r="W140" i="1"/>
  <c r="N140" i="1"/>
  <c r="O140" i="1"/>
  <c r="AC141" i="1"/>
  <c r="AG141" i="1" s="1"/>
  <c r="U141" i="1"/>
  <c r="Y141" i="1" s="1"/>
  <c r="M141" i="1"/>
  <c r="Q141" i="1" s="1"/>
  <c r="AD138" i="1"/>
  <c r="AE138" i="1"/>
  <c r="V138" i="1"/>
  <c r="W138" i="1"/>
  <c r="N138" i="1"/>
  <c r="O138" i="1"/>
  <c r="AC139" i="1"/>
  <c r="AF139" i="1" s="1"/>
  <c r="U139" i="1"/>
  <c r="X139" i="1" s="1"/>
  <c r="M139" i="1"/>
  <c r="P139" i="1" s="1"/>
  <c r="M137" i="1"/>
  <c r="AD54" i="1"/>
  <c r="AE54" i="1"/>
  <c r="V54" i="1"/>
  <c r="W54" i="1"/>
  <c r="AC56" i="1"/>
  <c r="AG56" i="1" s="1"/>
  <c r="AC57" i="1"/>
  <c r="AG57" i="1" s="1"/>
  <c r="AC55" i="1"/>
  <c r="AG55" i="1" s="1"/>
  <c r="U56" i="1"/>
  <c r="Y56" i="1" s="1"/>
  <c r="U57" i="1"/>
  <c r="X57" i="1" s="1"/>
  <c r="U55" i="1"/>
  <c r="Y55" i="1" s="1"/>
  <c r="N54" i="1"/>
  <c r="O54" i="1"/>
  <c r="M56" i="1"/>
  <c r="Q56" i="1" s="1"/>
  <c r="M57" i="1"/>
  <c r="P57" i="1" s="1"/>
  <c r="M55" i="1"/>
  <c r="Q55" i="1" s="1"/>
  <c r="N51" i="1"/>
  <c r="O51" i="1"/>
  <c r="M52" i="1"/>
  <c r="M51" i="1" s="1"/>
  <c r="AF50" i="1"/>
  <c r="AG50" i="1"/>
  <c r="O37" i="1"/>
  <c r="AC38" i="1"/>
  <c r="O27" i="1"/>
  <c r="M21" i="1"/>
  <c r="M138" i="1" l="1"/>
  <c r="Q139" i="1"/>
  <c r="P55" i="1"/>
  <c r="AC138" i="1"/>
  <c r="AG139" i="1"/>
  <c r="J9" i="4"/>
  <c r="J8" i="4" s="1"/>
  <c r="O53" i="4"/>
  <c r="O8" i="4" s="1"/>
  <c r="T53" i="4"/>
  <c r="T8" i="4" s="1"/>
  <c r="Y139" i="1"/>
  <c r="U138" i="1"/>
  <c r="AC140" i="1"/>
  <c r="AF141" i="1"/>
  <c r="X141" i="1"/>
  <c r="U140" i="1"/>
  <c r="M140" i="1"/>
  <c r="P141" i="1"/>
  <c r="P56" i="1"/>
  <c r="M54" i="1"/>
  <c r="Q57" i="1"/>
  <c r="U54" i="1"/>
  <c r="AC54" i="1"/>
  <c r="AF57" i="1"/>
  <c r="AF55" i="1"/>
  <c r="Y57" i="1"/>
  <c r="X55" i="1"/>
  <c r="AF56" i="1"/>
  <c r="X56" i="1"/>
  <c r="P52" i="1"/>
  <c r="Q52" i="1"/>
  <c r="AF21" i="1"/>
  <c r="AF36" i="1"/>
  <c r="AF38" i="1"/>
  <c r="AF42" i="1"/>
  <c r="AF49" i="1"/>
  <c r="AF62" i="1"/>
  <c r="AF67" i="1"/>
  <c r="AF68" i="1"/>
  <c r="AF69" i="1"/>
  <c r="AF70" i="1"/>
  <c r="AF73" i="1"/>
  <c r="AF74" i="1"/>
  <c r="AF75" i="1"/>
  <c r="AF76" i="1"/>
  <c r="AF78" i="1"/>
  <c r="AF80" i="1"/>
  <c r="AF81" i="1"/>
  <c r="AF82" i="1"/>
  <c r="AF84" i="1"/>
  <c r="AF85" i="1"/>
  <c r="AF86" i="1"/>
  <c r="AF87" i="1"/>
  <c r="AF88" i="1"/>
  <c r="AF89" i="1"/>
  <c r="AF90" i="1"/>
  <c r="AF91" i="1"/>
  <c r="AF92" i="1"/>
  <c r="AF102" i="1"/>
  <c r="AF107" i="1"/>
  <c r="AF108" i="1"/>
  <c r="AF109" i="1"/>
  <c r="AF110" i="1"/>
  <c r="AF111" i="1"/>
  <c r="AF122" i="1"/>
  <c r="AF124" i="1"/>
  <c r="AF125" i="1"/>
  <c r="AG21" i="1"/>
  <c r="AG36" i="1"/>
  <c r="AG38" i="1"/>
  <c r="AG42" i="1"/>
  <c r="AG49" i="1"/>
  <c r="AG62" i="1"/>
  <c r="AG67" i="1"/>
  <c r="AG68" i="1"/>
  <c r="AG69" i="1"/>
  <c r="AG70" i="1"/>
  <c r="AG73" i="1"/>
  <c r="AG74" i="1"/>
  <c r="AG75" i="1"/>
  <c r="AG76" i="1"/>
  <c r="AG78" i="1"/>
  <c r="AG80" i="1"/>
  <c r="AG81" i="1"/>
  <c r="AG82" i="1"/>
  <c r="AG84" i="1"/>
  <c r="AG85" i="1"/>
  <c r="AG86" i="1"/>
  <c r="AG87" i="1"/>
  <c r="AG88" i="1"/>
  <c r="AG89" i="1"/>
  <c r="AG90" i="1"/>
  <c r="AG91" i="1"/>
  <c r="AG92" i="1"/>
  <c r="AG102" i="1"/>
  <c r="AG107" i="1"/>
  <c r="AG108" i="1"/>
  <c r="AG109" i="1"/>
  <c r="AG110" i="1"/>
  <c r="AG111" i="1"/>
  <c r="AG122" i="1"/>
  <c r="AG124" i="1"/>
  <c r="AG125" i="1"/>
  <c r="AG17" i="1"/>
  <c r="AF17" i="1"/>
  <c r="Y21" i="1"/>
  <c r="Y31" i="1"/>
  <c r="Y32" i="1"/>
  <c r="Y36" i="1"/>
  <c r="Y42" i="1"/>
  <c r="Y49" i="1"/>
  <c r="Y67" i="1"/>
  <c r="Y68" i="1"/>
  <c r="Y69" i="1"/>
  <c r="Y70" i="1"/>
  <c r="Y73" i="1"/>
  <c r="Y74" i="1"/>
  <c r="Y75" i="1"/>
  <c r="Y76" i="1"/>
  <c r="Y78" i="1"/>
  <c r="Y79" i="1"/>
  <c r="Y80" i="1"/>
  <c r="Y81" i="1"/>
  <c r="Y82" i="1"/>
  <c r="Y84" i="1"/>
  <c r="Y85" i="1"/>
  <c r="Y86" i="1"/>
  <c r="Y87" i="1"/>
  <c r="Y88" i="1"/>
  <c r="Y89" i="1"/>
  <c r="Y90" i="1"/>
  <c r="Y91" i="1"/>
  <c r="Y92" i="1"/>
  <c r="Y102" i="1"/>
  <c r="Y107" i="1"/>
  <c r="Y108" i="1"/>
  <c r="Y109" i="1"/>
  <c r="Y110" i="1"/>
  <c r="Y111" i="1"/>
  <c r="Y124" i="1"/>
  <c r="Y125" i="1"/>
  <c r="Y17" i="1"/>
  <c r="X21" i="1"/>
  <c r="X31" i="1"/>
  <c r="X32" i="1"/>
  <c r="X36" i="1"/>
  <c r="X42" i="1"/>
  <c r="X49" i="1"/>
  <c r="X67" i="1"/>
  <c r="X68" i="1"/>
  <c r="X69" i="1"/>
  <c r="X70" i="1"/>
  <c r="X73" i="1"/>
  <c r="X74" i="1"/>
  <c r="X75" i="1"/>
  <c r="X76" i="1"/>
  <c r="X78" i="1"/>
  <c r="X79" i="1"/>
  <c r="X80" i="1"/>
  <c r="X81" i="1"/>
  <c r="X82" i="1"/>
  <c r="X84" i="1"/>
  <c r="X85" i="1"/>
  <c r="X86" i="1"/>
  <c r="X87" i="1"/>
  <c r="X88" i="1"/>
  <c r="X89" i="1"/>
  <c r="X90" i="1"/>
  <c r="X91" i="1"/>
  <c r="X92" i="1"/>
  <c r="X102" i="1"/>
  <c r="X107" i="1"/>
  <c r="X108" i="1"/>
  <c r="X109" i="1"/>
  <c r="X110" i="1"/>
  <c r="X111" i="1"/>
  <c r="X124" i="1"/>
  <c r="X125" i="1"/>
  <c r="X17" i="1"/>
  <c r="Q108" i="1"/>
  <c r="Q109" i="1"/>
  <c r="Q110" i="1"/>
  <c r="Q111" i="1"/>
  <c r="Q124" i="1"/>
  <c r="Q125" i="1"/>
  <c r="P108" i="1"/>
  <c r="P109" i="1"/>
  <c r="P110" i="1"/>
  <c r="P111" i="1"/>
  <c r="P124" i="1"/>
  <c r="P125" i="1"/>
  <c r="Q107" i="1"/>
  <c r="P107" i="1"/>
  <c r="M63" i="1"/>
  <c r="Q36" i="1"/>
  <c r="Q42" i="1"/>
  <c r="Q49" i="1"/>
  <c r="Q67" i="1"/>
  <c r="Q68" i="1"/>
  <c r="Q69" i="1"/>
  <c r="Q70" i="1"/>
  <c r="Q73" i="1"/>
  <c r="Q74" i="1"/>
  <c r="Q75" i="1"/>
  <c r="Q76" i="1"/>
  <c r="Q78" i="1"/>
  <c r="Q79" i="1"/>
  <c r="Q80" i="1"/>
  <c r="Q81" i="1"/>
  <c r="Q82" i="1"/>
  <c r="Q84" i="1"/>
  <c r="Q85" i="1"/>
  <c r="Q86" i="1"/>
  <c r="Q87" i="1"/>
  <c r="Q88" i="1"/>
  <c r="Q89" i="1"/>
  <c r="Q90" i="1"/>
  <c r="Q91" i="1"/>
  <c r="Q92" i="1"/>
  <c r="Q98" i="1"/>
  <c r="Q100" i="1"/>
  <c r="Q102" i="1"/>
  <c r="P73" i="1"/>
  <c r="P74" i="1"/>
  <c r="P75" i="1"/>
  <c r="P76" i="1"/>
  <c r="P78" i="1"/>
  <c r="P79" i="1"/>
  <c r="P80" i="1"/>
  <c r="P81" i="1"/>
  <c r="P82" i="1"/>
  <c r="P84" i="1"/>
  <c r="P85" i="1"/>
  <c r="P86" i="1"/>
  <c r="P87" i="1"/>
  <c r="P88" i="1"/>
  <c r="P89" i="1"/>
  <c r="P90" i="1"/>
  <c r="P91" i="1"/>
  <c r="P92" i="1"/>
  <c r="P98" i="1"/>
  <c r="P100" i="1"/>
  <c r="P102" i="1"/>
  <c r="P36" i="1"/>
  <c r="P42" i="1"/>
  <c r="P49" i="1"/>
  <c r="P67" i="1"/>
  <c r="P68" i="1"/>
  <c r="P69" i="1"/>
  <c r="P70" i="1"/>
  <c r="Q17" i="1"/>
  <c r="Q20" i="1"/>
  <c r="Q21" i="1"/>
  <c r="Q31" i="1"/>
  <c r="Q32" i="1"/>
  <c r="P17" i="1"/>
  <c r="P20" i="1"/>
  <c r="P21" i="1"/>
  <c r="P31" i="1"/>
  <c r="P32" i="1"/>
  <c r="P63" i="1" l="1"/>
  <c r="Q63" i="1"/>
  <c r="K129" i="1"/>
  <c r="L129" i="1"/>
  <c r="N129" i="1"/>
  <c r="R129" i="1"/>
  <c r="S129" i="1"/>
  <c r="T129" i="1"/>
  <c r="V129" i="1"/>
  <c r="Z129" i="1"/>
  <c r="AA129" i="1"/>
  <c r="AB129" i="1"/>
  <c r="AD129" i="1"/>
  <c r="J129" i="1"/>
  <c r="N104" i="1" l="1"/>
  <c r="N96" i="1"/>
  <c r="N112" i="1"/>
  <c r="AA96" i="1"/>
  <c r="AB96" i="1"/>
  <c r="AD96" i="1"/>
  <c r="AE96" i="1"/>
  <c r="S96" i="1"/>
  <c r="T96" i="1"/>
  <c r="V96" i="1"/>
  <c r="W96" i="1"/>
  <c r="K96" i="1"/>
  <c r="L96" i="1"/>
  <c r="O96" i="1"/>
  <c r="J121" i="1"/>
  <c r="AA143" i="1" l="1"/>
  <c r="AB143" i="1"/>
  <c r="AD143" i="1"/>
  <c r="AE143" i="1"/>
  <c r="S143" i="1"/>
  <c r="T143" i="1"/>
  <c r="V143" i="1"/>
  <c r="W143" i="1"/>
  <c r="K143" i="1"/>
  <c r="L143" i="1"/>
  <c r="N143" i="1"/>
  <c r="O143" i="1"/>
  <c r="K136" i="1" l="1"/>
  <c r="L136" i="1"/>
  <c r="N136" i="1"/>
  <c r="N134" i="1" s="1"/>
  <c r="O136" i="1"/>
  <c r="O134" i="1" s="1"/>
  <c r="S136" i="1"/>
  <c r="T136" i="1"/>
  <c r="V136" i="1"/>
  <c r="V134" i="1" s="1"/>
  <c r="W136" i="1"/>
  <c r="W134" i="1" s="1"/>
  <c r="AA136" i="1"/>
  <c r="AB136" i="1"/>
  <c r="AD136" i="1"/>
  <c r="AD134" i="1" s="1"/>
  <c r="AE136" i="1"/>
  <c r="AE134" i="1" s="1"/>
  <c r="U50" i="1"/>
  <c r="AA45" i="1"/>
  <c r="AB45" i="1"/>
  <c r="AD45" i="1"/>
  <c r="AE45" i="1"/>
  <c r="S45" i="1"/>
  <c r="T45" i="1"/>
  <c r="V45" i="1"/>
  <c r="W45" i="1"/>
  <c r="K45" i="1"/>
  <c r="L45" i="1"/>
  <c r="N45" i="1"/>
  <c r="O45" i="1"/>
  <c r="AE16" i="1"/>
  <c r="AD16" i="1"/>
  <c r="AC16" i="1"/>
  <c r="AB16" i="1"/>
  <c r="AA16" i="1"/>
  <c r="Z16" i="1"/>
  <c r="W16" i="1"/>
  <c r="V16" i="1"/>
  <c r="U16" i="1"/>
  <c r="T16" i="1"/>
  <c r="S16" i="1"/>
  <c r="R16" i="1"/>
  <c r="O16" i="1"/>
  <c r="N16" i="1"/>
  <c r="L16" i="1"/>
  <c r="K16" i="1"/>
  <c r="J19" i="1"/>
  <c r="AD60" i="1"/>
  <c r="AB60" i="1"/>
  <c r="AA60" i="1"/>
  <c r="V60" i="1"/>
  <c r="T60" i="1"/>
  <c r="S60" i="1"/>
  <c r="R60" i="1"/>
  <c r="M60" i="1"/>
  <c r="L60" i="1"/>
  <c r="K60" i="1"/>
  <c r="J60" i="1"/>
  <c r="AC63" i="1"/>
  <c r="Z63" i="1"/>
  <c r="Z60" i="1" s="1"/>
  <c r="U62" i="1"/>
  <c r="AE61" i="1"/>
  <c r="W61" i="1"/>
  <c r="O61" i="1"/>
  <c r="N61" i="1"/>
  <c r="J64" i="1"/>
  <c r="AC65" i="1"/>
  <c r="U65" i="1"/>
  <c r="M65" i="1"/>
  <c r="AE66" i="1"/>
  <c r="AD66" i="1"/>
  <c r="AB66" i="1"/>
  <c r="AA66" i="1"/>
  <c r="W66" i="1"/>
  <c r="V66" i="1"/>
  <c r="T66" i="1"/>
  <c r="S66" i="1"/>
  <c r="O66" i="1"/>
  <c r="N66" i="1"/>
  <c r="L66" i="1"/>
  <c r="K66" i="1"/>
  <c r="J72" i="1"/>
  <c r="AD72" i="1"/>
  <c r="AA72" i="1"/>
  <c r="V72" i="1"/>
  <c r="S72" i="1"/>
  <c r="N72" i="1"/>
  <c r="K72" i="1"/>
  <c r="U77" i="1"/>
  <c r="M77" i="1"/>
  <c r="J83" i="1"/>
  <c r="AD93" i="1"/>
  <c r="AE94" i="1"/>
  <c r="V93" i="1"/>
  <c r="W94" i="1"/>
  <c r="W83" i="1"/>
  <c r="Z96" i="1"/>
  <c r="R96" i="1"/>
  <c r="S112" i="1"/>
  <c r="AE112" i="1"/>
  <c r="AD112" i="1"/>
  <c r="AB112" i="1"/>
  <c r="AA112" i="1"/>
  <c r="W112" i="1"/>
  <c r="V112" i="1"/>
  <c r="T112" i="1"/>
  <c r="O112" i="1"/>
  <c r="L112" i="1"/>
  <c r="K112" i="1"/>
  <c r="AE121" i="1"/>
  <c r="AD121" i="1"/>
  <c r="AB121" i="1"/>
  <c r="AA121" i="1"/>
  <c r="Z121" i="1"/>
  <c r="T121" i="1"/>
  <c r="S121" i="1"/>
  <c r="R121" i="1"/>
  <c r="L121" i="1"/>
  <c r="K121" i="1"/>
  <c r="AC133" i="1"/>
  <c r="AE131" i="1"/>
  <c r="AE132" i="1"/>
  <c r="U133" i="1"/>
  <c r="U123" i="1"/>
  <c r="O123" i="1"/>
  <c r="N123" i="1"/>
  <c r="W122" i="1"/>
  <c r="V122" i="1"/>
  <c r="O122" i="1"/>
  <c r="N122" i="1"/>
  <c r="AD128" i="1"/>
  <c r="V128" i="1"/>
  <c r="O130" i="1"/>
  <c r="N128" i="1"/>
  <c r="N127" i="1" s="1"/>
  <c r="AD104" i="1"/>
  <c r="AA104" i="1"/>
  <c r="V104" i="1"/>
  <c r="S104" i="1"/>
  <c r="K104" i="1"/>
  <c r="AC106" i="1"/>
  <c r="Z106" i="1"/>
  <c r="Z104" i="1" s="1"/>
  <c r="U106" i="1"/>
  <c r="R106" i="1"/>
  <c r="R104" i="1" s="1"/>
  <c r="M106" i="1"/>
  <c r="J106" i="1"/>
  <c r="AE105" i="1"/>
  <c r="AB105" i="1"/>
  <c r="AB104" i="1" s="1"/>
  <c r="W105" i="1"/>
  <c r="U105" i="1" s="1"/>
  <c r="T105" i="1"/>
  <c r="T104" i="1" s="1"/>
  <c r="O105" i="1"/>
  <c r="L105" i="1"/>
  <c r="L104" i="1" s="1"/>
  <c r="M105" i="1"/>
  <c r="U38" i="1"/>
  <c r="M13" i="1"/>
  <c r="AD132" i="1"/>
  <c r="AC137" i="1"/>
  <c r="AC144" i="1"/>
  <c r="AC126" i="1"/>
  <c r="AC119" i="1"/>
  <c r="AC118" i="1"/>
  <c r="AC116" i="1"/>
  <c r="AC99" i="1"/>
  <c r="AE83" i="1"/>
  <c r="AD83" i="1"/>
  <c r="AC83" i="1"/>
  <c r="AE72" i="1"/>
  <c r="AC72" i="1"/>
  <c r="AC71" i="1"/>
  <c r="AE64" i="1"/>
  <c r="AD64" i="1"/>
  <c r="AE48" i="1"/>
  <c r="AD48" i="1"/>
  <c r="AC48" i="1"/>
  <c r="AC46" i="1"/>
  <c r="AC44" i="1"/>
  <c r="AE43" i="1"/>
  <c r="AD43" i="1"/>
  <c r="AE37" i="1"/>
  <c r="AD37" i="1"/>
  <c r="AC37" i="1"/>
  <c r="AE35" i="1"/>
  <c r="AD35" i="1"/>
  <c r="AC35" i="1"/>
  <c r="AE19" i="1"/>
  <c r="AD19" i="1"/>
  <c r="AC19" i="1"/>
  <c r="AE11" i="1"/>
  <c r="AE9" i="1" s="1"/>
  <c r="AD11" i="1"/>
  <c r="AD9" i="1" s="1"/>
  <c r="AC11" i="1"/>
  <c r="AC9" i="1" s="1"/>
  <c r="V132" i="1"/>
  <c r="U137" i="1"/>
  <c r="U144" i="1"/>
  <c r="U126" i="1"/>
  <c r="U119" i="1"/>
  <c r="U118" i="1"/>
  <c r="U116" i="1"/>
  <c r="U99" i="1"/>
  <c r="V83" i="1"/>
  <c r="U83" i="1"/>
  <c r="W72" i="1"/>
  <c r="U71" i="1"/>
  <c r="W64" i="1"/>
  <c r="V64" i="1"/>
  <c r="W48" i="1"/>
  <c r="V48" i="1"/>
  <c r="U46" i="1"/>
  <c r="U44" i="1"/>
  <c r="W43" i="1"/>
  <c r="W39" i="1" s="1"/>
  <c r="V43" i="1"/>
  <c r="V39" i="1" s="1"/>
  <c r="W37" i="1"/>
  <c r="V37" i="1"/>
  <c r="W35" i="1"/>
  <c r="V35" i="1"/>
  <c r="U35" i="1"/>
  <c r="W30" i="1"/>
  <c r="V30" i="1"/>
  <c r="U30" i="1"/>
  <c r="W19" i="1"/>
  <c r="V19" i="1"/>
  <c r="U19" i="1"/>
  <c r="W11" i="1"/>
  <c r="W9" i="1" s="1"/>
  <c r="V11" i="1"/>
  <c r="V9" i="1" s="1"/>
  <c r="U11" i="1"/>
  <c r="U9" i="1" s="1"/>
  <c r="M144" i="1"/>
  <c r="M118" i="1"/>
  <c r="M116" i="1"/>
  <c r="M114" i="1"/>
  <c r="M99" i="1"/>
  <c r="O83" i="1"/>
  <c r="N83" i="1"/>
  <c r="M83" i="1"/>
  <c r="O72" i="1"/>
  <c r="M71" i="1"/>
  <c r="O64" i="1"/>
  <c r="N64" i="1"/>
  <c r="O48" i="1"/>
  <c r="N48" i="1"/>
  <c r="M48" i="1"/>
  <c r="M46" i="1"/>
  <c r="M44" i="1"/>
  <c r="O43" i="1"/>
  <c r="N43" i="1"/>
  <c r="O35" i="1"/>
  <c r="O33" i="1" s="1"/>
  <c r="N35" i="1"/>
  <c r="M35" i="1"/>
  <c r="O30" i="1"/>
  <c r="N30" i="1"/>
  <c r="M30" i="1"/>
  <c r="M28" i="1"/>
  <c r="N27" i="1"/>
  <c r="M27" i="1" s="1"/>
  <c r="M25" i="1"/>
  <c r="O24" i="1"/>
  <c r="N24" i="1"/>
  <c r="M23" i="1"/>
  <c r="O22" i="1"/>
  <c r="N22" i="1"/>
  <c r="O19" i="1"/>
  <c r="N19" i="1"/>
  <c r="M19" i="1"/>
  <c r="M18" i="1"/>
  <c r="M12" i="1"/>
  <c r="O11" i="1"/>
  <c r="O9" i="1" s="1"/>
  <c r="N11" i="1"/>
  <c r="N9" i="1" s="1"/>
  <c r="J105" i="1" l="1"/>
  <c r="J104" i="1" s="1"/>
  <c r="AD39" i="1"/>
  <c r="P35" i="1"/>
  <c r="N39" i="1"/>
  <c r="X83" i="1"/>
  <c r="AF35" i="1"/>
  <c r="AE39" i="1"/>
  <c r="AF83" i="1"/>
  <c r="O39" i="1"/>
  <c r="M16" i="1"/>
  <c r="Q18" i="1"/>
  <c r="P18" i="1"/>
  <c r="M22" i="1"/>
  <c r="Q23" i="1"/>
  <c r="P23" i="1"/>
  <c r="M45" i="1"/>
  <c r="Q46" i="1"/>
  <c r="P46" i="1"/>
  <c r="M66" i="1"/>
  <c r="Q71" i="1"/>
  <c r="P71" i="1"/>
  <c r="Q83" i="1"/>
  <c r="P114" i="1"/>
  <c r="Q114" i="1"/>
  <c r="P118" i="1"/>
  <c r="Q118" i="1"/>
  <c r="M136" i="1"/>
  <c r="Q136" i="1" s="1"/>
  <c r="Q137" i="1"/>
  <c r="P137" i="1"/>
  <c r="Y35" i="1"/>
  <c r="U45" i="1"/>
  <c r="X46" i="1"/>
  <c r="Y46" i="1"/>
  <c r="Y116" i="1"/>
  <c r="X116" i="1"/>
  <c r="X119" i="1"/>
  <c r="Y119" i="1"/>
  <c r="U143" i="1"/>
  <c r="Y144" i="1"/>
  <c r="X144" i="1"/>
  <c r="V131" i="1"/>
  <c r="AC45" i="1"/>
  <c r="AF46" i="1"/>
  <c r="AG46" i="1"/>
  <c r="AC66" i="1"/>
  <c r="AF71" i="1"/>
  <c r="AG71" i="1"/>
  <c r="AC96" i="1"/>
  <c r="AF99" i="1"/>
  <c r="AG99" i="1"/>
  <c r="AF118" i="1"/>
  <c r="AG118" i="1"/>
  <c r="AC121" i="1"/>
  <c r="AF126" i="1"/>
  <c r="AG126" i="1"/>
  <c r="AC136" i="1"/>
  <c r="AF136" i="1" s="1"/>
  <c r="AF137" i="1"/>
  <c r="AG137" i="1"/>
  <c r="P13" i="1"/>
  <c r="Q13" i="1"/>
  <c r="U37" i="1"/>
  <c r="U33" i="1" s="1"/>
  <c r="Y38" i="1"/>
  <c r="X38" i="1"/>
  <c r="O128" i="1"/>
  <c r="O127" i="1" s="1"/>
  <c r="O129" i="1"/>
  <c r="AE128" i="1"/>
  <c r="AE129" i="1"/>
  <c r="AD127" i="1"/>
  <c r="O121" i="1"/>
  <c r="W121" i="1"/>
  <c r="U132" i="1"/>
  <c r="X133" i="1"/>
  <c r="Y133" i="1"/>
  <c r="M94" i="1"/>
  <c r="M72" i="1"/>
  <c r="Q77" i="1"/>
  <c r="P77" i="1"/>
  <c r="U64" i="1"/>
  <c r="Y65" i="1"/>
  <c r="X65" i="1"/>
  <c r="O60" i="1"/>
  <c r="Q61" i="1"/>
  <c r="AC61" i="1"/>
  <c r="AF61" i="1" s="1"/>
  <c r="P16" i="1"/>
  <c r="U48" i="1"/>
  <c r="X50" i="1"/>
  <c r="Y50" i="1"/>
  <c r="P136" i="1"/>
  <c r="Q12" i="1"/>
  <c r="P12" i="1"/>
  <c r="M24" i="1"/>
  <c r="Q25" i="1"/>
  <c r="P25" i="1"/>
  <c r="Q28" i="1"/>
  <c r="P28" i="1"/>
  <c r="Q35" i="1"/>
  <c r="M43" i="1"/>
  <c r="Q44" i="1"/>
  <c r="P44" i="1"/>
  <c r="P83" i="1"/>
  <c r="M96" i="1"/>
  <c r="Q99" i="1"/>
  <c r="P99" i="1"/>
  <c r="Q116" i="1"/>
  <c r="P116" i="1"/>
  <c r="M143" i="1"/>
  <c r="M134" i="1" s="1"/>
  <c r="P144" i="1"/>
  <c r="Q144" i="1"/>
  <c r="X35" i="1"/>
  <c r="U43" i="1"/>
  <c r="Y44" i="1"/>
  <c r="X44" i="1"/>
  <c r="U66" i="1"/>
  <c r="X71" i="1"/>
  <c r="Y71" i="1"/>
  <c r="U96" i="1"/>
  <c r="Y99" i="1"/>
  <c r="X99" i="1"/>
  <c r="Y118" i="1"/>
  <c r="X118" i="1"/>
  <c r="Y126" i="1"/>
  <c r="X126" i="1"/>
  <c r="U136" i="1"/>
  <c r="X136" i="1" s="1"/>
  <c r="X137" i="1"/>
  <c r="Y137" i="1"/>
  <c r="AG35" i="1"/>
  <c r="AC43" i="1"/>
  <c r="AF44" i="1"/>
  <c r="AG44" i="1"/>
  <c r="AG83" i="1"/>
  <c r="AF116" i="1"/>
  <c r="AG116" i="1"/>
  <c r="AF119" i="1"/>
  <c r="AG119" i="1"/>
  <c r="AC143" i="1"/>
  <c r="AF144" i="1"/>
  <c r="AG144" i="1"/>
  <c r="AD131" i="1"/>
  <c r="N37" i="1"/>
  <c r="N33" i="1" s="1"/>
  <c r="U104" i="1"/>
  <c r="X105" i="1"/>
  <c r="M104" i="1"/>
  <c r="P105" i="1"/>
  <c r="O104" i="1"/>
  <c r="O95" i="1" s="1"/>
  <c r="Q105" i="1"/>
  <c r="W104" i="1"/>
  <c r="W95" i="1" s="1"/>
  <c r="Y105" i="1"/>
  <c r="AE104" i="1"/>
  <c r="AE95" i="1" s="1"/>
  <c r="Q106" i="1"/>
  <c r="P106" i="1"/>
  <c r="X106" i="1"/>
  <c r="Y106" i="1"/>
  <c r="AF106" i="1"/>
  <c r="AG106" i="1"/>
  <c r="U130" i="1"/>
  <c r="W129" i="1"/>
  <c r="V127" i="1"/>
  <c r="N121" i="1"/>
  <c r="N95" i="1" s="1"/>
  <c r="X123" i="1"/>
  <c r="Y123" i="1"/>
  <c r="AF133" i="1"/>
  <c r="AG133" i="1"/>
  <c r="Y83" i="1"/>
  <c r="U94" i="1"/>
  <c r="Y94" i="1" s="1"/>
  <c r="AC94" i="1"/>
  <c r="AG94" i="1" s="1"/>
  <c r="U72" i="1"/>
  <c r="Y77" i="1"/>
  <c r="X77" i="1"/>
  <c r="M64" i="1"/>
  <c r="P65" i="1"/>
  <c r="Q65" i="1"/>
  <c r="AC64" i="1"/>
  <c r="AF65" i="1"/>
  <c r="AG65" i="1"/>
  <c r="N60" i="1"/>
  <c r="N58" i="1" s="1"/>
  <c r="P61" i="1"/>
  <c r="U61" i="1"/>
  <c r="X62" i="1"/>
  <c r="Y62" i="1"/>
  <c r="Q16" i="1"/>
  <c r="Y136" i="1"/>
  <c r="AB95" i="1"/>
  <c r="AA95" i="1"/>
  <c r="AD95" i="1"/>
  <c r="S95" i="1"/>
  <c r="T95" i="1"/>
  <c r="L95" i="1"/>
  <c r="K95" i="1"/>
  <c r="AE93" i="1"/>
  <c r="W93" i="1"/>
  <c r="AC112" i="1"/>
  <c r="AD58" i="1"/>
  <c r="N14" i="1"/>
  <c r="V14" i="1"/>
  <c r="AD14" i="1"/>
  <c r="M14" i="1"/>
  <c r="O93" i="1"/>
  <c r="U112" i="1"/>
  <c r="V58" i="1"/>
  <c r="O14" i="1"/>
  <c r="U14" i="1"/>
  <c r="W14" i="1"/>
  <c r="AC14" i="1"/>
  <c r="AE14" i="1"/>
  <c r="M112" i="1"/>
  <c r="M122" i="1"/>
  <c r="P122" i="1" s="1"/>
  <c r="U122" i="1"/>
  <c r="U121" i="1" s="1"/>
  <c r="W60" i="1"/>
  <c r="AE60" i="1"/>
  <c r="AC132" i="1"/>
  <c r="AF132" i="1" s="1"/>
  <c r="V121" i="1"/>
  <c r="M123" i="1"/>
  <c r="Q123" i="1" s="1"/>
  <c r="W128" i="1"/>
  <c r="AC130" i="1"/>
  <c r="M130" i="1"/>
  <c r="AC105" i="1"/>
  <c r="AF105" i="1" s="1"/>
  <c r="V33" i="1"/>
  <c r="M38" i="1"/>
  <c r="AC33" i="1"/>
  <c r="AE33" i="1"/>
  <c r="M11" i="1"/>
  <c r="AD33" i="1"/>
  <c r="W33" i="1"/>
  <c r="U39" i="1" l="1"/>
  <c r="AC134" i="1"/>
  <c r="AC39" i="1"/>
  <c r="M39" i="1"/>
  <c r="U95" i="1"/>
  <c r="P123" i="1"/>
  <c r="Q122" i="1"/>
  <c r="U134" i="1"/>
  <c r="AG136" i="1"/>
  <c r="M128" i="1"/>
  <c r="M127" i="1" s="1"/>
  <c r="P130" i="1"/>
  <c r="M129" i="1"/>
  <c r="W127" i="1"/>
  <c r="V95" i="1"/>
  <c r="U60" i="1"/>
  <c r="X61" i="1"/>
  <c r="U128" i="1"/>
  <c r="X130" i="1"/>
  <c r="U129" i="1"/>
  <c r="X129" i="1" s="1"/>
  <c r="AC131" i="1"/>
  <c r="M93" i="1"/>
  <c r="M58" i="1" s="1"/>
  <c r="P94" i="1"/>
  <c r="U131" i="1"/>
  <c r="Y132" i="1"/>
  <c r="Y122" i="1"/>
  <c r="AE127" i="1"/>
  <c r="Q130" i="1"/>
  <c r="X132" i="1"/>
  <c r="Y143" i="1"/>
  <c r="X143" i="1"/>
  <c r="M37" i="1"/>
  <c r="M33" i="1" s="1"/>
  <c r="Q38" i="1"/>
  <c r="AC128" i="1"/>
  <c r="AF130" i="1"/>
  <c r="AC129" i="1"/>
  <c r="AF129" i="1" s="1"/>
  <c r="W58" i="1"/>
  <c r="O58" i="1"/>
  <c r="AC60" i="1"/>
  <c r="Y61" i="1"/>
  <c r="AC93" i="1"/>
  <c r="AF94" i="1"/>
  <c r="U93" i="1"/>
  <c r="X94" i="1"/>
  <c r="AG132" i="1"/>
  <c r="X122" i="1"/>
  <c r="Y130" i="1"/>
  <c r="AG105" i="1"/>
  <c r="P38" i="1"/>
  <c r="AG143" i="1"/>
  <c r="AF143" i="1"/>
  <c r="Y96" i="1"/>
  <c r="X96" i="1"/>
  <c r="AG61" i="1"/>
  <c r="Q94" i="1"/>
  <c r="AG130" i="1"/>
  <c r="AG96" i="1"/>
  <c r="AF96" i="1"/>
  <c r="AD8" i="1"/>
  <c r="AD150" i="1" s="1"/>
  <c r="O8" i="1"/>
  <c r="O150" i="1" s="1"/>
  <c r="N8" i="1"/>
  <c r="N150" i="1" s="1"/>
  <c r="V8" i="1"/>
  <c r="V150" i="1" s="1"/>
  <c r="AE58" i="1"/>
  <c r="AC104" i="1"/>
  <c r="AC95" i="1" s="1"/>
  <c r="M121" i="1"/>
  <c r="M95" i="1" s="1"/>
  <c r="M9" i="1"/>
  <c r="Z116" i="1"/>
  <c r="R116" i="1"/>
  <c r="J28" i="1"/>
  <c r="K27" i="1"/>
  <c r="J27" i="1" s="1"/>
  <c r="J114" i="1"/>
  <c r="J112" i="1" s="1"/>
  <c r="J46" i="1"/>
  <c r="J45" i="1" s="1"/>
  <c r="R46" i="1"/>
  <c r="R45" i="1" s="1"/>
  <c r="Z46" i="1"/>
  <c r="Z45" i="1" s="1"/>
  <c r="W8" i="1" l="1"/>
  <c r="W150" i="1" s="1"/>
  <c r="Y129" i="1"/>
  <c r="AC58" i="1"/>
  <c r="U58" i="1"/>
  <c r="AE8" i="1"/>
  <c r="AE150" i="1" s="1"/>
  <c r="AC127" i="1"/>
  <c r="AF128" i="1"/>
  <c r="AG128" i="1"/>
  <c r="AG129" i="1"/>
  <c r="U127" i="1"/>
  <c r="X128" i="1"/>
  <c r="Y128" i="1"/>
  <c r="M8" i="1"/>
  <c r="M150" i="1" s="1"/>
  <c r="Z137" i="1"/>
  <c r="Z136" i="1" s="1"/>
  <c r="R137" i="1"/>
  <c r="R136" i="1" s="1"/>
  <c r="J137" i="1"/>
  <c r="J136" i="1" s="1"/>
  <c r="U8" i="1" l="1"/>
  <c r="U150" i="1" s="1"/>
  <c r="AC8" i="1"/>
  <c r="AC150" i="1" s="1"/>
  <c r="Z71" i="1"/>
  <c r="Z66" i="1" s="1"/>
  <c r="R71" i="1"/>
  <c r="R66" i="1" s="1"/>
  <c r="J71" i="1"/>
  <c r="J66" i="1" s="1"/>
  <c r="K43" i="1"/>
  <c r="L43" i="1"/>
  <c r="S43" i="1"/>
  <c r="T43" i="1"/>
  <c r="AA43" i="1"/>
  <c r="AB43" i="1"/>
  <c r="Z44" i="1"/>
  <c r="Z43" i="1" s="1"/>
  <c r="R44" i="1"/>
  <c r="R43" i="1" s="1"/>
  <c r="J44" i="1"/>
  <c r="J43" i="1" s="1"/>
  <c r="K24" i="1"/>
  <c r="L24" i="1"/>
  <c r="J25" i="1"/>
  <c r="J24" i="1" s="1"/>
  <c r="K22" i="1"/>
  <c r="L22" i="1"/>
  <c r="J23" i="1"/>
  <c r="J22" i="1" s="1"/>
  <c r="J18" i="1"/>
  <c r="J16" i="1" s="1"/>
  <c r="R112" i="1" l="1"/>
  <c r="R95" i="1" s="1"/>
  <c r="Z112" i="1"/>
  <c r="Z95" i="1" s="1"/>
  <c r="J99" i="1"/>
  <c r="J96" i="1" s="1"/>
  <c r="J95" i="1" s="1"/>
  <c r="K134" i="1"/>
  <c r="L134" i="1"/>
  <c r="S134" i="1"/>
  <c r="T134" i="1"/>
  <c r="AA134" i="1"/>
  <c r="AB134" i="1"/>
  <c r="Z144" i="1"/>
  <c r="Z143" i="1" s="1"/>
  <c r="R144" i="1"/>
  <c r="R143" i="1" s="1"/>
  <c r="J144" i="1"/>
  <c r="J143" i="1" s="1"/>
  <c r="J134" i="1" s="1"/>
  <c r="K11" i="1"/>
  <c r="K9" i="1" s="1"/>
  <c r="L11" i="1"/>
  <c r="L9" i="1" s="1"/>
  <c r="R11" i="1"/>
  <c r="R9" i="1" s="1"/>
  <c r="S11" i="1"/>
  <c r="S9" i="1" s="1"/>
  <c r="T11" i="1"/>
  <c r="T9" i="1" s="1"/>
  <c r="Z11" i="1"/>
  <c r="Z9" i="1" s="1"/>
  <c r="AA11" i="1"/>
  <c r="AA9" i="1" s="1"/>
  <c r="AB11" i="1"/>
  <c r="AB9" i="1" s="1"/>
  <c r="J12" i="1"/>
  <c r="J11" i="1" l="1"/>
  <c r="J9" i="1" s="1"/>
  <c r="R134" i="1"/>
  <c r="Z134" i="1"/>
  <c r="AB93" i="1" l="1"/>
  <c r="Z93" i="1"/>
  <c r="T93" i="1"/>
  <c r="R93" i="1"/>
  <c r="L93" i="1"/>
  <c r="J93" i="1"/>
  <c r="J58" i="1" s="1"/>
  <c r="AB83" i="1"/>
  <c r="AA83" i="1"/>
  <c r="Z83" i="1"/>
  <c r="T83" i="1"/>
  <c r="S83" i="1"/>
  <c r="R83" i="1"/>
  <c r="L83" i="1"/>
  <c r="K83" i="1"/>
  <c r="AB72" i="1"/>
  <c r="Z72" i="1"/>
  <c r="T72" i="1"/>
  <c r="R72" i="1"/>
  <c r="L72" i="1"/>
  <c r="AB64" i="1"/>
  <c r="AA64" i="1"/>
  <c r="Z64" i="1"/>
  <c r="T64" i="1"/>
  <c r="S64" i="1"/>
  <c r="R64" i="1"/>
  <c r="L64" i="1"/>
  <c r="K64" i="1"/>
  <c r="AB48" i="1"/>
  <c r="AB39" i="1" s="1"/>
  <c r="AA48" i="1"/>
  <c r="AA39" i="1" s="1"/>
  <c r="Z48" i="1"/>
  <c r="Z39" i="1" s="1"/>
  <c r="T48" i="1"/>
  <c r="T39" i="1" s="1"/>
  <c r="S48" i="1"/>
  <c r="R48" i="1"/>
  <c r="R39" i="1" s="1"/>
  <c r="L48" i="1"/>
  <c r="L39" i="1" s="1"/>
  <c r="K48" i="1"/>
  <c r="J48" i="1"/>
  <c r="J39" i="1" s="1"/>
  <c r="AB37" i="1"/>
  <c r="AA37" i="1"/>
  <c r="Z37" i="1"/>
  <c r="T37" i="1"/>
  <c r="S37" i="1"/>
  <c r="R37" i="1"/>
  <c r="L37" i="1"/>
  <c r="K37" i="1"/>
  <c r="J37" i="1"/>
  <c r="AB35" i="1"/>
  <c r="AA35" i="1"/>
  <c r="Z35" i="1"/>
  <c r="T35" i="1"/>
  <c r="S35" i="1"/>
  <c r="R35" i="1"/>
  <c r="L35" i="1"/>
  <c r="K35" i="1"/>
  <c r="J35" i="1"/>
  <c r="T30" i="1"/>
  <c r="S30" i="1"/>
  <c r="R30" i="1"/>
  <c r="L30" i="1"/>
  <c r="K30" i="1"/>
  <c r="J30" i="1"/>
  <c r="J14" i="1" s="1"/>
  <c r="AB19" i="1"/>
  <c r="AA19" i="1"/>
  <c r="Z19" i="1"/>
  <c r="T19" i="1"/>
  <c r="S19" i="1"/>
  <c r="R19" i="1"/>
  <c r="L19" i="1"/>
  <c r="K19" i="1"/>
  <c r="K14" i="1" l="1"/>
  <c r="R14" i="1"/>
  <c r="T14" i="1"/>
  <c r="AA14" i="1"/>
  <c r="K58" i="1"/>
  <c r="R58" i="1"/>
  <c r="T58" i="1"/>
  <c r="AA58" i="1"/>
  <c r="S58" i="1"/>
  <c r="Z58" i="1"/>
  <c r="L14" i="1"/>
  <c r="S14" i="1"/>
  <c r="Z14" i="1"/>
  <c r="AB14" i="1"/>
  <c r="L58" i="1"/>
  <c r="AB58" i="1"/>
  <c r="J33" i="1"/>
  <c r="J8" i="1" s="1"/>
  <c r="K33" i="1"/>
  <c r="AA33" i="1"/>
  <c r="S39" i="1"/>
  <c r="S33" i="1"/>
  <c r="L33" i="1"/>
  <c r="K39" i="1"/>
  <c r="R33" i="1"/>
  <c r="T33" i="1"/>
  <c r="Z33" i="1"/>
  <c r="AB33" i="1"/>
  <c r="AB8" i="1" l="1"/>
  <c r="S8" i="1"/>
  <c r="AA8" i="1"/>
  <c r="R8" i="1"/>
  <c r="Z8" i="1"/>
  <c r="L8" i="1"/>
  <c r="T8" i="1"/>
  <c r="K8" i="1"/>
</calcChain>
</file>

<file path=xl/sharedStrings.xml><?xml version="1.0" encoding="utf-8"?>
<sst xmlns="http://schemas.openxmlformats.org/spreadsheetml/2006/main" count="3269" uniqueCount="597">
  <si>
    <t/>
  </si>
  <si>
    <t>общий объем средств</t>
  </si>
  <si>
    <t>федеральные</t>
  </si>
  <si>
    <t>1</t>
  </si>
  <si>
    <t>2</t>
  </si>
  <si>
    <t>3</t>
  </si>
  <si>
    <t>4</t>
  </si>
  <si>
    <t>5</t>
  </si>
  <si>
    <t>6</t>
  </si>
  <si>
    <t>Всего</t>
  </si>
  <si>
    <t>A</t>
  </si>
  <si>
    <t>1 499,20</t>
  </si>
  <si>
    <t>154,70</t>
  </si>
  <si>
    <t>481,00</t>
  </si>
  <si>
    <t>065</t>
  </si>
  <si>
    <t>0703</t>
  </si>
  <si>
    <t>332A4R5195</t>
  </si>
  <si>
    <t>Субсидии на поддержку отрасли культуры (в части оснащения музыкальными инструментами детских школ искусств)</t>
  </si>
  <si>
    <t>0,00</t>
  </si>
  <si>
    <t>0801</t>
  </si>
  <si>
    <t>332A4R5198</t>
  </si>
  <si>
    <t>Субсидии на поддержку отрасли культуры (в части проведения комплексных мероприятий, направленных на создание и модернизацию учреждений культурно-досугового типа в сельской местности, включая обеспечение инфраструктуры (в том числе капитальный ремонт зданий)</t>
  </si>
  <si>
    <t>2 339,40</t>
  </si>
  <si>
    <t>E</t>
  </si>
  <si>
    <t>440 906,30</t>
  </si>
  <si>
    <t>075</t>
  </si>
  <si>
    <t>7 718,80</t>
  </si>
  <si>
    <t>0702</t>
  </si>
  <si>
    <t>9 896,60</t>
  </si>
  <si>
    <t>545E510390</t>
  </si>
  <si>
    <t>Субсидии на проведение капитального ремонта и приобретение оборудования в целях обеспечения односменного режима обучения в общеобразовательных организациях</t>
  </si>
  <si>
    <t>545Е4R0970</t>
  </si>
  <si>
    <t>Субсидии на создание в общеобразовательных организациях, расположенных в сельской местности, условий для занятий физической культурой и спортом</t>
  </si>
  <si>
    <t>1 470,30</t>
  </si>
  <si>
    <t>38 472,70</t>
  </si>
  <si>
    <t>39 895,30</t>
  </si>
  <si>
    <t>542Е210010</t>
  </si>
  <si>
    <t>Реализация образовательных программ естественно-научной и технической направленности государственным бюджетным учреждением дополнительного образования детей "Тверской областной центр юных техников", в том числе  в рамках функционирования детского технопарка "Кванториум"</t>
  </si>
  <si>
    <t>122</t>
  </si>
  <si>
    <t>477 292,30</t>
  </si>
  <si>
    <t>545E5R5200</t>
  </si>
  <si>
    <t>Субсидии на реализацию мероприятий по содействию созданию в субъектах Российской Федерации новых мест в общеобразовательных организациях</t>
  </si>
  <si>
    <t>90 912,90</t>
  </si>
  <si>
    <t>83 982,20</t>
  </si>
  <si>
    <t>545E510160</t>
  </si>
  <si>
    <t>Субсидии на строительство, реконструкцию муниципальных объектов общего образования</t>
  </si>
  <si>
    <t>200 911,80</t>
  </si>
  <si>
    <t>221 660,30</t>
  </si>
  <si>
    <t>F</t>
  </si>
  <si>
    <t>257 951,90</t>
  </si>
  <si>
    <t>0501</t>
  </si>
  <si>
    <t>7 398,30</t>
  </si>
  <si>
    <t>8 443,30</t>
  </si>
  <si>
    <t>9 488,20</t>
  </si>
  <si>
    <t>553F209602</t>
  </si>
  <si>
    <t>Обеспечение мероприятий по переселению граждан из аварийного жилищного фонда за счет средств областного бюджета Тверской области с привлечением средств государственной корпорации - Фонда содействия реформированию жилищно-коммунального хозяйства</t>
  </si>
  <si>
    <t>0503</t>
  </si>
  <si>
    <t>79 712,40</t>
  </si>
  <si>
    <t>314F1R5550</t>
  </si>
  <si>
    <t>Субсидии на поддержку муниципальных программ формирования современной городской среды</t>
  </si>
  <si>
    <t>G</t>
  </si>
  <si>
    <t>10 290,00</t>
  </si>
  <si>
    <t>150 400,00</t>
  </si>
  <si>
    <t>142 400,00</t>
  </si>
  <si>
    <t>0605</t>
  </si>
  <si>
    <t>443G410030</t>
  </si>
  <si>
    <t>Развитие инфраструктуры по обращению с отходами на территории Тверской области</t>
  </si>
  <si>
    <t>327</t>
  </si>
  <si>
    <t>13 459,00</t>
  </si>
  <si>
    <t>443G410010</t>
  </si>
  <si>
    <t>Разработка проектно-сметной документации ликвидации объектов накопленного вреда окружающей среде</t>
  </si>
  <si>
    <t>10 203,00</t>
  </si>
  <si>
    <t>4 983,00</t>
  </si>
  <si>
    <t>443G410020</t>
  </si>
  <si>
    <t>Проведение работ по ликвидации объектов накопленного вреда окружающей среде</t>
  </si>
  <si>
    <t>31 200,00</t>
  </si>
  <si>
    <t>18 720,00</t>
  </si>
  <si>
    <t>N</t>
  </si>
  <si>
    <t>034</t>
  </si>
  <si>
    <t>0704</t>
  </si>
  <si>
    <t>565N610010</t>
  </si>
  <si>
    <t>Предоставление среднего профессионального медицинского образования</t>
  </si>
  <si>
    <t>121 207,50</t>
  </si>
  <si>
    <t>565N610020</t>
  </si>
  <si>
    <t>Повышение квалификации медицинских работников</t>
  </si>
  <si>
    <t>2 300,00</t>
  </si>
  <si>
    <t>565N610050</t>
  </si>
  <si>
    <t>Материальные выплаты студентам государственных образовательных учреждений среднего профессионального образования</t>
  </si>
  <si>
    <t>1 623,70</t>
  </si>
  <si>
    <t>565N610060</t>
  </si>
  <si>
    <t>Стипендиальное обеспечение студентов государственных профессиональных образовательных организаций, являющихся детьми-сиротами и детьми, оставшимися без попечения родителей, лицами из числа детей-сирот и детей, оставшихся без попечения родителей (в части выплаты государственной социальной стипендии)</t>
  </si>
  <si>
    <t>1 252,90</t>
  </si>
  <si>
    <t>565N610070</t>
  </si>
  <si>
    <t>Стипендиальное обеспечение студентов государственных профессиональных образовательных организаций, за исключением выплаты государственной социальной стипендии студентам, являющимся детьми-сиротами и детьми, оставшимися без попечения родителей, лицами из числа детей-сирот и детей, оставшихся без попечения родителей</t>
  </si>
  <si>
    <t>5 242,00</t>
  </si>
  <si>
    <t>0901</t>
  </si>
  <si>
    <t>15 652,60</t>
  </si>
  <si>
    <t>17 760,00</t>
  </si>
  <si>
    <t>565N310010</t>
  </si>
  <si>
    <t>0902</t>
  </si>
  <si>
    <t>565N110010</t>
  </si>
  <si>
    <t>29 400,00</t>
  </si>
  <si>
    <t>565N110040</t>
  </si>
  <si>
    <t>565N210010</t>
  </si>
  <si>
    <t>Проведение скрининга беременных</t>
  </si>
  <si>
    <t>12 504,90</t>
  </si>
  <si>
    <t>565N210020</t>
  </si>
  <si>
    <t>Проведение неонатального скрининга</t>
  </si>
  <si>
    <t>6 801,90</t>
  </si>
  <si>
    <t>565N210030</t>
  </si>
  <si>
    <t>Обеспечение деятельности медико-генетической консультации</t>
  </si>
  <si>
    <t>17 143,50</t>
  </si>
  <si>
    <t>565N210050</t>
  </si>
  <si>
    <t>Приобретение расходных материалов и инсулиновых помп для лечения детей-инвалидов, страдающих сахарным диабетом</t>
  </si>
  <si>
    <t>6 213,50</t>
  </si>
  <si>
    <t>565N210080</t>
  </si>
  <si>
    <t>20 564,10</t>
  </si>
  <si>
    <t>565N210090</t>
  </si>
  <si>
    <t>Закупка медицинского оборудования для подведомственных учреждений детства и родовспоможения</t>
  </si>
  <si>
    <t>9 987,60</t>
  </si>
  <si>
    <t>9 986,50</t>
  </si>
  <si>
    <t>9 986,80</t>
  </si>
  <si>
    <t>565N210100</t>
  </si>
  <si>
    <t>Осуществление капитального ремонта в медицинских организациях, оказывающих медицинскую помощь детскому населению</t>
  </si>
  <si>
    <t>17 413,90</t>
  </si>
  <si>
    <t>6 600,50</t>
  </si>
  <si>
    <t>565N410030</t>
  </si>
  <si>
    <t>Закупка медицинского оборудования, мебели, изделий медицинского назначения для медицинских организаций, оказывающих онкологическую помощь</t>
  </si>
  <si>
    <t>74 988,20</t>
  </si>
  <si>
    <t>74 881,30</t>
  </si>
  <si>
    <t>71 392,30</t>
  </si>
  <si>
    <t>0904</t>
  </si>
  <si>
    <t>10 732,40</t>
  </si>
  <si>
    <t>565N1R5540</t>
  </si>
  <si>
    <t>0905</t>
  </si>
  <si>
    <t>110 620,00</t>
  </si>
  <si>
    <t>565N210060</t>
  </si>
  <si>
    <t>Оздоровление детей по медицинским показаниям</t>
  </si>
  <si>
    <t>0909</t>
  </si>
  <si>
    <t>565N210040</t>
  </si>
  <si>
    <t>Обеспечение полноценным питанием детей в возрасте до 3-х лет, беременных женщин и кормящих матерей</t>
  </si>
  <si>
    <t>120 000,80</t>
  </si>
  <si>
    <t>565N410010</t>
  </si>
  <si>
    <t>Скрининг женского населения для предупреждения развития рака шейки матки</t>
  </si>
  <si>
    <t>3 876,50</t>
  </si>
  <si>
    <t>565N410020</t>
  </si>
  <si>
    <t>Иммунизация женского населения против рака шейки матки</t>
  </si>
  <si>
    <t>1 786,70</t>
  </si>
  <si>
    <t>565N410040</t>
  </si>
  <si>
    <t>Проведение информационно-коммуникационной кампании, направленной на раннее выявление онкологических заболеваний и повышение приверженности к лечению</t>
  </si>
  <si>
    <t>250,00</t>
  </si>
  <si>
    <t>565N510010</t>
  </si>
  <si>
    <t>26 043,40</t>
  </si>
  <si>
    <t>565N610030</t>
  </si>
  <si>
    <t>Организация и проведение профессионального праздника День медицинского работника</t>
  </si>
  <si>
    <t>339,40</t>
  </si>
  <si>
    <t>565N610040</t>
  </si>
  <si>
    <t>Ежегодная денежная выплата студентам, обучающимся в государственном бюджетном образовательном учреждении высшего профессионального образования «Тверской государственный медицинский университет» по договору о целевом обучении</t>
  </si>
  <si>
    <t>9 192,00</t>
  </si>
  <si>
    <t>11 160,00</t>
  </si>
  <si>
    <t>565N610080</t>
  </si>
  <si>
    <t>Материальное поощрение лицам, обучающимся в рамках целевого обучения в государственном бюджетном образовательном учреждении высшего профессионального образования "Тверской государственный медицинский университет» по программам ординатуры</t>
  </si>
  <si>
    <t>5 100,00</t>
  </si>
  <si>
    <t>5 500,00</t>
  </si>
  <si>
    <t>565N610090</t>
  </si>
  <si>
    <t>Предоставление единовременных компенсационных выплат медицинским работникам, имеющим среднее профессиональное образование</t>
  </si>
  <si>
    <t>7 500,00</t>
  </si>
  <si>
    <t>6 886,60</t>
  </si>
  <si>
    <t>1004</t>
  </si>
  <si>
    <t>565N210070</t>
  </si>
  <si>
    <t>Реализация дополнительных гарантий по социальной поддержке детей-сирот и детей, оставшихся без попечения родителей</t>
  </si>
  <si>
    <t>P</t>
  </si>
  <si>
    <t>282 188,30</t>
  </si>
  <si>
    <t>0701</t>
  </si>
  <si>
    <t>545P6R1590</t>
  </si>
  <si>
    <t>Субсидии на создание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t>
  </si>
  <si>
    <t>43 000,20</t>
  </si>
  <si>
    <t>545P610150</t>
  </si>
  <si>
    <t>Субсидии на строительство, реконструкцию муниципальных объектов дошкольного образования</t>
  </si>
  <si>
    <t>236 895,70</t>
  </si>
  <si>
    <t>123</t>
  </si>
  <si>
    <t>0401</t>
  </si>
  <si>
    <t>371P810010</t>
  </si>
  <si>
    <t>Организация профессионального обучения и дополнительного профессионального образования женщин в период отпуска по уходу за ребенком до достижения им возраста трех лет</t>
  </si>
  <si>
    <t>148</t>
  </si>
  <si>
    <t>361P4R0840</t>
  </si>
  <si>
    <t>758 873,70</t>
  </si>
  <si>
    <t>361P410010</t>
  </si>
  <si>
    <t>361P410030</t>
  </si>
  <si>
    <t>Адресная социальная помощь на проезд беременным женщинам, проживающим в сельской местности, в центральную районную больницу</t>
  </si>
  <si>
    <t>854,40</t>
  </si>
  <si>
    <t>361P410050</t>
  </si>
  <si>
    <t>Ежемесячная денежная выплата (адресная продовольственная помощь) на обеспечение полноценным питанием беременных женщин из малообеспеченных семей</t>
  </si>
  <si>
    <t>17 570,00</t>
  </si>
  <si>
    <t>361P410060</t>
  </si>
  <si>
    <t>Предоставление единовременной выплаты на частичное погашение ипотечного кредита молодой семье в возрасте до 25 лет при рождении первого ребенка в течении 18 месяцев после заключения брака</t>
  </si>
  <si>
    <t>10 000,00</t>
  </si>
  <si>
    <t>361P455730</t>
  </si>
  <si>
    <t>511 438,20</t>
  </si>
  <si>
    <t>560 873,80</t>
  </si>
  <si>
    <t>565 273,80</t>
  </si>
  <si>
    <t>164</t>
  </si>
  <si>
    <t>22 061,50</t>
  </si>
  <si>
    <t>682,30</t>
  </si>
  <si>
    <t>14 200,70</t>
  </si>
  <si>
    <t>439,20</t>
  </si>
  <si>
    <t>1102</t>
  </si>
  <si>
    <t>61 879,30</t>
  </si>
  <si>
    <t>1 913,80</t>
  </si>
  <si>
    <t>342P4R2280</t>
  </si>
  <si>
    <t>Оснащение объектов спортивной инфраструктуры спортивно-технологическим оборудованием</t>
  </si>
  <si>
    <t>1103</t>
  </si>
  <si>
    <t>19 896,40</t>
  </si>
  <si>
    <t>615,40</t>
  </si>
  <si>
    <t>342P4R2290</t>
  </si>
  <si>
    <t>Приобретение спортивного оборудования и инвентаря для приведения организаций спортивной подготовки в нормативное состояние</t>
  </si>
  <si>
    <t>R</t>
  </si>
  <si>
    <t>178 125,00</t>
  </si>
  <si>
    <t>104</t>
  </si>
  <si>
    <t>0409</t>
  </si>
  <si>
    <t>322R811160</t>
  </si>
  <si>
    <t>Иные межбюджетные трансферты на выполнение работ в городских агломерациях</t>
  </si>
  <si>
    <t>федеральный бюджет</t>
  </si>
  <si>
    <t>областной бюджет</t>
  </si>
  <si>
    <t>Комитет по делам культуры Тверской области</t>
  </si>
  <si>
    <t>Министерство образования Тверской области</t>
  </si>
  <si>
    <t>Министерство здравоохранения Тверской области</t>
  </si>
  <si>
    <t>Федеральный проект "Обеспечение медицинских организаций Тверской области квалифицированными кадрами"</t>
  </si>
  <si>
    <t>Федеральный проект "Борьба с сердечно-сосудистыми заболеваниями"</t>
  </si>
  <si>
    <t>Федеральный проект «Развитие первичной медико-санитарной помощи"</t>
  </si>
  <si>
    <t xml:space="preserve">Федеральный проект "Развитие детского здравоохранения Тверской области, включая создание современной инфраструктуры оказания медицинской помощи детям" </t>
  </si>
  <si>
    <t xml:space="preserve">Федеральный проект "Борьба с онкологическими заболеваниями" </t>
  </si>
  <si>
    <t xml:space="preserve">Федеральный проект "Создание единого цифрового контура в здравоохранении на основе единой государственной информационной системы здравоохранения (ЕГИСЗ)" </t>
  </si>
  <si>
    <t>Национальный проект "Здравоохранение"</t>
  </si>
  <si>
    <t>Национальный проект "Культура"</t>
  </si>
  <si>
    <t>Федеральный проект "Культурная среда"</t>
  </si>
  <si>
    <t>Национальный проект "Образование"</t>
  </si>
  <si>
    <t>Федеральный проект "Успех каждого ребенка"</t>
  </si>
  <si>
    <t>Федеральный проект "Современная школа"</t>
  </si>
  <si>
    <t>Министерство строительства и жилищно-коммунального хозяйства Тверской области</t>
  </si>
  <si>
    <t>Федеральный проект "Цифровая образовательная среда"</t>
  </si>
  <si>
    <t>Федеральный проект "Социальная активность"</t>
  </si>
  <si>
    <t>Федеральный проект "Формирование комфортной городской среды"</t>
  </si>
  <si>
    <t>Национальный проект "Жилье и городская среда"</t>
  </si>
  <si>
    <t>Федеральный проект "Обеспечение устойчивого сокращения непригодного для проживания жилищного фонда"</t>
  </si>
  <si>
    <t xml:space="preserve">Министерство природных ресурсов и экологии Тверской области </t>
  </si>
  <si>
    <t>Национальный проект "Экология"</t>
  </si>
  <si>
    <t xml:space="preserve">Наименование национального проекта, ответственный ГРБС </t>
  </si>
  <si>
    <t>Национальный проект "Демография"</t>
  </si>
  <si>
    <t>Главное управление по труду и занятости Тверской области</t>
  </si>
  <si>
    <t>Комитет по физической культуре и спорту Тверской области</t>
  </si>
  <si>
    <t>Федеральный проект "Спорт-норма жизни"</t>
  </si>
  <si>
    <t>Федеральный проект "Финансовая поддержка семей при рождении детей"</t>
  </si>
  <si>
    <t>Министерство социальной защиты населения Тверской области</t>
  </si>
  <si>
    <t>Выплата материнского (семейного) капитала</t>
  </si>
  <si>
    <t>Национальный проект "Безопасные и качественные автомобильные дороги"</t>
  </si>
  <si>
    <t>Министерство транспорта Тверской области</t>
  </si>
  <si>
    <t>Национальные проекты на 2019-2021 годы в разрезе финансирования</t>
  </si>
  <si>
    <t>Федеральный проект "Молодые профессионалы (повышение конкурентоспособности профессионального образования"</t>
  </si>
  <si>
    <t>Федеральный проект "Содействие занятости женщин-создание условий дошкольного образования для детей в возрасте до трех лет"</t>
  </si>
  <si>
    <t>Федеральный проект "Старшее поколение"</t>
  </si>
  <si>
    <t>Приложение</t>
  </si>
  <si>
    <t xml:space="preserve">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 </t>
  </si>
  <si>
    <t>Федеральный проект «Комплексная система обращения с твердыми коммунальными отходами"</t>
  </si>
  <si>
    <t xml:space="preserve">Обеспечение авиационным обслуживанием для оказания медицинской помощи </t>
  </si>
  <si>
    <t>Адресная финансовая поддержка спортивных организаций, осуществляющих подготовку спортивного резерва для сборных команд Российской Федерации</t>
  </si>
  <si>
    <t>5 712,00</t>
  </si>
  <si>
    <t>1 088,00</t>
  </si>
  <si>
    <t>Субсидии на адресную финансовую поддержку спортивных организаций, осуществляющих подготовку спортивного резерва для сборных команд Российской Федерации</t>
  </si>
  <si>
    <t>517,30</t>
  </si>
  <si>
    <t>98,50</t>
  </si>
  <si>
    <t>Национальный проект "Малое и среднее предпринимательство и поддержка индивидуальной предпринимательской инициативы"</t>
  </si>
  <si>
    <t>Всего (предусмотрено в бюджете)</t>
  </si>
  <si>
    <t>Субсидии на 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t>
  </si>
  <si>
    <t>Федеральный проект "Оздоровление Волги"</t>
  </si>
  <si>
    <t>Министерство экономического развития Тверской области</t>
  </si>
  <si>
    <t>Федеральный проект "Чистая вода"</t>
  </si>
  <si>
    <t>Субсидии на строительство и реконструкцию (модернизацию) объектов питьевого водоснабжения</t>
  </si>
  <si>
    <t>Субсидии для создания сети ресурсных центров поддержки добровольчества в сфере культуры безопасности и ликвидации последствий стихийных бедствий</t>
  </si>
  <si>
    <t>Проведение вакцинации против пневмококковой инфекции граждан старше трудоспособного возраста из групп риска, проживающих в организациях социального обслуживания**</t>
  </si>
  <si>
    <t>Национальный проект " Международная кооперация и экспорт"</t>
  </si>
  <si>
    <t>Федеральный проект "Экспорт продукции агропромышленного комплекса"</t>
  </si>
  <si>
    <t>2=3+4</t>
  </si>
  <si>
    <t>5=6+7</t>
  </si>
  <si>
    <t>2019 год (предусмотрено в бюджете)</t>
  </si>
  <si>
    <t>2019 год (с учетом изменений)</t>
  </si>
  <si>
    <t>2020 год (предусмотрено в бюджете)</t>
  </si>
  <si>
    <t>2020 год (с учетом изменений)</t>
  </si>
  <si>
    <t>2021 год (предусмотрено в бюджете)</t>
  </si>
  <si>
    <t>2021 год ( с учетом изменений)</t>
  </si>
  <si>
    <t xml:space="preserve">Субсидии на создание ключевых центров развития детей </t>
  </si>
  <si>
    <t>Субсидии на разработку и распространение в системе среднего профессионального образования новых образовательных технологий и формы опережающей профессиональной подготовки</t>
  </si>
  <si>
    <t>Выполнение полномочий Российской Федерации по осуществлению ежемесячной выплаты в связи с рождением (усыновлением) первого ребенка (субвенция)</t>
  </si>
  <si>
    <t>Приобретение автотранспорта в целях осуществления доставки лиц старше 65 лет, проживающих в сельской местности, в медицинские организации</t>
  </si>
  <si>
    <t>Субсидии на поддержку образования для детей с ограниченными возможностями</t>
  </si>
  <si>
    <t>Создание и модернизация объектов спортивной инфраструктуры для занятий физической культуры и спорта</t>
  </si>
  <si>
    <t>Организация профессионального обучения и дополнительного профессионального образования лиц предпенсионного возраста</t>
  </si>
  <si>
    <t>Реализация мероприятий в области мелиорации земель сельскохозяйственного назначения</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</si>
  <si>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t>
  </si>
  <si>
    <t>Развитие материально-технической базы детских поликлиник и детских поликлинических отделений медицинских организаций, оказывающих первичную медико-санитарную помощь</t>
  </si>
  <si>
    <t>Переоснащение медицинских организаций, оказывающих медицинскую помощь больным с онкологическими заболеваниями</t>
  </si>
  <si>
    <t>Централизованная закупка медицинского оборудования, мебели, изделий медицинского назначения для сосудистых центров</t>
  </si>
  <si>
    <t>Создание врачебных амбулаторий, фельдшерских, фельдшерско-акушерских пунктов, отвечающих современным требованиям, в населенных пунктах с численностью населения от 101 до 2000 человек</t>
  </si>
  <si>
    <t>Приобретение передвижных медицинских комплексов для оказания медицинской помощи жителям населенных пунктов с численностью населения до 100 человек</t>
  </si>
  <si>
    <t>Субсидии на реализацию мероприятий по сокращению доли загрязненных сточных вод</t>
  </si>
  <si>
    <t>Министерство сельского хозяйства Тверской области</t>
  </si>
  <si>
    <t>Иной МБТ, по методике 95/5</t>
  </si>
  <si>
    <t>Создание системы поддержки фермеров и развитие сельской кооперации</t>
  </si>
  <si>
    <t>Федеральный проект "Создание системы поддержки фермеров и развитие сельской кооперации"*</t>
  </si>
  <si>
    <t>* Информация ИОГВ  о планируемых объемах в соответствии с письмом</t>
  </si>
  <si>
    <t>Федеральный проект "Дорожная сеть"</t>
  </si>
  <si>
    <t>областной бюджет (оценка)</t>
  </si>
  <si>
    <t xml:space="preserve">областной бюджет </t>
  </si>
  <si>
    <t>Доля федерального бюджета</t>
  </si>
  <si>
    <t>Доля областного бюджета</t>
  </si>
  <si>
    <t>10=11+12</t>
  </si>
  <si>
    <t>13=14+15</t>
  </si>
  <si>
    <t>18=19+20</t>
  </si>
  <si>
    <t>21=22+23</t>
  </si>
  <si>
    <t>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 (доставка)</t>
  </si>
  <si>
    <t>Проведение дополнительных скринингов лицам старше 65 лет, проживающим в сельской местности, на выявление отдельных социально-значимых неинфекционных заболеваний, оказывающих вклад в структуру смертности населения, с возможностью доставки данных лиц в медицинские организации</t>
  </si>
  <si>
    <t>Федеральный проект "Расширение доступа субъектов малого и среднего предпринимательства к финансовым ресурсам, в том числе к льготному финансированию"</t>
  </si>
  <si>
    <t>№п/п</t>
  </si>
  <si>
    <t>А1</t>
  </si>
  <si>
    <t>Е1</t>
  </si>
  <si>
    <t>Е6</t>
  </si>
  <si>
    <t>Е2</t>
  </si>
  <si>
    <t>Е4</t>
  </si>
  <si>
    <t>Е8</t>
  </si>
  <si>
    <t>F3</t>
  </si>
  <si>
    <t>F2</t>
  </si>
  <si>
    <t>G2</t>
  </si>
  <si>
    <t>Федеральный проект "Чистая страна"</t>
  </si>
  <si>
    <t>G6</t>
  </si>
  <si>
    <t>G5</t>
  </si>
  <si>
    <t>N1</t>
  </si>
  <si>
    <t>N2</t>
  </si>
  <si>
    <t>N3</t>
  </si>
  <si>
    <t>N4</t>
  </si>
  <si>
    <t>N5</t>
  </si>
  <si>
    <t>N7</t>
  </si>
  <si>
    <t>P2</t>
  </si>
  <si>
    <t>P1</t>
  </si>
  <si>
    <t>P3</t>
  </si>
  <si>
    <t>P5</t>
  </si>
  <si>
    <t>R1</t>
  </si>
  <si>
    <t>T2</t>
  </si>
  <si>
    <t>I4</t>
  </si>
  <si>
    <t>I7</t>
  </si>
  <si>
    <t>Национальный проект "Производительность труда и поддержка занятости"</t>
  </si>
  <si>
    <t>Национальный проект "Наука"</t>
  </si>
  <si>
    <t>В федеральном бюджете межбюджетные трансферты не предусмотрены.</t>
  </si>
  <si>
    <t>Национальный проект "Цифровая экономика"</t>
  </si>
  <si>
    <t>Комитет по делам молодежи Тверской области</t>
  </si>
  <si>
    <t>G8</t>
  </si>
  <si>
    <t>Федеральный проект "Сохранение уникальных водных объектов"</t>
  </si>
  <si>
    <t>Улучшение экологического состояния гидрографической сети (субвенция)</t>
  </si>
  <si>
    <t>Федеральный проект "Сохранение лесов</t>
  </si>
  <si>
    <t>GA</t>
  </si>
  <si>
    <t>Увеличение площади лесовосстановления (субвенция)</t>
  </si>
  <si>
    <t>Оснащение учреждений, выполняющих мероприятия по воспроизводству лесов, специализированной лесохозяйственной техникой и оборудованием для проведения комплекса мероприятий по лесовосстановлению и лесоразведению (субвенция)</t>
  </si>
  <si>
    <t>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 (субвенция)</t>
  </si>
  <si>
    <t>I5</t>
  </si>
  <si>
    <t>Федеральный проект "Популяризация предпринимательства""</t>
  </si>
  <si>
    <t>I8</t>
  </si>
  <si>
    <t>в хранилище</t>
  </si>
  <si>
    <t>Субсидии на поддержку региональных проектов в сфере информационных технологий**</t>
  </si>
  <si>
    <t>** ГРБС считает, что данное направление относится к нац. проекту. Оснований для кодировки в областном бюджете нет. КЦСР в федеральном бюджете - 23 4 06 50280</t>
  </si>
  <si>
    <t>В рамках федерального проекта "Информационная безопасность" предусмотрены бюджетные ассигнования по мероприятию "Доведение уровня безопасности объектов критической информационной инфраструктуры до установленных законодательством Российской Федерации требований" на 2020 год (150 000,0 тыс. руб.) и на 2021 год
 (100 000, тыс. руб.). По субъектам распределения нет.</t>
  </si>
  <si>
    <t>Министерство лесного хозяйства Тверской области</t>
  </si>
  <si>
    <t>Субсидии на государственную поддержку малого и среднего предпринимательства в субъектах РФ</t>
  </si>
  <si>
    <t>В рамках федерального проекта "Поддержка занятости и повышение эффективности рынка труда для обеспечения роста производительности труда" на 2019 год распределены бюджетные ассигнования на повышение эффективности службы занятости. В данном проекте участвуют 16 субъектов. По информации Главного управления по труду и занятости Тверской области реализация данного проекта в Тверской области планируется в 2021 году (необходимо разработать региональный проект)</t>
  </si>
  <si>
    <t>Федеральный проект "Акселерация субъектов малого и среднего предпринимательства"</t>
  </si>
  <si>
    <t>участие  МО</t>
  </si>
  <si>
    <t>+</t>
  </si>
  <si>
    <t>А2</t>
  </si>
  <si>
    <t>Федеральный проект "Творческие люди"</t>
  </si>
  <si>
    <t>Федеральный проект "Цифровая культура"</t>
  </si>
  <si>
    <t>А3</t>
  </si>
  <si>
    <t>Е3</t>
  </si>
  <si>
    <t>Федеральный проект "Поддержка семей, имеющих детей"</t>
  </si>
  <si>
    <t>Е7</t>
  </si>
  <si>
    <t>Федеральный проект "Новые возможности для каждого"</t>
  </si>
  <si>
    <t>Е9</t>
  </si>
  <si>
    <t>Федеральный проект "Экспорт образования"</t>
  </si>
  <si>
    <t>ЕА</t>
  </si>
  <si>
    <t>Федеральный проект "Социальные лифты для каждого"</t>
  </si>
  <si>
    <t>F1</t>
  </si>
  <si>
    <t>Федеральный проект "Жилье"</t>
  </si>
  <si>
    <t>F4</t>
  </si>
  <si>
    <t>Федеральный проект "Ипотека"</t>
  </si>
  <si>
    <t>В федеральном бюджете средства не предусмотрены.</t>
  </si>
  <si>
    <t>G1</t>
  </si>
  <si>
    <t>G3</t>
  </si>
  <si>
    <t>Федеральный проект "Инфраструктура для обращения с отходами I и II классов опасности"</t>
  </si>
  <si>
    <t>G4</t>
  </si>
  <si>
    <t>Федеральный проект "Чистый воздух"</t>
  </si>
  <si>
    <t>G7</t>
  </si>
  <si>
    <t>Федеральный проект "Сохранение озера Байкал"</t>
  </si>
  <si>
    <t>В федеральном бюджете межбюджетные трансферты субъектам РФ предусмотрены по направлениям:
"Снижение общей площади территорий, подвергшихся высокому и экстремально высокому загрязнению и оказывающих воздействие на озеро Байкал"; 
"Модернизация и строительство очистных сооружений для очистки загрязненных сточных вод, поступающих в озеро Байкал и другие водные объекты Байкальской природной территории, укрепление берегов озера Байкал, совершенствование и развитие объектов инфраструктуры, необходимых для сохранения уникальной экосистемы озера Байкал"</t>
  </si>
  <si>
    <t>G9</t>
  </si>
  <si>
    <t>Федеральный проект "Сохранение биологического разнообразия и развитие экологического туризма"</t>
  </si>
  <si>
    <t>Федеральный проект "Улучшение условий ведения предпринимательской деятельности"</t>
  </si>
  <si>
    <t>I1</t>
  </si>
  <si>
    <t>Федеральный проект "Популяризация предпринимательства"</t>
  </si>
  <si>
    <t>L1</t>
  </si>
  <si>
    <t>L2</t>
  </si>
  <si>
    <t>L3</t>
  </si>
  <si>
    <t>Федеральный проект "Системные меры по повышению производительности труда"</t>
  </si>
  <si>
    <t>В федеральном бюджете межбюджетные трансферты субъектам РФ не предусмотрены.</t>
  </si>
  <si>
    <t>Федеральный проект "Адресная поддержка повышения производительности труда на предприятиях"</t>
  </si>
  <si>
    <t>Федеральный проект "Поддержка занятости и повышение эффективности рынка труда для обеспечения роста производительности труда"</t>
  </si>
  <si>
    <t>В рамках  проекта на 2019 год распределены бюджетные ассигнования на повышение эффективности службы занятости. В данном проекте участвуют 16 субъектов. По информации Главного управления по труду и занятости Тверской области реализация данного проекта в Тверской области планируется в 2021 году (необходимо разработать региональный проект)</t>
  </si>
  <si>
    <t>N6</t>
  </si>
  <si>
    <t xml:space="preserve">Федеральный проект "Развитие сети национальных медицинских исследовательских центров и внедрение инновационных медицинских технологий" </t>
  </si>
  <si>
    <t>P4</t>
  </si>
  <si>
    <t>Федеральный проект "Укрепление общественного здоровья"</t>
  </si>
  <si>
    <t>R2</t>
  </si>
  <si>
    <t>R3</t>
  </si>
  <si>
    <t>R4</t>
  </si>
  <si>
    <t>Федеральный проект "Общесистемные меры развития дорожного хозяйства"</t>
  </si>
  <si>
    <t>Федеральный проект "Безопасность дорожного движения"</t>
  </si>
  <si>
    <t>Федеральный проект "Автомобильные дороги Минобороны России"</t>
  </si>
  <si>
    <t>T1</t>
  </si>
  <si>
    <t>T3</t>
  </si>
  <si>
    <t>T4</t>
  </si>
  <si>
    <t>T6</t>
  </si>
  <si>
    <t>Федеральный проект "Логистика международной торговли"</t>
  </si>
  <si>
    <t>Федеральный проект "Экспорт услуг"</t>
  </si>
  <si>
    <t>Федеральный проект "Промышленный экспорт"</t>
  </si>
  <si>
    <t>В федеральном бюджете предусмотрены межбюджетные трансферты на 2019-2021 годы по направлению "Государственная поддержка российских организаций в целях реализации корпоративных программ международной конкурентоспособности ".</t>
  </si>
  <si>
    <t>S1</t>
  </si>
  <si>
    <t>S2</t>
  </si>
  <si>
    <t>S3</t>
  </si>
  <si>
    <t>Федеральный проект "Развитие научной и научно-производственной кооперации"</t>
  </si>
  <si>
    <t>Федеральный проект "Развитие передовой инфраструктуры для проведения исследований и разработок в Российской Федерации"</t>
  </si>
  <si>
    <t>Федеральный проект "Развитие кадрового потенциала в сфере исследований и разработок"</t>
  </si>
  <si>
    <t>D1</t>
  </si>
  <si>
    <t>D2</t>
  </si>
  <si>
    <t>D3</t>
  </si>
  <si>
    <t>D4</t>
  </si>
  <si>
    <t>D5</t>
  </si>
  <si>
    <t>D6</t>
  </si>
  <si>
    <t>Федеральный проект "Нормативное регулирование цифровой среды"</t>
  </si>
  <si>
    <t>Федеральный проект "Информационная инфраструктура"</t>
  </si>
  <si>
    <t>Федеральный проект "Кадры для цифровой экономики"</t>
  </si>
  <si>
    <t>Федеральный проект "Информационная безопасность"</t>
  </si>
  <si>
    <t>Федеральный проект "Цифровые технологии"</t>
  </si>
  <si>
    <t>В федеральном бюджете предусмотрены межбюджетные трансферты на 2020-2021 годы по направлению "Доведение уровня безопасности объектов критической информационной инфраструктуры до установленных законодательством Российской Федерации требований". По субъектам распределения нет.</t>
  </si>
  <si>
    <t>Федеральный проект "Цифровое государственное управление"</t>
  </si>
  <si>
    <t>В федеральном бюджете межбюджетные трансферты субъектам РФ предусмотрены по направлению "Создание виртуальных концертных залов"</t>
  </si>
  <si>
    <t>3=4+5</t>
  </si>
  <si>
    <t>8=9+10</t>
  </si>
  <si>
    <t>Предоставление единовременной выплаты на частичное погашение ипотечного кредита молодой семье в возрасте до 25 лет при рождении первого ребенка в течение 18 месяцев после заключения брака</t>
  </si>
  <si>
    <t>* Информация ИОГВ  о планируемых объемах в соответствии с письмом, в бюджете не предусмотрено</t>
  </si>
  <si>
    <t>Федеральный проект "Системные меры развития международной кооперации и экспорта"</t>
  </si>
  <si>
    <t>Отдельные мероприятия, связанные с развитием и сопровождением информационной системы здравоохранения Тверской области</t>
  </si>
  <si>
    <r>
      <t xml:space="preserve"> В федеральном бюджете межбюджетные трансферты субъектам РФ предусмотрены по направлению</t>
    </r>
    <r>
      <rPr>
        <b/>
        <sz val="12"/>
        <color rgb="FF000000"/>
        <rFont val="Times New Roman"/>
        <family val="1"/>
        <charset val="204"/>
      </rPr>
      <t xml:space="preserve"> </t>
    </r>
    <r>
      <rPr>
        <sz val="12"/>
        <color rgb="FF000000"/>
        <rFont val="Times New Roman"/>
        <family val="1"/>
        <charset val="204"/>
      </rPr>
      <t>"Стимулирование программ развития жилищного строительства субъектов Российской Федерации". Средства по субъектам не распределены.</t>
    </r>
  </si>
  <si>
    <t xml:space="preserve"> В федеральном бюджете межбюджетные трансферты субъектам РФ предусмотрены по направлению "Развитие метрополитенов ". </t>
  </si>
  <si>
    <t xml:space="preserve">В федеральном бюджете предусмотрены межбюджетные трансферты на 2020-2021 годы по направлению "Внедрение автоматизированных и роботизированных технологий организации дорожного движения и контроля за соблюдением правил дорожного движения". Распределения по субъектам РФ нет. </t>
  </si>
  <si>
    <r>
      <t>Выполнение полномочий Российской Федерации по осуществлению ежемесячной выплаты в связи с рождением (усыновлением) первого ребенка</t>
    </r>
    <r>
      <rPr>
        <i/>
        <sz val="12"/>
        <color rgb="FF000000"/>
        <rFont val="Times New Roman"/>
        <family val="1"/>
        <charset val="204"/>
      </rPr>
      <t xml:space="preserve"> (субвенция)</t>
    </r>
  </si>
  <si>
    <t>N8</t>
  </si>
  <si>
    <t>Федеральный проект "Развитие экспорта медицинских услуг"</t>
  </si>
  <si>
    <t>Е5</t>
  </si>
  <si>
    <t>Федеральный проект "Учитель будущего"</t>
  </si>
  <si>
    <t>В федеральном бюджете межбюджетные трансферты по направлению "Создание центров непрерывного повышения профессионального мастерства педагогических работников и аккредитационных центров системы образования ", по субъектам РФ не распределено.</t>
  </si>
  <si>
    <t>GБ</t>
  </si>
  <si>
    <t>Федеральный проект "Внедрение наилучших доступных технологий"</t>
  </si>
  <si>
    <t>Субсидии на 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t>
  </si>
  <si>
    <t>Субсидии детским и молодёжным общественным объединениям Тверской области</t>
  </si>
  <si>
    <t>Организация и проведение международных, всероссийских, региональных мероприятий, реализация проектов, направленных на развитие сферы культуры Тверской области</t>
  </si>
  <si>
    <t>Предоставление дополнительного профессионального образования в сфере культуры</t>
  </si>
  <si>
    <t>Реализация целевых социальных программ (социальных проектов) в сфере культуры социально ориентированными некоммерческими организациями</t>
  </si>
  <si>
    <t>Расходы на финансовое обеспечение выполнения гос. заданий (поддержка всероссийских, международных и региональных творческих проектов)</t>
  </si>
  <si>
    <t>Итого по федеральному проекту "Творческие люди"</t>
  </si>
  <si>
    <t>вкл. в рег. проект, кодировки не будет</t>
  </si>
  <si>
    <t>Расходы на финансовое обеспечение выполнения гос. заданий (реализация программ, направленных на укрепление единства наций, духовно-нравственное и патриотическое воспитание (создание выставок регион. музеев)</t>
  </si>
  <si>
    <t>Стипендии и премии молодым дарованиям тверского края</t>
  </si>
  <si>
    <t>В бюджете не предусмотрены, включено в рег. проект</t>
  </si>
  <si>
    <t>Организация и проведение спортивно-массовых мероприятий и соревнований</t>
  </si>
  <si>
    <t>Субсидии на приобретение и установку плоскостных спортивных сооружений и оборудования на плоскостные спортивные сооружения на территории Тверской области</t>
  </si>
  <si>
    <t>Организация и проведение спортивно-массовых соревнований среди лиц с ограниченными возможностями здоровья и инвалидов, их вовлечение в активный образ жизни</t>
  </si>
  <si>
    <t>Организация проведения и обеспечение участия тверских спортсменов в официальных соревнованиях регионального, всероссийского и международного уровней</t>
  </si>
  <si>
    <t>Субсидии на укрепление материально-технической базы муниципальных физкультурно-спортивных организаций, осуществляющих спортивную подготовку</t>
  </si>
  <si>
    <t>Министерство строительства  Тверской области</t>
  </si>
  <si>
    <t>Улучшение экологического состояния о. Селигер</t>
  </si>
  <si>
    <t>вкл. в регион. проект, в бюджете денег нет, заявка направлена</t>
  </si>
  <si>
    <t>вкл. в регион. проект, в бюджете денег нет,заявка направлена</t>
  </si>
  <si>
    <t>вкл. в рег. проект, по кодировке - вопрос</t>
  </si>
  <si>
    <t>Строительство объекта спортивной инфраструктуры "Спортивный центр по видам гребли в г. Твери"</t>
  </si>
  <si>
    <t>Строительство в пос. Сонково универсального спортивного зала</t>
  </si>
  <si>
    <t>Расчистка и восстановление водных зон Шошенского плеса (устье р. Шоша) Иваньковского водохранилища</t>
  </si>
  <si>
    <t>Покупка служебного жилья для медицинских работников</t>
  </si>
  <si>
    <t>Иные межбюджетные трансферты на выполнение работ в городских агломерациях (г.Тверь)</t>
  </si>
  <si>
    <t>Иные межбюджетные трансферты на выполнение работ вне городских агломерациях (региональная сеть)</t>
  </si>
  <si>
    <t>Национальные проекты на 2019-2021 годы в разрезе финансирования по состоянию на 30.01.2019</t>
  </si>
  <si>
    <t>2019 год</t>
  </si>
  <si>
    <t xml:space="preserve">2020 год </t>
  </si>
  <si>
    <t xml:space="preserve">2021 год </t>
  </si>
  <si>
    <t>Министерство строительства Тверской области</t>
  </si>
  <si>
    <t>Проведение работ по ликвидации объектов накопленного вреда окружающей среде (мероприятия по ликвидации несанкционированных свалок в границах городов и наиболее опасных объектов накопленного экологического вреда окружающей среде)</t>
  </si>
  <si>
    <t>включено в бюджет</t>
  </si>
  <si>
    <t>Обеспечение мероприятий по переселению граждан из аварийного жилищного фонда за счет средств областного бюджета Тверской области с привлечением средств государственной корпорации - Фонда содействия реформированию жилищно-коммунального хозяйства***</t>
  </si>
  <si>
    <t>*** распределение средств в приложении №5 к паспорту федерального проекта "Обеспечение устойчивого сокращения непригодного для проживания жилищного фонда" (протокол заседания проектного комитета по нац. проекту от 21.12.2018 №3). Средства в субъекты будут направляться через государственную корпорацию - Фонд содействия реформированию жилищно-коммунального хозяйства</t>
  </si>
  <si>
    <t xml:space="preserve">Cсубсидии юридическим лицам, являющимся социально ориентированными негосударственными некоммерческими организациями, на возмещение затрат, связанных с поисковой деятельностью по выявлению неизвестных воинских захоронений и непогребённых останков, установлению имён погибших и пропавших без вести при защите Отечества </t>
  </si>
  <si>
    <t>Расходы на финансовое обеспечение выполнения гос. заданий (организация и проведение фестивалей детского творчества всех жанров)</t>
  </si>
  <si>
    <t>Строительство объекта спортивной инфраструктуры "г. Тверь - Многофункциональный спортивный центр - гребная база"</t>
  </si>
  <si>
    <t>Финансовое обеспечение выполнения государственного задания по реализации образовательных программ естественно-научной и технической направленности государственным бюджетным учреждением дополнительного образования "Тверской областной центр юных техников", в том числе в рамках функционирования центра цифрового образования "IT-куб"</t>
  </si>
  <si>
    <t>Создание центров цифрового образования детей</t>
  </si>
  <si>
    <t>Мероприятия по ликвидации несанкционированных свалок в границах городов и наиболее опасных объектов накопленного экологического вреда окружающей среде</t>
  </si>
  <si>
    <t>Оснащение учреждений, выполняющих мероприятия по воспроизводству лесов, специализированной лесохозяйственной техникой и оборудованием для проведения комплекса мероприятий по лесовосстановлению и лесоразведению за счет средств областного бюджета</t>
  </si>
  <si>
    <t>Оснащение специализированных учреждений лесопожарной техникой и оборудованием для проведения комплекса мероприятий по охране лесов от пожаров за счет средств областного бюджета</t>
  </si>
  <si>
    <t>Благоустройство территории (приобретение детских площадок) для приобретаемых быстровозводимых модульных конструкций фельдшерско-акушерских пунктов</t>
  </si>
  <si>
    <t>Оснащение оборудованием региональных сосудистых центров и первичных сосудистых отделений</t>
  </si>
  <si>
    <t>Оснащение медицинских организаций передвижными медицинскими комплексами для оказания медицинской помощи жителям населенных пунктов с численностью населения до 100 человек</t>
  </si>
  <si>
    <t>Создание и замена фельдшерских, фельдшерско-акушерских пунктов и врачебных амбулаторий для населенных пунктов с численностью населения от 100 до 2000 человек</t>
  </si>
  <si>
    <t>Создание и модернизация объектов спортивной инфраструктуры региональной собственности для занятий физической культурой и спортом (крытый футбольный манеж в г.Твери)</t>
  </si>
  <si>
    <t>Оснащение объектов спортивной инфраструктуры спортивно-технологическим оборудованием (в части закупки спортивно-технологического оборудования для создания малых спортивных площадок)</t>
  </si>
  <si>
    <t>Оснащение объектов спортивной инфраструктуры спортивно-технологическим оборудованием (в части создания или модернизации футбольных полей с искусственным покрытием и легкоатлетическими беговыми дорожками)</t>
  </si>
  <si>
    <t>Приобретение спортивного оборудования и инвентаря для приведения организаций спортивной подготовки в нормативное состояние (в части закупки спортивного оборудования и инвентаря для приведения организаций спортивной подготовки в нормативное состояние)</t>
  </si>
  <si>
    <t>Приобретение спортивного оборудования и инвентаря для приведения организаций спортивной подготовки в нормативное состояние (в части закупки оборудования для хоккея)</t>
  </si>
  <si>
    <t>* Информация ИОГВ  о планируемых объемах за счет средств федерального бюджета в соответствии с письмом (средства на федеральном уровне не распределены), в законе предусмотрены средства за счет областного бюджета</t>
  </si>
  <si>
    <t>Средства на реализацию проекта выделяются по итогам конкурсов по предоставлению грантов юридическим лицам</t>
  </si>
  <si>
    <t>Поддержка отрасли культуры (в части приобретения музыкальных инструментов, оборудования и материалов для профессиональных образовательных организаций)</t>
  </si>
  <si>
    <t>проверка</t>
  </si>
  <si>
    <t>Субсидии на государственную поддержку отрасли культуры (в части мероприятий, направленных на создание и модернизацию учреждений культурно-досугового типа в сельской местности, включая строительство, реконструкцию зданий)</t>
  </si>
  <si>
    <t>апрель</t>
  </si>
  <si>
    <t>май</t>
  </si>
  <si>
    <t>июнь</t>
  </si>
  <si>
    <t xml:space="preserve"> III квартал</t>
  </si>
  <si>
    <t xml:space="preserve"> IV квартал</t>
  </si>
  <si>
    <t>Примечание (проблемные вопросы по кассовому исполнению)</t>
  </si>
  <si>
    <t>Кассовое исполнение на 22.03.2019</t>
  </si>
  <si>
    <t>Государственная поддержка спортивных организаций, осуществляющих подготовку спортивного резерва для сборных команд Российской Федерации</t>
  </si>
  <si>
    <t>Планируемое кассовое исполнение на 25.03.2019 года без учета изменений в проекте закона 
(II квартал)</t>
  </si>
  <si>
    <r>
      <t xml:space="preserve">Плановые назначения на 2019 год  </t>
    </r>
    <r>
      <rPr>
        <b/>
        <sz val="12"/>
        <color rgb="FF000000"/>
        <rFont val="Times New Roman"/>
        <family val="1"/>
        <charset val="204"/>
      </rPr>
      <t>с учетом проекта закона</t>
    </r>
  </si>
  <si>
    <t xml:space="preserve">Планируемое кассовое исполнение на 25.03.2019 года без учета изменений в проекте закона  
</t>
  </si>
  <si>
    <t>14.03.2019 ФОИВ направлено соглашение на согласование. Планируемый срок согласования - 01.04.2019. Работы в рамках соглашений будут осуществлены в период с 01.06.2019 по 31.10.2019.</t>
  </si>
  <si>
    <t>до 30.03.2019 будет осуществлена оплата в сумме 1848,5 тыс.руб</t>
  </si>
  <si>
    <t xml:space="preserve"> </t>
  </si>
  <si>
    <t xml:space="preserve">Проект НПА согласован. Планируется вынесение на заседание Правительства в апреле 2019 года. </t>
  </si>
  <si>
    <t>Средства  на федеральном уровне окончательно  не распределены, в бюджетной росписи предусмотрены  средства за счет средств областного бюджета.</t>
  </si>
  <si>
    <t>Приказ о распределении субсидий на иные цели в стадии формирования. Планируемый период распределения субсидий - 2 квартал 2019 года.</t>
  </si>
  <si>
    <t>Приказ о распределении субсидий на иные цели в стадии формирования. Планируемый период распределения субсидий - 3 квартал 2019 года.</t>
  </si>
  <si>
    <t>Приказ о распределении субсидий на иные цели в стадии формирования. Планируемый период распределения субсидий - 4 квартал 2019 года.</t>
  </si>
  <si>
    <t>В соответствии с планом закупок аукцион (закупка оборудования и программного обеспечения) состоится во 2 квартале 2019 года.</t>
  </si>
  <si>
    <t>Заключение соглашения с государственной корпорацией - Фондом содействия реформирования ЖКХ в апреле 2019 года.</t>
  </si>
  <si>
    <t>Национальные проекты на 2019 год в разрезе финансирования по состоянию на 22.03.2019 (плановые назначения с учетом проект закона о внесении изменений в бюджет, планируемое кассовое исполнение - без учета изменений)</t>
  </si>
  <si>
    <t>Организация профессионального обучения и дополнительного профессионального образования лиц пред пенсионного возраста</t>
  </si>
  <si>
    <t>Не утвержден на федеральном уровне порядок расходования средств.</t>
  </si>
  <si>
    <t>Планируемое кассовое исполнение на 25.03.2019 года 
(на основе кассового плана Министерства финансов Тверской области)</t>
  </si>
  <si>
    <t>Приложение 2</t>
  </si>
  <si>
    <t>Порядок распределения субсидии муниципальным образованиям из бюджета Тверской области утвержден постановлением Правительства Тверской области от 04.03.2019 № 67-пп. Проведение ремонтных работ - каникулярное время (летний период), кассовое исполнение по факту выполненных работ.</t>
  </si>
  <si>
    <t>Расходование средств предусмотрено на приобретение оборудования в соответствии с инфраструктурными листами, утверждёнными Министерством просвещения Российской Федерации. Инфраструктурные листы на данный момент не доведены до субъектов Российской Федерации.</t>
  </si>
  <si>
    <t>Порядок распределения субсидий муниципальным образованиям Тверской области утверждается в установленном порядке. Проведение ремонтных работ – каникулярное время (летний период), кассовое исполнение по факту выполненных работ.</t>
  </si>
  <si>
    <t>Функционирование центра цифрового образования "IT-куб" запланировано после его создания в рамках федерального проекта «Цифровая образовательная среда» на 4 квартал 2019 года. Финансовое обеспечение выполнения государственного задания центра предусмотрено на 4 квартал 2019 года.</t>
  </si>
  <si>
    <t>Расходование средств предусмотрено на приобретение оборудования в соответствии с инфраструктурными листами, утверждёнными Министерством просвещения Российской Федерации. Инфраструктурные листы доведены до субъектов РФ 25.03.2019, направлены запросы в Министерство просвещения РФ на согласование региональных инфраструктурных листов. Ожидается получение согласования, получение коммерческих предложений от потенциальных поставщиков оборудования и рассмотрение вопроса на рабочей группе при Бюджетной комиссии Тверской области в срок до 15.04.2019. Кассовое исполнение по факту поставки оборудования.</t>
  </si>
  <si>
    <t>Расходование средств предусмотрено на приобретение оборудования в соответствии с инфраструктурными листами, утверждёнными Министерством просвещения Российской Федерации. Инфраструктурные листы на данный момент не доведены до субъектов РФ.</t>
  </si>
  <si>
    <t>В настоящее время проходят конкурсные процедуры по определению получателей субсидии. Срок распределения средств – май 2019 года.</t>
  </si>
  <si>
    <t xml:space="preserve">Cубсидии юридическим лицам, являющимся социально ориентированными негосударственными некоммерческими организациями, на возмещение затрат, связанных с поисковой деятельностью по выявлению неизвестных воинских захоронений и непогребённых останков, установлению имён погибших и пропавших без вести при защите Отечества </t>
  </si>
  <si>
    <t>Кассовое исполнение составило 
38 832,55 тыс. руб. из областного бюджета. 
Дальнейшее финансирование, в том числе из средств федеральной субсидии, возможно после завершения подрядчиками очередного этапа строительства и предоставления муниципальными образованиями необходимой для проведения оплаты документации.</t>
  </si>
  <si>
    <t>Финансирование мероприятий возможно только после заключения соглашений между муниципальными образованиями Тверской области и Министерством строительства Тверской области, заключение соглашений завершилось 22.03.2019.</t>
  </si>
  <si>
    <t xml:space="preserve">Федеральных средств не предусмотрено. Порядок предоставления единовременной выплаты принимается на региональном уровне. Рассмотрен на заседании Правительства 19 марта 2019 года, находится на этапе подписания. </t>
  </si>
  <si>
    <t xml:space="preserve">Федеральный срок приобретения автотранспорта 01.07.2019. Аукцион будет объявлен с 02.04.2019. </t>
  </si>
  <si>
    <t>Минспортом РФ планируется централизованная закупка оборудования. В настоящее время Минспортом РФ определяется регион, который выступит организатором конкурсных процедур</t>
  </si>
  <si>
    <t>В марте определено место установки объекта. Подготовлено техническое задание. Торги пройдут в мае</t>
  </si>
  <si>
    <t>Перечень покупаемого оборудования согласован с Минспорта РФ. В настоящее время разработано техническое задание, организация конкурсных процедур - апрель 2019 года.</t>
  </si>
  <si>
    <t>Конкурс проведен. НПА по распределению субсидий МО разработан, проходит процедуру визирования. Планируется вынесение на заседание Правительства в апреле 2019 года.  Оплата по факту выполненных работ – октябрь-ноябрь 2019 года.</t>
  </si>
  <si>
    <t>Конкурс проведен. НПА по распределению субсидий МО согласован. Планируется вынесение на ближайшее заседание Правительства Тверской области. Оплата по факту выполненных работ – октябрь-ноябрь 2019 года.</t>
  </si>
  <si>
    <t>Изменение Заказчика услуги в соответствии с правилами предоставления субсидии из федерального бюджета. Изменения в бюджетную роспись внесены 21.03.2019 г. (на данный момент на федеральном уровне утверждается типовая форма контракта на выполнение авиационных работ).</t>
  </si>
  <si>
    <t>Изменения в бюджетную роспись внесены 25.03.2019 г. До 30.03.2019 г. планируют осуществить оплату в полном объеме (оплата по контрактам, заключенным в 2018 году, в связи с нарушением со стороны поставщика условий государственных контрактов, 5 ФАПов не были приняты Министерством здравоохранения).</t>
  </si>
  <si>
    <t>В соответствии с планом закупок оснащение ФАП в 3 квартале 2019 года. Оплата будет произведена по факту выполненных работ.</t>
  </si>
  <si>
    <t>Изменения в бюджетную роспись внесены 25.03.2019 г. До 30.03.2019 планируют осуществить оплату в полном объеме (оплата по контрактам, заключенным в 2018 году, в связи с нарушением со стороны поставщика условий государственных контрактов, 5 ФАПов не были приняты Министерством здравоохранения).</t>
  </si>
  <si>
    <t>В соответствии с планом закупок аукцион (услуги по оснащению центров и отделение) состоится во втором квартале 2019 года. Оплата будет произведена по факту выполненных работ.</t>
  </si>
  <si>
    <t>В соответствии с планом закупок аукцион (закупка оборудования, мебели и изделий медназначения) состоится во втором квартале 2019 года. Оплата будет произведена по факту выполненных работ.</t>
  </si>
  <si>
    <t xml:space="preserve">Приказ распределения субсидий на иные цели в стадии формирования. Планируемый период распределения субсидий - 3 квартал 2019 года. </t>
  </si>
  <si>
    <t>Планируемая дата заключения договора на оказание услуг по информационно-коммуникационной кампании во 2 квартале 2019 года. Оплата будет произведена по факту выполненных работ.</t>
  </si>
  <si>
    <t>В соответствии с планом закупок аукцион (переоснащение медицинских организаций) состоится во втором квартале 2019 года. Оплата будет произведена по факту выполненных работ.</t>
  </si>
  <si>
    <t xml:space="preserve">Приказ о распределении субсидий на иные цели в стадии формирования. Планируемый период распределения субсидий - 2 квартал 2019 года. </t>
  </si>
  <si>
    <t>В соответствии с планом закупок аукцион (развитие материально-технической базы детских поликлиник за счет федерального бюджета) состоится во 2 квартале 2019 года. Оплата будет произведена по факту выполненных работ.</t>
  </si>
  <si>
    <t>В соответствии с планом закупок аукцион (закупка оборудования) состоится во 2 квартале 2019 года. Оплата будет произведена по факту выполненных работ.</t>
  </si>
  <si>
    <t>Дата проведения профессионального праздника 2 квартал 2019 года. Оплата будет произведена по факту выполненных работ.</t>
  </si>
  <si>
    <t>Материальное поощрение студентов осуществляется по итогам учебного года (3 квартал 2019 года).</t>
  </si>
  <si>
    <t>Единовременные выплаты предоставляются на основании решения комиссии при Министерстве здравоохранения Тверской области, заявления принимаются Министерством с 20 августа по 20 сентября текущего года, выплаты производятся в 4 квартале 2019 года.</t>
  </si>
  <si>
    <t>На данный момент Министерством здравоохранения Тверской области Порядок приобретения жилых помещений для комплектования вакантных должностей врачей по наиболее востребованным специальностям находится в стадии разработки и согласования. Решение принимает Министерство после проведения анализа представленных заявок от учреждений (по претендентам на вакантные должности). Покупку служебного жилья планируют в 4 квартале 2019 года.</t>
  </si>
  <si>
    <t>Порядок распределения субсидий на региональном уровне приводится  в соответствие с федеральными правилами предоставления субсидий из федерального бюджета. Согласование проекта постановления проходит в установленном порядке (финальная стадия).</t>
  </si>
  <si>
    <t xml:space="preserve">Федеральных средств на 2019 год не предусмотрено. Из областного бюджета предусмотрено 10,3 млн рублей на разработку проектно-сметной документации по строительству объекта по обработке, обезвреживанию, размещению отходов. В настоящее время проводится работа по подбору земельного участка для размещения объекта. Исходя из предварительного опроса потенциальных разработчиков ПСД, запланированных средств недостаточно (не менее 30 млн рублей). После уточнения всех параметров по объекту с учетом подобранного земельного участка будет прорабатываться вопрос о дополнительных средствах из областного бюджета. </t>
  </si>
  <si>
    <t>В настоящее время ведется работа по отбору объектов питьевого водоснабжения, подлежащих реконструкции (модернизации). Совещание у Губернатора Тверской области по данному вопросу проведено 20 марта 2019 г. После определения объектов, будет проводиться работа по разработке проектно-сметной документации на реконструкцию (модернизацию).</t>
  </si>
  <si>
    <t>В настоящее время ведется работа по отбору объектов (очистным сооружениям), на которых планируются мероприятия по реконструкции и модернизации. Совещание у Губернатора Тверской области по данному вопросу проведено 20 марта 2019 г. После определения объектов, будет проводиться работа по разработке проектно-сметной документации на реконструкцию (модернизацию) очистных сооружений.</t>
  </si>
  <si>
    <t>Торги по разработке проектно-сметной документации на рекультивацию 2-х свалок (Кимры, Нелидово) на сумму 13,5 млн руб состоялись 25.03.2019. Оплата по факту выполненных работ, срок исполнения по контракту - в 4 квартале 2019 года. Ассигнования в сумме 16,7 млн руб на разработку ПСД по рекультивации свалки на 13 км Бежецкого шоссе Калининского района выделены по итогам Бюджетной комиссии 18.03.2019. В настоящее время ведется работа по разработке технического задания на проектирование.</t>
  </si>
  <si>
    <t>Выполнение работ в рамках долгосрочного контракта – до 24 октября 2019 года. Оплата по факту выполненных работ, ориентировочно – в 4 квартале 2019 г.</t>
  </si>
  <si>
    <t>Работы по воспроизводству лесов (подготовка почв, посадка, рубки ухода) проводятся в период с апреля по октябрь, оплата по факту выполненных работ.</t>
  </si>
  <si>
    <t>Распределение иных субсидий подведомственному учреждению с перечнем техники будет рассмотрен на ближайшем заседании Бюджетной комиссии (на Рабочей группе рассмотрено 1 марта 2019 г). Ориентировочный срок оплаты с учетом проведения конкурсных процедур по факту поставки техники – 3 квартал;</t>
  </si>
  <si>
    <t>Распределение иных субсидий подведомственному учреждению с перечнем техники будет рассмотрен на ближайшем заседании Бюджетной комиссии (на Рабочей группе рассмотрено 1 марта 2019 г). Ориентировочный срок оплаты с учетом проведения конкурсных процедур по факту поставки техники – 3 квартал.</t>
  </si>
  <si>
    <t xml:space="preserve">Распределение иных субсидий подведомственному учреждению с перечнем техники будет рассмотрен на ближайшем заседании Бюджетной комиссии (на Рабочей группе рассмотрено 1 марта 2019 г). Ориентировочный срок оплаты с учетом проведения конкурсных процедур по факту поставки техники – 3 квартал. </t>
  </si>
  <si>
    <t>Федеральные нормативные правовые акты об условиях предоставления субсидий из федерального бюджета были утверждены 20 февраля 2019 года. Региональные нормативные правовые акты подготовлены и рассмотрены на заседании Правительства Тверской области в марте 2019 года.</t>
  </si>
  <si>
    <t xml:space="preserve">Согласно Паспорту регионального проекта начало обучения лиц предпенсионного возраста запланировано с 01.04.2019.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</si>
</sst>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2" x14ac:knownFonts="1">
    <font>
      <sz val="10"/>
      <color rgb="FF000000"/>
      <name val="Times New Roman"/>
    </font>
    <font>
      <b/>
      <sz val="12"/>
      <color rgb="FF000000"/>
      <name val="Times New Roman"/>
      <family val="1"/>
      <charset val="204"/>
    </font>
    <font>
      <sz val="11"/>
      <color rgb="FF000000"/>
      <name val="Times New Roman"/>
      <family val="1"/>
      <charset val="204"/>
    </font>
    <font>
      <b/>
      <sz val="10"/>
      <color rgb="FF000000"/>
      <name val="Times New Roman"/>
      <family val="1"/>
      <charset val="204"/>
    </font>
    <font>
      <sz val="10"/>
      <color rgb="FF000000"/>
      <name val="Times New Roman"/>
      <family val="1"/>
      <charset val="204"/>
    </font>
    <font>
      <b/>
      <i/>
      <sz val="10"/>
      <color rgb="FF000000"/>
      <name val="Times New Roman"/>
      <family val="1"/>
      <charset val="204"/>
    </font>
    <font>
      <sz val="12"/>
      <color rgb="FF000000"/>
      <name val="Times New Roman"/>
      <family val="1"/>
      <charset val="204"/>
    </font>
    <font>
      <i/>
      <sz val="12"/>
      <color rgb="FF000000"/>
      <name val="Times New Roman"/>
      <family val="1"/>
      <charset val="204"/>
    </font>
    <font>
      <b/>
      <i/>
      <sz val="12"/>
      <color rgb="FF000000"/>
      <name val="Times New Roman"/>
      <family val="1"/>
      <charset val="204"/>
    </font>
    <font>
      <sz val="12"/>
      <color theme="1"/>
      <name val="Times New Roman"/>
      <family val="1"/>
      <charset val="204"/>
    </font>
    <font>
      <sz val="10"/>
      <color rgb="FF000000"/>
      <name val="Arial Cyr"/>
      <family val="2"/>
    </font>
    <font>
      <sz val="16"/>
      <color rgb="FF000000"/>
      <name val="Times New Roman"/>
      <family val="1"/>
      <charset val="204"/>
    </font>
  </fonts>
  <fills count="10">
    <fill>
      <patternFill patternType="none"/>
    </fill>
    <fill>
      <patternFill patternType="gray125"/>
    </fill>
    <fill>
      <patternFill patternType="solid">
        <fgColor rgb="FFD3D3D3"/>
        <bgColor rgb="FFD3D3D3"/>
      </patternFill>
    </fill>
    <fill>
      <patternFill patternType="solid">
        <fgColor rgb="FFFFFFFF"/>
        <bgColor rgb="FFFFFFFF"/>
      </patternFill>
    </fill>
    <fill>
      <patternFill patternType="solid">
        <fgColor theme="0" tint="-0.14999847407452621"/>
        <bgColor indexed="64"/>
      </patternFill>
    </fill>
    <fill>
      <patternFill patternType="solid">
        <fgColor theme="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CCFFFF"/>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000000"/>
      </left>
      <right style="thin">
        <color indexed="64"/>
      </right>
      <top/>
      <bottom/>
      <diagonal/>
    </border>
    <border>
      <left/>
      <right style="thin">
        <color rgb="FF000000"/>
      </right>
      <top style="thin">
        <color indexed="64"/>
      </top>
      <bottom style="thin">
        <color indexed="64"/>
      </bottom>
      <diagonal/>
    </border>
    <border>
      <left/>
      <right/>
      <top style="thin">
        <color rgb="FF000000"/>
      </top>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s>
  <cellStyleXfs count="2">
    <xf numFmtId="0" fontId="0" fillId="0" borderId="0">
      <alignment vertical="top" wrapText="1"/>
    </xf>
    <xf numFmtId="164" fontId="10" fillId="8" borderId="1">
      <alignment horizontal="right" vertical="top" shrinkToFit="1"/>
    </xf>
  </cellStyleXfs>
  <cellXfs count="492">
    <xf numFmtId="0" fontId="0" fillId="0" borderId="0" xfId="0" applyFont="1" applyFill="1" applyAlignment="1">
      <alignment vertical="top" wrapText="1"/>
    </xf>
    <xf numFmtId="0" fontId="2" fillId="0" borderId="1" xfId="0" applyFont="1" applyFill="1" applyBorder="1" applyAlignment="1">
      <alignment horizontal="center" vertical="center" wrapText="1"/>
    </xf>
    <xf numFmtId="164" fontId="3" fillId="0" borderId="1" xfId="0" applyNumberFormat="1" applyFont="1" applyFill="1" applyBorder="1" applyAlignment="1">
      <alignment horizontal="right" vertical="center" wrapText="1"/>
    </xf>
    <xf numFmtId="0" fontId="0" fillId="0" borderId="1" xfId="0" applyFont="1" applyFill="1" applyBorder="1" applyAlignment="1">
      <alignment vertical="top" wrapText="1"/>
    </xf>
    <xf numFmtId="0" fontId="3" fillId="0" borderId="1" xfId="0" applyFont="1" applyFill="1" applyBorder="1" applyAlignment="1">
      <alignment vertical="center" wrapText="1"/>
    </xf>
    <xf numFmtId="0" fontId="0" fillId="0" borderId="1" xfId="0" applyFont="1" applyFill="1" applyBorder="1" applyAlignment="1">
      <alignment vertical="center" wrapText="1"/>
    </xf>
    <xf numFmtId="164" fontId="0" fillId="0" borderId="1" xfId="0" applyNumberFormat="1" applyFont="1" applyFill="1" applyBorder="1" applyAlignment="1">
      <alignment horizontal="right" vertical="center" wrapText="1"/>
    </xf>
    <xf numFmtId="0" fontId="0" fillId="0" borderId="1"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0"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top" wrapText="1"/>
    </xf>
    <xf numFmtId="0" fontId="3" fillId="0" borderId="1" xfId="0" applyFont="1" applyFill="1" applyBorder="1" applyAlignment="1">
      <alignment horizontal="left" vertical="center" wrapText="1"/>
    </xf>
    <xf numFmtId="0" fontId="3" fillId="0" borderId="6" xfId="0" applyFont="1" applyFill="1" applyBorder="1" applyAlignment="1">
      <alignment horizontal="right" vertical="center" wrapText="1"/>
    </xf>
    <xf numFmtId="0" fontId="0" fillId="0" borderId="6" xfId="0" applyFont="1" applyFill="1" applyBorder="1" applyAlignment="1">
      <alignment horizontal="right" vertical="center" wrapText="1"/>
    </xf>
    <xf numFmtId="164" fontId="5" fillId="0" borderId="1" xfId="0" applyNumberFormat="1" applyFont="1" applyFill="1" applyBorder="1" applyAlignment="1">
      <alignment horizontal="righ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vertical="top" wrapText="1"/>
    </xf>
    <xf numFmtId="0" fontId="0" fillId="4" borderId="1" xfId="0" applyFont="1" applyFill="1" applyBorder="1" applyAlignment="1">
      <alignment vertical="top" wrapText="1"/>
    </xf>
    <xf numFmtId="0" fontId="5" fillId="0" borderId="1" xfId="0" applyFont="1" applyFill="1" applyBorder="1" applyAlignment="1">
      <alignment horizontal="right" vertical="center" wrapText="1"/>
    </xf>
    <xf numFmtId="0" fontId="5" fillId="0" borderId="6" xfId="0" applyFont="1" applyFill="1" applyBorder="1" applyAlignment="1">
      <alignment horizontal="right" vertical="center" wrapText="1"/>
    </xf>
    <xf numFmtId="164" fontId="5" fillId="0" borderId="6" xfId="0" applyNumberFormat="1" applyFont="1" applyFill="1" applyBorder="1" applyAlignment="1">
      <alignment horizontal="right" vertical="center" wrapText="1"/>
    </xf>
    <xf numFmtId="164" fontId="5" fillId="0" borderId="4" xfId="0" applyNumberFormat="1" applyFont="1" applyFill="1" applyBorder="1" applyAlignment="1">
      <alignment horizontal="right" vertical="center" wrapText="1"/>
    </xf>
    <xf numFmtId="164" fontId="5" fillId="0" borderId="8" xfId="0" applyNumberFormat="1" applyFont="1" applyFill="1" applyBorder="1" applyAlignment="1">
      <alignment horizontal="right" vertical="center" wrapText="1"/>
    </xf>
    <xf numFmtId="164" fontId="5" fillId="0" borderId="5" xfId="0" applyNumberFormat="1" applyFont="1" applyFill="1" applyBorder="1" applyAlignment="1">
      <alignment horizontal="right" vertical="center" wrapText="1"/>
    </xf>
    <xf numFmtId="0" fontId="3" fillId="0" borderId="8" xfId="0" applyFont="1" applyFill="1" applyBorder="1" applyAlignment="1">
      <alignment horizontal="right" vertical="center" wrapText="1"/>
    </xf>
    <xf numFmtId="0" fontId="4" fillId="0" borderId="0" xfId="0" applyFont="1" applyFill="1" applyAlignment="1">
      <alignment vertical="top" wrapText="1"/>
    </xf>
    <xf numFmtId="0" fontId="4" fillId="0" borderId="1" xfId="0" applyFont="1" applyFill="1" applyBorder="1" applyAlignment="1">
      <alignment vertical="center" wrapText="1"/>
    </xf>
    <xf numFmtId="0" fontId="3" fillId="5" borderId="1" xfId="0" applyFont="1" applyFill="1" applyBorder="1" applyAlignment="1">
      <alignment horizontal="left" vertical="center" wrapText="1"/>
    </xf>
    <xf numFmtId="164" fontId="3" fillId="5" borderId="1" xfId="0" applyNumberFormat="1" applyFont="1" applyFill="1" applyBorder="1" applyAlignment="1">
      <alignment horizontal="right" vertical="center" wrapText="1"/>
    </xf>
    <xf numFmtId="164" fontId="3" fillId="5" borderId="4" xfId="0" applyNumberFormat="1" applyFont="1" applyFill="1" applyBorder="1" applyAlignment="1">
      <alignment horizontal="right" vertical="center" wrapText="1"/>
    </xf>
    <xf numFmtId="0" fontId="3" fillId="5" borderId="1" xfId="0" applyFont="1" applyFill="1" applyBorder="1" applyAlignment="1">
      <alignment horizontal="right" vertical="center" wrapText="1"/>
    </xf>
    <xf numFmtId="0" fontId="3" fillId="5" borderId="6" xfId="0" applyFont="1" applyFill="1" applyBorder="1" applyAlignment="1">
      <alignment horizontal="right" vertical="center" wrapText="1"/>
    </xf>
    <xf numFmtId="0" fontId="0" fillId="0" borderId="8" xfId="0" applyFont="1" applyFill="1" applyBorder="1" applyAlignment="1">
      <alignment horizontal="center" vertical="top" wrapText="1"/>
    </xf>
    <xf numFmtId="164" fontId="0" fillId="0" borderId="6" xfId="0" applyNumberFormat="1" applyFont="1" applyFill="1" applyBorder="1" applyAlignment="1">
      <alignment horizontal="right" vertical="center" wrapText="1"/>
    </xf>
    <xf numFmtId="0" fontId="0" fillId="0" borderId="16" xfId="0" applyFont="1" applyFill="1" applyBorder="1" applyAlignment="1">
      <alignment horizontal="right" vertical="center" wrapText="1"/>
    </xf>
    <xf numFmtId="164" fontId="3" fillId="0" borderId="8" xfId="0" applyNumberFormat="1" applyFont="1" applyFill="1" applyBorder="1" applyAlignment="1">
      <alignment horizontal="right" vertical="center" wrapText="1"/>
    </xf>
    <xf numFmtId="4" fontId="0" fillId="0" borderId="1" xfId="0" applyNumberFormat="1" applyFont="1" applyFill="1" applyBorder="1" applyAlignment="1">
      <alignment horizontal="right" vertical="center" wrapText="1"/>
    </xf>
    <xf numFmtId="164" fontId="4" fillId="0" borderId="8" xfId="0" applyNumberFormat="1" applyFont="1" applyFill="1" applyBorder="1" applyAlignment="1">
      <alignment horizontal="right" vertical="center" wrapText="1"/>
    </xf>
    <xf numFmtId="0" fontId="4" fillId="0" borderId="0" xfId="0" applyFont="1" applyFill="1" applyBorder="1" applyAlignment="1">
      <alignment vertical="top" wrapText="1"/>
    </xf>
    <xf numFmtId="164" fontId="0" fillId="0" borderId="0" xfId="0" applyNumberFormat="1" applyFont="1" applyFill="1" applyBorder="1" applyAlignment="1">
      <alignment horizontal="right" vertical="center" wrapText="1"/>
    </xf>
    <xf numFmtId="164" fontId="3" fillId="0" borderId="5" xfId="0" applyNumberFormat="1" applyFont="1" applyFill="1" applyBorder="1" applyAlignment="1">
      <alignment horizontal="right" vertical="center" wrapText="1"/>
    </xf>
    <xf numFmtId="0" fontId="1" fillId="0" borderId="0" xfId="0" applyFont="1" applyFill="1" applyAlignment="1">
      <alignment horizontal="center" vertical="center" wrapText="1"/>
    </xf>
    <xf numFmtId="164" fontId="3" fillId="5" borderId="6" xfId="0" applyNumberFormat="1" applyFont="1" applyFill="1" applyBorder="1" applyAlignment="1">
      <alignment horizontal="right" vertical="center" wrapText="1"/>
    </xf>
    <xf numFmtId="164" fontId="3" fillId="0" borderId="7" xfId="0" applyNumberFormat="1" applyFont="1" applyFill="1" applyBorder="1" applyAlignment="1">
      <alignment horizontal="right" vertical="center" wrapText="1"/>
    </xf>
    <xf numFmtId="164" fontId="3" fillId="5" borderId="7" xfId="0" applyNumberFormat="1" applyFont="1" applyFill="1" applyBorder="1" applyAlignment="1">
      <alignment horizontal="right" vertical="center" wrapText="1"/>
    </xf>
    <xf numFmtId="164" fontId="5" fillId="0" borderId="7" xfId="0" applyNumberFormat="1" applyFont="1" applyFill="1" applyBorder="1" applyAlignment="1">
      <alignment horizontal="right" vertical="center" wrapText="1"/>
    </xf>
    <xf numFmtId="164" fontId="0" fillId="0" borderId="7" xfId="0" applyNumberFormat="1" applyFont="1" applyFill="1" applyBorder="1" applyAlignment="1">
      <alignment horizontal="right" vertical="center" wrapText="1"/>
    </xf>
    <xf numFmtId="0" fontId="0" fillId="0" borderId="5" xfId="0" applyFont="1" applyFill="1" applyBorder="1" applyAlignment="1">
      <alignment horizontal="right" vertical="center" wrapText="1"/>
    </xf>
    <xf numFmtId="164" fontId="3" fillId="5" borderId="8" xfId="0" applyNumberFormat="1" applyFont="1" applyFill="1" applyBorder="1" applyAlignment="1">
      <alignment horizontal="right" vertical="center" wrapText="1"/>
    </xf>
    <xf numFmtId="0" fontId="0" fillId="0" borderId="8" xfId="0" applyFont="1" applyFill="1" applyBorder="1" applyAlignment="1">
      <alignment horizontal="right" vertical="center" wrapText="1"/>
    </xf>
    <xf numFmtId="164" fontId="4" fillId="0" borderId="1" xfId="0" applyNumberFormat="1" applyFont="1" applyFill="1" applyBorder="1" applyAlignment="1">
      <alignment horizontal="right" vertical="center" wrapText="1"/>
    </xf>
    <xf numFmtId="0" fontId="0" fillId="0" borderId="7" xfId="0" applyFont="1" applyFill="1" applyBorder="1" applyAlignment="1">
      <alignment horizontal="right" vertical="center" wrapText="1"/>
    </xf>
    <xf numFmtId="164" fontId="5" fillId="0" borderId="19" xfId="0" applyNumberFormat="1" applyFont="1" applyFill="1" applyBorder="1" applyAlignment="1">
      <alignment horizontal="right" vertical="center" wrapText="1"/>
    </xf>
    <xf numFmtId="164" fontId="0" fillId="0" borderId="8" xfId="0" applyNumberFormat="1" applyFont="1" applyFill="1" applyBorder="1" applyAlignment="1">
      <alignment horizontal="right" vertical="center" wrapText="1"/>
    </xf>
    <xf numFmtId="164" fontId="5" fillId="0" borderId="9" xfId="0" applyNumberFormat="1" applyFont="1" applyFill="1" applyBorder="1" applyAlignment="1">
      <alignment horizontal="right" vertical="center" wrapText="1"/>
    </xf>
    <xf numFmtId="164" fontId="5" fillId="0" borderId="20" xfId="0" applyNumberFormat="1" applyFont="1" applyFill="1" applyBorder="1" applyAlignment="1">
      <alignment horizontal="right" vertical="center" wrapText="1"/>
    </xf>
    <xf numFmtId="0" fontId="0" fillId="0" borderId="2" xfId="0" applyFont="1" applyFill="1" applyBorder="1" applyAlignment="1">
      <alignment horizontal="right" vertical="center" wrapText="1"/>
    </xf>
    <xf numFmtId="164" fontId="0" fillId="0" borderId="5"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164" fontId="0" fillId="0" borderId="0" xfId="0" applyNumberFormat="1" applyFont="1" applyFill="1" applyAlignment="1">
      <alignment vertical="top" wrapText="1"/>
    </xf>
    <xf numFmtId="0" fontId="1" fillId="0" borderId="0" xfId="0" applyFont="1" applyFill="1" applyAlignment="1">
      <alignment horizontal="center" vertical="center" wrapText="1"/>
    </xf>
    <xf numFmtId="0" fontId="2" fillId="0" borderId="8" xfId="0" applyFont="1" applyFill="1" applyBorder="1" applyAlignment="1">
      <alignment horizontal="center" vertical="center" wrapText="1"/>
    </xf>
    <xf numFmtId="164" fontId="3" fillId="0" borderId="2" xfId="0" applyNumberFormat="1" applyFont="1" applyFill="1" applyBorder="1" applyAlignment="1">
      <alignment horizontal="right" vertical="center" wrapText="1"/>
    </xf>
    <xf numFmtId="164" fontId="4" fillId="0" borderId="14" xfId="0" applyNumberFormat="1" applyFont="1" applyFill="1" applyBorder="1" applyAlignment="1">
      <alignment horizontal="right" vertical="center" wrapText="1"/>
    </xf>
    <xf numFmtId="164" fontId="5" fillId="0" borderId="14" xfId="0" applyNumberFormat="1" applyFont="1" applyFill="1" applyBorder="1" applyAlignment="1">
      <alignment horizontal="right" vertical="center" wrapText="1"/>
    </xf>
    <xf numFmtId="164" fontId="3" fillId="0" borderId="3" xfId="0" applyNumberFormat="1" applyFont="1" applyFill="1" applyBorder="1" applyAlignment="1">
      <alignment horizontal="right" vertical="center" wrapText="1"/>
    </xf>
    <xf numFmtId="164" fontId="3" fillId="5" borderId="18" xfId="0" applyNumberFormat="1" applyFont="1" applyFill="1" applyBorder="1" applyAlignment="1">
      <alignment horizontal="right" vertical="center" wrapText="1"/>
    </xf>
    <xf numFmtId="0" fontId="3" fillId="0" borderId="18" xfId="0" applyFont="1" applyFill="1" applyBorder="1" applyAlignment="1">
      <alignment horizontal="right" vertical="center" wrapText="1"/>
    </xf>
    <xf numFmtId="164" fontId="5" fillId="0" borderId="18" xfId="0" applyNumberFormat="1" applyFont="1" applyFill="1" applyBorder="1" applyAlignment="1">
      <alignment horizontal="right" vertical="center" wrapText="1"/>
    </xf>
    <xf numFmtId="0" fontId="0" fillId="0" borderId="3" xfId="0" applyFont="1" applyFill="1" applyBorder="1" applyAlignment="1">
      <alignment horizontal="right" vertical="center" wrapText="1"/>
    </xf>
    <xf numFmtId="9" fontId="0" fillId="0" borderId="1" xfId="0" applyNumberFormat="1" applyFont="1" applyFill="1" applyBorder="1" applyAlignment="1">
      <alignment horizontal="right" vertical="center" wrapText="1"/>
    </xf>
    <xf numFmtId="0" fontId="2" fillId="0" borderId="12" xfId="0" applyFont="1" applyFill="1" applyBorder="1" applyAlignment="1">
      <alignment horizontal="center" vertical="center" wrapText="1"/>
    </xf>
    <xf numFmtId="164" fontId="3" fillId="5" borderId="16" xfId="0" applyNumberFormat="1" applyFont="1" applyFill="1" applyBorder="1" applyAlignment="1">
      <alignment horizontal="right" vertical="center" wrapText="1"/>
    </xf>
    <xf numFmtId="0" fontId="3" fillId="0" borderId="14" xfId="0" applyFont="1" applyFill="1" applyBorder="1" applyAlignment="1">
      <alignment horizontal="right" vertical="center" wrapText="1"/>
    </xf>
    <xf numFmtId="164" fontId="5" fillId="0" borderId="2" xfId="0" applyNumberFormat="1" applyFont="1" applyFill="1" applyBorder="1" applyAlignment="1">
      <alignment horizontal="right" vertical="center" wrapText="1"/>
    </xf>
    <xf numFmtId="0" fontId="0" fillId="0" borderId="18" xfId="0" applyFont="1" applyFill="1" applyBorder="1" applyAlignment="1">
      <alignment vertical="top" wrapText="1"/>
    </xf>
    <xf numFmtId="0" fontId="0" fillId="5" borderId="18" xfId="0" applyFont="1" applyFill="1" applyBorder="1" applyAlignment="1">
      <alignment vertical="top" wrapText="1"/>
    </xf>
    <xf numFmtId="164" fontId="3" fillId="5" borderId="5" xfId="0" applyNumberFormat="1" applyFont="1" applyFill="1" applyBorder="1" applyAlignment="1">
      <alignment horizontal="right" vertical="center" wrapText="1"/>
    </xf>
    <xf numFmtId="164" fontId="3" fillId="5" borderId="3" xfId="0" applyNumberFormat="1" applyFont="1" applyFill="1" applyBorder="1" applyAlignment="1">
      <alignment horizontal="right" vertical="center" wrapText="1"/>
    </xf>
    <xf numFmtId="164" fontId="3" fillId="5" borderId="15" xfId="0" applyNumberFormat="1" applyFont="1" applyFill="1" applyBorder="1" applyAlignment="1">
      <alignment horizontal="right" vertical="center" wrapText="1"/>
    </xf>
    <xf numFmtId="164" fontId="3" fillId="5" borderId="22" xfId="0" applyNumberFormat="1" applyFont="1" applyFill="1" applyBorder="1" applyAlignment="1">
      <alignment horizontal="right" vertical="center" wrapText="1"/>
    </xf>
    <xf numFmtId="164" fontId="3" fillId="5" borderId="19" xfId="0" applyNumberFormat="1" applyFont="1" applyFill="1" applyBorder="1" applyAlignment="1">
      <alignment horizontal="right" vertical="center" wrapText="1"/>
    </xf>
    <xf numFmtId="0" fontId="0" fillId="0" borderId="12" xfId="0" applyFont="1" applyFill="1" applyBorder="1" applyAlignment="1">
      <alignment horizontal="right" vertical="center" wrapText="1"/>
    </xf>
    <xf numFmtId="0" fontId="0" fillId="0" borderId="24" xfId="0" applyFont="1" applyFill="1" applyBorder="1" applyAlignment="1">
      <alignment horizontal="right" vertical="center" wrapText="1"/>
    </xf>
    <xf numFmtId="164" fontId="0" fillId="0" borderId="3" xfId="0" applyNumberFormat="1" applyFont="1" applyFill="1" applyBorder="1" applyAlignment="1">
      <alignment horizontal="right" vertical="center" wrapText="1"/>
    </xf>
    <xf numFmtId="164" fontId="0" fillId="0" borderId="12" xfId="0" applyNumberFormat="1" applyFont="1" applyFill="1" applyBorder="1" applyAlignment="1">
      <alignment horizontal="right" vertical="center" wrapText="1"/>
    </xf>
    <xf numFmtId="164" fontId="3" fillId="0" borderId="12" xfId="0" applyNumberFormat="1" applyFont="1" applyFill="1" applyBorder="1" applyAlignment="1">
      <alignment horizontal="right" vertical="center" wrapText="1"/>
    </xf>
    <xf numFmtId="0" fontId="0" fillId="0" borderId="12" xfId="0" applyFont="1" applyFill="1" applyBorder="1" applyAlignment="1">
      <alignment vertical="top" wrapText="1"/>
    </xf>
    <xf numFmtId="0" fontId="2" fillId="0" borderId="6"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7" xfId="0" applyFont="1" applyFill="1" applyBorder="1" applyAlignment="1">
      <alignment vertical="center" wrapText="1"/>
    </xf>
    <xf numFmtId="0" fontId="3" fillId="5" borderId="7" xfId="0" applyFont="1" applyFill="1" applyBorder="1" applyAlignment="1">
      <alignment horizontal="left" vertical="center" wrapText="1"/>
    </xf>
    <xf numFmtId="0" fontId="5" fillId="0" borderId="18" xfId="0" applyFont="1" applyFill="1" applyBorder="1" applyAlignment="1">
      <alignment horizontal="left" vertical="center" wrapText="1"/>
    </xf>
    <xf numFmtId="0" fontId="4" fillId="0" borderId="18" xfId="0" applyFont="1" applyFill="1" applyBorder="1" applyAlignment="1">
      <alignment vertical="top" wrapText="1"/>
    </xf>
    <xf numFmtId="0" fontId="3" fillId="0" borderId="18"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8" xfId="0" applyFont="1" applyFill="1" applyBorder="1" applyAlignment="1">
      <alignment vertical="top" wrapText="1"/>
    </xf>
    <xf numFmtId="3" fontId="3" fillId="5" borderId="1" xfId="0" applyNumberFormat="1" applyFont="1" applyFill="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center" wrapText="1"/>
    </xf>
    <xf numFmtId="9" fontId="0" fillId="0" borderId="4" xfId="0" applyNumberFormat="1" applyFont="1" applyFill="1" applyBorder="1" applyAlignment="1">
      <alignment horizontal="right" vertical="center" wrapText="1"/>
    </xf>
    <xf numFmtId="3" fontId="3" fillId="5" borderId="4" xfId="0" applyNumberFormat="1" applyFont="1" applyFill="1" applyBorder="1" applyAlignment="1">
      <alignment horizontal="center" vertical="center" wrapText="1"/>
    </xf>
    <xf numFmtId="0" fontId="3" fillId="5" borderId="30" xfId="0" applyFont="1" applyFill="1" applyBorder="1" applyAlignment="1">
      <alignment horizontal="left" vertical="center" wrapText="1"/>
    </xf>
    <xf numFmtId="164" fontId="0" fillId="0" borderId="15" xfId="0" applyNumberFormat="1" applyFont="1" applyFill="1" applyBorder="1" applyAlignment="1">
      <alignment horizontal="right" vertical="center" wrapText="1"/>
    </xf>
    <xf numFmtId="3" fontId="3" fillId="5" borderId="8" xfId="0" applyNumberFormat="1" applyFont="1" applyFill="1" applyBorder="1" applyAlignment="1">
      <alignment horizontal="center" vertical="center" wrapText="1"/>
    </xf>
    <xf numFmtId="0" fontId="3" fillId="5" borderId="8" xfId="0" applyFont="1" applyFill="1" applyBorder="1" applyAlignment="1">
      <alignment horizontal="left" vertical="center" wrapText="1"/>
    </xf>
    <xf numFmtId="0" fontId="0" fillId="6" borderId="8" xfId="0" applyFont="1" applyFill="1" applyBorder="1" applyAlignment="1">
      <alignment vertical="top" wrapText="1"/>
    </xf>
    <xf numFmtId="0" fontId="3" fillId="6" borderId="18" xfId="0" applyFont="1" applyFill="1" applyBorder="1" applyAlignment="1">
      <alignment horizontal="left" vertical="center" wrapText="1"/>
    </xf>
    <xf numFmtId="164" fontId="3" fillId="6" borderId="8" xfId="0" applyNumberFormat="1" applyFont="1" applyFill="1" applyBorder="1" applyAlignment="1">
      <alignment horizontal="right" vertical="center" wrapText="1"/>
    </xf>
    <xf numFmtId="9" fontId="0" fillId="6" borderId="1" xfId="0" applyNumberFormat="1" applyFont="1" applyFill="1" applyBorder="1" applyAlignment="1">
      <alignment horizontal="right" vertical="center" wrapText="1"/>
    </xf>
    <xf numFmtId="164" fontId="3" fillId="6" borderId="14" xfId="0" applyNumberFormat="1" applyFont="1" applyFill="1" applyBorder="1" applyAlignment="1">
      <alignment horizontal="right" vertical="center" wrapText="1"/>
    </xf>
    <xf numFmtId="0" fontId="4" fillId="6" borderId="1" xfId="0" applyFont="1" applyFill="1" applyBorder="1" applyAlignment="1">
      <alignment horizontal="center" vertical="center" wrapText="1"/>
    </xf>
    <xf numFmtId="0" fontId="5" fillId="6" borderId="18" xfId="0" applyFont="1" applyFill="1" applyBorder="1" applyAlignment="1">
      <alignment horizontal="left" vertical="center" wrapText="1"/>
    </xf>
    <xf numFmtId="164" fontId="5" fillId="6" borderId="8" xfId="0" applyNumberFormat="1" applyFont="1" applyFill="1" applyBorder="1" applyAlignment="1">
      <alignment horizontal="right" vertical="center" wrapText="1"/>
    </xf>
    <xf numFmtId="164" fontId="5" fillId="6" borderId="14" xfId="0" applyNumberFormat="1" applyFont="1" applyFill="1" applyBorder="1" applyAlignment="1">
      <alignment horizontal="right" vertical="center" wrapText="1"/>
    </xf>
    <xf numFmtId="0" fontId="0" fillId="6" borderId="29" xfId="0" applyFont="1" applyFill="1" applyBorder="1" applyAlignment="1">
      <alignment vertical="center" wrapText="1"/>
    </xf>
    <xf numFmtId="164" fontId="4" fillId="6" borderId="15" xfId="0" applyNumberFormat="1" applyFont="1" applyFill="1" applyBorder="1" applyAlignment="1">
      <alignment horizontal="right" vertical="center" wrapText="1"/>
    </xf>
    <xf numFmtId="9" fontId="0" fillId="6" borderId="4" xfId="0" applyNumberFormat="1" applyFont="1" applyFill="1" applyBorder="1" applyAlignment="1">
      <alignment horizontal="right" vertical="center" wrapText="1"/>
    </xf>
    <xf numFmtId="164" fontId="4" fillId="6" borderId="25" xfId="0" applyNumberFormat="1" applyFont="1" applyFill="1" applyBorder="1" applyAlignment="1">
      <alignment horizontal="right" vertical="center" wrapText="1"/>
    </xf>
    <xf numFmtId="0" fontId="4" fillId="0" borderId="18" xfId="0" applyFont="1" applyFill="1" applyBorder="1" applyAlignment="1">
      <alignment vertical="center" wrapText="1"/>
    </xf>
    <xf numFmtId="9" fontId="5" fillId="0" borderId="1" xfId="0" applyNumberFormat="1" applyFont="1" applyFill="1" applyBorder="1" applyAlignment="1">
      <alignment horizontal="right" vertical="center" wrapText="1"/>
    </xf>
    <xf numFmtId="3" fontId="3" fillId="6" borderId="8" xfId="0" applyNumberFormat="1" applyFont="1" applyFill="1" applyBorder="1" applyAlignment="1">
      <alignment horizontal="center" vertical="center" wrapText="1"/>
    </xf>
    <xf numFmtId="164" fontId="6" fillId="6" borderId="8" xfId="0" applyNumberFormat="1" applyFont="1" applyFill="1" applyBorder="1" applyAlignment="1">
      <alignment horizontal="justify" vertical="center" wrapText="1"/>
    </xf>
    <xf numFmtId="164" fontId="0" fillId="6" borderId="8" xfId="0" applyNumberFormat="1" applyFont="1" applyFill="1" applyBorder="1" applyAlignment="1">
      <alignment horizontal="right" vertical="center" wrapText="1"/>
    </xf>
    <xf numFmtId="0" fontId="4" fillId="6" borderId="18" xfId="0" applyFont="1" applyFill="1" applyBorder="1" applyAlignment="1">
      <alignment vertical="center" wrapText="1"/>
    </xf>
    <xf numFmtId="164" fontId="4" fillId="6" borderId="8" xfId="0" applyNumberFormat="1" applyFont="1" applyFill="1" applyBorder="1" applyAlignment="1">
      <alignment horizontal="right" vertical="center" wrapText="1"/>
    </xf>
    <xf numFmtId="0" fontId="1" fillId="0" borderId="0" xfId="0" applyFont="1" applyFill="1" applyAlignment="1">
      <alignment horizontal="center" vertical="center" wrapText="1"/>
    </xf>
    <xf numFmtId="0" fontId="1" fillId="0" borderId="3" xfId="0" applyFont="1" applyFill="1" applyBorder="1" applyAlignment="1">
      <alignment horizontal="left" vertical="top" wrapText="1"/>
    </xf>
    <xf numFmtId="0" fontId="0" fillId="6" borderId="31" xfId="0" applyFont="1" applyFill="1" applyBorder="1" applyAlignment="1">
      <alignment vertical="center" wrapText="1"/>
    </xf>
    <xf numFmtId="0" fontId="3" fillId="5" borderId="0" xfId="0" applyFont="1" applyFill="1" applyBorder="1" applyAlignment="1">
      <alignment horizontal="left" vertical="center" wrapText="1"/>
    </xf>
    <xf numFmtId="16" fontId="2" fillId="0" borderId="6"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3" xfId="0" applyFont="1" applyFill="1" applyBorder="1" applyAlignment="1">
      <alignment horizontal="left" vertical="center" wrapText="1"/>
    </xf>
    <xf numFmtId="0" fontId="5" fillId="0" borderId="8" xfId="0" applyFont="1" applyFill="1" applyBorder="1" applyAlignment="1">
      <alignment horizontal="left" vertical="center" wrapText="1"/>
    </xf>
    <xf numFmtId="0" fontId="4" fillId="0" borderId="8" xfId="0" applyFont="1" applyFill="1" applyBorder="1" applyAlignment="1">
      <alignment vertical="top" wrapText="1"/>
    </xf>
    <xf numFmtId="0" fontId="6" fillId="0" borderId="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8" xfId="0" applyFont="1" applyFill="1" applyBorder="1" applyAlignment="1">
      <alignment horizontal="center" vertical="top" wrapText="1"/>
    </xf>
    <xf numFmtId="164" fontId="1" fillId="0" borderId="5" xfId="0" applyNumberFormat="1" applyFont="1" applyFill="1" applyBorder="1" applyAlignment="1">
      <alignment horizontal="right" vertical="center" wrapText="1"/>
    </xf>
    <xf numFmtId="164" fontId="1" fillId="0" borderId="3" xfId="0" applyNumberFormat="1" applyFont="1" applyFill="1" applyBorder="1" applyAlignment="1">
      <alignment horizontal="righ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top" wrapText="1"/>
    </xf>
    <xf numFmtId="0" fontId="6" fillId="0" borderId="1" xfId="0" applyFont="1" applyFill="1" applyBorder="1" applyAlignment="1">
      <alignment vertical="top" wrapText="1"/>
    </xf>
    <xf numFmtId="3" fontId="1" fillId="5" borderId="1" xfId="0" applyNumberFormat="1" applyFont="1" applyFill="1" applyBorder="1" applyAlignment="1">
      <alignment horizontal="center" vertical="center" wrapText="1"/>
    </xf>
    <xf numFmtId="0" fontId="1" fillId="5" borderId="1" xfId="0" applyFont="1" applyFill="1" applyBorder="1" applyAlignment="1">
      <alignment horizontal="left" vertical="center" wrapText="1"/>
    </xf>
    <xf numFmtId="164" fontId="1" fillId="5" borderId="1" xfId="0" applyNumberFormat="1" applyFont="1" applyFill="1" applyBorder="1" applyAlignment="1">
      <alignment horizontal="right" vertical="center" wrapText="1"/>
    </xf>
    <xf numFmtId="164" fontId="1" fillId="5" borderId="4" xfId="0" applyNumberFormat="1" applyFont="1" applyFill="1" applyBorder="1" applyAlignment="1">
      <alignment horizontal="right" vertical="center" wrapText="1"/>
    </xf>
    <xf numFmtId="164" fontId="1" fillId="5" borderId="16" xfId="0" applyNumberFormat="1" applyFont="1" applyFill="1" applyBorder="1" applyAlignment="1">
      <alignment horizontal="right" vertical="center" wrapText="1"/>
    </xf>
    <xf numFmtId="164" fontId="1" fillId="5" borderId="15" xfId="0" applyNumberFormat="1" applyFont="1" applyFill="1" applyBorder="1" applyAlignment="1">
      <alignment horizontal="right" vertical="center" wrapText="1"/>
    </xf>
    <xf numFmtId="164" fontId="1" fillId="5" borderId="22" xfId="0" applyNumberFormat="1" applyFont="1" applyFill="1" applyBorder="1" applyAlignment="1">
      <alignment horizontal="right" vertical="center" wrapText="1"/>
    </xf>
    <xf numFmtId="164" fontId="1" fillId="5" borderId="19" xfId="0" applyNumberFormat="1" applyFont="1" applyFill="1" applyBorder="1" applyAlignment="1">
      <alignment horizontal="right" vertical="center" wrapText="1"/>
    </xf>
    <xf numFmtId="164" fontId="1" fillId="5" borderId="8" xfId="0" applyNumberFormat="1" applyFont="1" applyFill="1" applyBorder="1" applyAlignment="1">
      <alignment horizontal="right" vertical="center" wrapText="1"/>
    </xf>
    <xf numFmtId="0" fontId="6" fillId="5" borderId="18" xfId="0" applyFont="1" applyFill="1" applyBorder="1" applyAlignment="1">
      <alignment vertical="top" wrapText="1"/>
    </xf>
    <xf numFmtId="0" fontId="1" fillId="0" borderId="1" xfId="0" applyFont="1" applyFill="1" applyBorder="1" applyAlignment="1">
      <alignment horizontal="left" vertical="center" wrapText="1"/>
    </xf>
    <xf numFmtId="164" fontId="1" fillId="0" borderId="1" xfId="0" applyNumberFormat="1" applyFont="1" applyFill="1" applyBorder="1" applyAlignment="1">
      <alignment horizontal="right" vertical="center" wrapText="1"/>
    </xf>
    <xf numFmtId="0" fontId="1" fillId="0" borderId="1" xfId="0" applyFont="1" applyFill="1" applyBorder="1" applyAlignment="1">
      <alignment horizontal="right" vertical="center" wrapText="1"/>
    </xf>
    <xf numFmtId="164" fontId="1" fillId="0" borderId="8" xfId="0" applyNumberFormat="1" applyFont="1" applyFill="1" applyBorder="1" applyAlignment="1">
      <alignment horizontal="right" vertical="center" wrapText="1"/>
    </xf>
    <xf numFmtId="0" fontId="1" fillId="0" borderId="8" xfId="0" applyFont="1" applyFill="1" applyBorder="1" applyAlignment="1">
      <alignment horizontal="right" vertical="center" wrapText="1"/>
    </xf>
    <xf numFmtId="0" fontId="6" fillId="0" borderId="18" xfId="0" applyFont="1" applyFill="1" applyBorder="1" applyAlignment="1">
      <alignment vertical="top" wrapText="1"/>
    </xf>
    <xf numFmtId="0" fontId="7" fillId="0" borderId="1" xfId="0" applyFont="1" applyFill="1" applyBorder="1" applyAlignment="1">
      <alignment horizontal="center" vertical="top" wrapText="1"/>
    </xf>
    <xf numFmtId="0" fontId="8" fillId="0" borderId="1" xfId="0" applyFont="1" applyFill="1" applyBorder="1" applyAlignment="1">
      <alignment horizontal="left" vertical="center" wrapText="1"/>
    </xf>
    <xf numFmtId="164" fontId="8" fillId="0" borderId="1" xfId="0" applyNumberFormat="1" applyFont="1" applyFill="1" applyBorder="1" applyAlignment="1">
      <alignment horizontal="right" vertical="center" wrapText="1"/>
    </xf>
    <xf numFmtId="164" fontId="8" fillId="0" borderId="8" xfId="0" applyNumberFormat="1" applyFont="1" applyFill="1" applyBorder="1" applyAlignment="1">
      <alignment horizontal="right" vertical="center" wrapText="1"/>
    </xf>
    <xf numFmtId="164" fontId="8" fillId="0" borderId="7" xfId="0" applyNumberFormat="1" applyFont="1" applyFill="1" applyBorder="1" applyAlignment="1">
      <alignment horizontal="right"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horizontal="right" vertical="center" wrapText="1"/>
    </xf>
    <xf numFmtId="9" fontId="6" fillId="0" borderId="1" xfId="0" applyNumberFormat="1" applyFont="1" applyFill="1" applyBorder="1" applyAlignment="1">
      <alignment horizontal="right" vertical="center" wrapText="1"/>
    </xf>
    <xf numFmtId="164" fontId="6" fillId="0" borderId="8" xfId="0" applyNumberFormat="1" applyFont="1" applyFill="1" applyBorder="1" applyAlignment="1">
      <alignment horizontal="right" vertical="center" wrapText="1"/>
    </xf>
    <xf numFmtId="0" fontId="6" fillId="0" borderId="8" xfId="0" applyFont="1" applyFill="1" applyBorder="1" applyAlignment="1">
      <alignment horizontal="right" vertical="center" wrapText="1"/>
    </xf>
    <xf numFmtId="0" fontId="6" fillId="0" borderId="4" xfId="0" applyFont="1" applyFill="1" applyBorder="1" applyAlignment="1">
      <alignment horizontal="center" vertical="center" wrapText="1"/>
    </xf>
    <xf numFmtId="164" fontId="6" fillId="0" borderId="4" xfId="0" applyNumberFormat="1" applyFont="1" applyFill="1" applyBorder="1" applyAlignment="1">
      <alignment horizontal="right" vertical="center" wrapText="1"/>
    </xf>
    <xf numFmtId="0" fontId="6" fillId="0" borderId="4" xfId="0" applyFont="1" applyFill="1" applyBorder="1" applyAlignment="1">
      <alignment horizontal="right" vertical="center" wrapText="1"/>
    </xf>
    <xf numFmtId="9" fontId="6" fillId="0" borderId="4" xfId="0" applyNumberFormat="1" applyFont="1" applyFill="1" applyBorder="1" applyAlignment="1">
      <alignment horizontal="right" vertical="center" wrapText="1"/>
    </xf>
    <xf numFmtId="164" fontId="6" fillId="0" borderId="9" xfId="0" applyNumberFormat="1" applyFont="1" applyFill="1" applyBorder="1" applyAlignment="1">
      <alignment horizontal="right" vertical="center" wrapText="1"/>
    </xf>
    <xf numFmtId="0" fontId="6" fillId="0" borderId="9" xfId="0" applyFont="1" applyFill="1" applyBorder="1" applyAlignment="1">
      <alignment horizontal="right" vertical="center" wrapText="1"/>
    </xf>
    <xf numFmtId="0" fontId="6" fillId="0" borderId="21" xfId="0" applyFont="1" applyFill="1" applyBorder="1" applyAlignment="1">
      <alignment horizontal="right" vertical="center" wrapText="1"/>
    </xf>
    <xf numFmtId="0" fontId="6" fillId="0" borderId="32" xfId="0" applyFont="1" applyFill="1" applyBorder="1" applyAlignment="1">
      <alignment horizontal="right" vertical="center" wrapText="1"/>
    </xf>
    <xf numFmtId="0" fontId="6" fillId="0" borderId="23" xfId="0" applyFont="1" applyFill="1" applyBorder="1" applyAlignment="1">
      <alignment horizontal="right" vertical="center" wrapText="1"/>
    </xf>
    <xf numFmtId="164" fontId="6" fillId="0" borderId="32" xfId="0" applyNumberFormat="1" applyFont="1" applyFill="1" applyBorder="1" applyAlignment="1">
      <alignment horizontal="right" vertical="center" wrapText="1"/>
    </xf>
    <xf numFmtId="0" fontId="6" fillId="0" borderId="20" xfId="0" applyFont="1" applyFill="1" applyBorder="1" applyAlignment="1">
      <alignment horizontal="right" vertical="center" wrapText="1"/>
    </xf>
    <xf numFmtId="0" fontId="6" fillId="0" borderId="15" xfId="0" applyFont="1" applyFill="1" applyBorder="1" applyAlignment="1">
      <alignment horizontal="center" vertical="center" wrapText="1"/>
    </xf>
    <xf numFmtId="0" fontId="6" fillId="0" borderId="22" xfId="0" applyFont="1" applyFill="1" applyBorder="1" applyAlignment="1">
      <alignment vertical="top" wrapText="1"/>
    </xf>
    <xf numFmtId="0" fontId="7" fillId="0" borderId="1" xfId="0" applyFont="1" applyFill="1" applyBorder="1" applyAlignment="1">
      <alignment horizontal="center" vertical="center" wrapText="1"/>
    </xf>
    <xf numFmtId="0" fontId="8" fillId="0" borderId="6" xfId="0" applyFont="1" applyFill="1" applyBorder="1" applyAlignment="1">
      <alignment horizontal="left" vertical="center" wrapText="1"/>
    </xf>
    <xf numFmtId="164" fontId="1" fillId="5" borderId="6" xfId="0" applyNumberFormat="1" applyFont="1" applyFill="1" applyBorder="1" applyAlignment="1">
      <alignment horizontal="right" vertical="center" wrapText="1"/>
    </xf>
    <xf numFmtId="164" fontId="1" fillId="5" borderId="7" xfId="0" applyNumberFormat="1" applyFont="1" applyFill="1" applyBorder="1" applyAlignment="1">
      <alignment horizontal="right" vertical="center" wrapText="1"/>
    </xf>
    <xf numFmtId="9" fontId="6"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0" fontId="1" fillId="0" borderId="2" xfId="0" applyFont="1" applyFill="1" applyBorder="1" applyAlignment="1">
      <alignment horizontal="right" vertical="center" wrapText="1"/>
    </xf>
    <xf numFmtId="0" fontId="1" fillId="0" borderId="12" xfId="0" applyFont="1" applyFill="1" applyBorder="1" applyAlignment="1">
      <alignment horizontal="right" vertical="center" wrapText="1"/>
    </xf>
    <xf numFmtId="0" fontId="1" fillId="0" borderId="24" xfId="0" applyFont="1" applyFill="1" applyBorder="1" applyAlignment="1">
      <alignment horizontal="right" vertical="center" wrapText="1"/>
    </xf>
    <xf numFmtId="0" fontId="1" fillId="0" borderId="6" xfId="0" applyFont="1" applyFill="1" applyBorder="1" applyAlignment="1">
      <alignment horizontal="right" vertical="center" wrapText="1"/>
    </xf>
    <xf numFmtId="0" fontId="6" fillId="0" borderId="1" xfId="0" applyFont="1" applyFill="1" applyBorder="1" applyAlignment="1">
      <alignment horizontal="center" vertical="top" wrapText="1"/>
    </xf>
    <xf numFmtId="0" fontId="8" fillId="0" borderId="1" xfId="0" applyFont="1" applyFill="1" applyBorder="1" applyAlignment="1">
      <alignment vertical="center" wrapText="1"/>
    </xf>
    <xf numFmtId="164" fontId="8" fillId="0" borderId="6" xfId="0" applyNumberFormat="1" applyFont="1" applyFill="1" applyBorder="1" applyAlignment="1">
      <alignment horizontal="right" vertical="center" wrapText="1"/>
    </xf>
    <xf numFmtId="164" fontId="8" fillId="0" borderId="18" xfId="0" applyNumberFormat="1" applyFont="1" applyFill="1" applyBorder="1" applyAlignment="1">
      <alignment horizontal="right" vertical="center" wrapText="1"/>
    </xf>
    <xf numFmtId="164" fontId="8" fillId="0" borderId="19" xfId="0" applyNumberFormat="1" applyFont="1" applyFill="1" applyBorder="1" applyAlignment="1">
      <alignment horizontal="right" vertical="center" wrapText="1"/>
    </xf>
    <xf numFmtId="0" fontId="6" fillId="0" borderId="1" xfId="0" applyFont="1" applyFill="1" applyBorder="1" applyAlignment="1">
      <alignment horizontal="right" vertical="center" wrapText="1"/>
    </xf>
    <xf numFmtId="0" fontId="6" fillId="0" borderId="6" xfId="0" applyFont="1" applyFill="1" applyBorder="1" applyAlignment="1">
      <alignment horizontal="right" vertical="center" wrapText="1"/>
    </xf>
    <xf numFmtId="0" fontId="6" fillId="0" borderId="7" xfId="0" applyFont="1" applyFill="1" applyBorder="1" applyAlignment="1">
      <alignment horizontal="right" vertical="center" wrapText="1"/>
    </xf>
    <xf numFmtId="0" fontId="8" fillId="0" borderId="1" xfId="0" applyFont="1" applyFill="1" applyBorder="1" applyAlignment="1">
      <alignment horizontal="center" vertical="center" wrapText="1"/>
    </xf>
    <xf numFmtId="164" fontId="8" fillId="0" borderId="20" xfId="0" applyNumberFormat="1" applyFont="1" applyFill="1" applyBorder="1" applyAlignment="1">
      <alignment horizontal="right" vertical="center" wrapText="1"/>
    </xf>
    <xf numFmtId="164" fontId="6" fillId="0" borderId="5" xfId="0" applyNumberFormat="1" applyFont="1" applyFill="1" applyBorder="1" applyAlignment="1">
      <alignment horizontal="right" vertical="center" wrapText="1"/>
    </xf>
    <xf numFmtId="164" fontId="6" fillId="0" borderId="6" xfId="0" applyNumberFormat="1" applyFont="1" applyFill="1" applyBorder="1" applyAlignment="1">
      <alignment horizontal="right" vertical="center" wrapText="1"/>
    </xf>
    <xf numFmtId="0" fontId="8" fillId="0" borderId="6" xfId="0" applyFont="1" applyFill="1" applyBorder="1" applyAlignment="1">
      <alignment vertical="center" wrapText="1"/>
    </xf>
    <xf numFmtId="0" fontId="1" fillId="0" borderId="1" xfId="0" applyFont="1" applyFill="1" applyBorder="1" applyAlignment="1">
      <alignment vertical="center" wrapText="1"/>
    </xf>
    <xf numFmtId="0" fontId="1" fillId="0" borderId="5" xfId="0" applyFont="1" applyFill="1" applyBorder="1" applyAlignment="1">
      <alignment horizontal="left" vertical="center" wrapText="1"/>
    </xf>
    <xf numFmtId="0" fontId="6" fillId="0" borderId="5" xfId="0" applyFont="1" applyFill="1" applyBorder="1" applyAlignment="1">
      <alignment horizontal="right" vertical="center" wrapText="1"/>
    </xf>
    <xf numFmtId="0" fontId="6" fillId="0" borderId="2" xfId="0" applyFont="1" applyFill="1" applyBorder="1" applyAlignment="1">
      <alignment horizontal="right" vertical="center" wrapText="1"/>
    </xf>
    <xf numFmtId="0" fontId="1" fillId="0" borderId="14" xfId="0" applyFont="1" applyFill="1" applyBorder="1" applyAlignment="1">
      <alignment horizontal="right" vertical="center" wrapText="1"/>
    </xf>
    <xf numFmtId="164" fontId="8" fillId="0" borderId="2" xfId="0" applyNumberFormat="1" applyFont="1" applyFill="1" applyBorder="1" applyAlignment="1">
      <alignment horizontal="right" vertical="center" wrapText="1"/>
    </xf>
    <xf numFmtId="0" fontId="8" fillId="0" borderId="1" xfId="0" applyFont="1" applyFill="1" applyBorder="1" applyAlignment="1">
      <alignment horizontal="right" vertical="center" wrapText="1"/>
    </xf>
    <xf numFmtId="0" fontId="8" fillId="0" borderId="6" xfId="0" applyFont="1" applyFill="1" applyBorder="1" applyAlignment="1">
      <alignment horizontal="righ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vertical="top" wrapText="1"/>
    </xf>
    <xf numFmtId="0" fontId="6" fillId="4" borderId="1" xfId="0" applyFont="1" applyFill="1" applyBorder="1" applyAlignment="1">
      <alignment vertical="top" wrapText="1"/>
    </xf>
    <xf numFmtId="0" fontId="6" fillId="0" borderId="16" xfId="0" applyFont="1" applyFill="1" applyBorder="1" applyAlignment="1">
      <alignment horizontal="right" vertical="center" wrapText="1"/>
    </xf>
    <xf numFmtId="164" fontId="6" fillId="0" borderId="16" xfId="0" applyNumberFormat="1" applyFont="1" applyFill="1" applyBorder="1" applyAlignment="1">
      <alignment horizontal="right" vertical="center" wrapText="1"/>
    </xf>
    <xf numFmtId="9" fontId="6" fillId="0" borderId="8" xfId="0" applyNumberFormat="1" applyFont="1" applyFill="1" applyBorder="1" applyAlignment="1">
      <alignment horizontal="right" vertical="center" wrapText="1"/>
    </xf>
    <xf numFmtId="164" fontId="1" fillId="5" borderId="2" xfId="0" applyNumberFormat="1" applyFont="1" applyFill="1" applyBorder="1" applyAlignment="1">
      <alignment horizontal="right" vertical="center" wrapText="1"/>
    </xf>
    <xf numFmtId="164" fontId="1" fillId="5" borderId="12" xfId="0" applyNumberFormat="1" applyFont="1" applyFill="1" applyBorder="1" applyAlignment="1">
      <alignment horizontal="right" vertical="center" wrapText="1"/>
    </xf>
    <xf numFmtId="0" fontId="6" fillId="0" borderId="0" xfId="0" applyFont="1" applyFill="1" applyBorder="1" applyAlignment="1">
      <alignment horizontal="center" vertical="center" wrapText="1"/>
    </xf>
    <xf numFmtId="0" fontId="6" fillId="0" borderId="0" xfId="0" applyFont="1" applyFill="1" applyAlignment="1">
      <alignment vertical="top" wrapText="1"/>
    </xf>
    <xf numFmtId="3" fontId="1" fillId="5" borderId="5" xfId="0" applyNumberFormat="1" applyFont="1" applyFill="1" applyBorder="1" applyAlignment="1">
      <alignment horizontal="center" vertical="center" wrapText="1"/>
    </xf>
    <xf numFmtId="0" fontId="1" fillId="5" borderId="11" xfId="0" applyFont="1" applyFill="1" applyBorder="1" applyAlignment="1">
      <alignment horizontal="left" vertical="center" wrapText="1"/>
    </xf>
    <xf numFmtId="0" fontId="1" fillId="5" borderId="8"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8" fillId="0" borderId="8" xfId="0" applyFont="1" applyFill="1" applyBorder="1" applyAlignment="1">
      <alignment horizontal="left" vertical="center" wrapText="1"/>
    </xf>
    <xf numFmtId="9" fontId="8" fillId="0" borderId="1" xfId="0" applyNumberFormat="1" applyFont="1" applyFill="1" applyBorder="1" applyAlignment="1">
      <alignment horizontal="right" vertical="center" wrapText="1"/>
    </xf>
    <xf numFmtId="0" fontId="6" fillId="0" borderId="15" xfId="0" applyFont="1" applyFill="1" applyBorder="1" applyAlignment="1">
      <alignment vertical="top" wrapText="1"/>
    </xf>
    <xf numFmtId="0" fontId="6" fillId="0" borderId="8" xfId="0" applyFont="1" applyFill="1" applyBorder="1" applyAlignment="1">
      <alignment vertical="top" wrapText="1"/>
    </xf>
    <xf numFmtId="0" fontId="1" fillId="0" borderId="18" xfId="0" applyFont="1" applyFill="1" applyBorder="1" applyAlignment="1">
      <alignment horizontal="left" vertical="center" wrapText="1"/>
    </xf>
    <xf numFmtId="164" fontId="6" fillId="0" borderId="14" xfId="0" applyNumberFormat="1" applyFont="1" applyFill="1" applyBorder="1" applyAlignment="1">
      <alignment horizontal="right" vertical="center" wrapText="1"/>
    </xf>
    <xf numFmtId="164" fontId="8" fillId="0" borderId="14" xfId="0" applyNumberFormat="1" applyFont="1" applyFill="1" applyBorder="1" applyAlignment="1">
      <alignment horizontal="right" vertical="center" wrapText="1"/>
    </xf>
    <xf numFmtId="0" fontId="6" fillId="0" borderId="18" xfId="0" applyFont="1" applyFill="1" applyBorder="1" applyAlignment="1">
      <alignment vertical="center" wrapText="1"/>
    </xf>
    <xf numFmtId="0" fontId="6" fillId="6" borderId="8" xfId="0" applyFont="1" applyFill="1" applyBorder="1" applyAlignment="1">
      <alignment vertical="top" wrapText="1"/>
    </xf>
    <xf numFmtId="0" fontId="1" fillId="6" borderId="18" xfId="0" applyFont="1" applyFill="1" applyBorder="1" applyAlignment="1">
      <alignment horizontal="left" vertical="center" wrapText="1"/>
    </xf>
    <xf numFmtId="164" fontId="1" fillId="6" borderId="8" xfId="0" applyNumberFormat="1" applyFont="1" applyFill="1" applyBorder="1" applyAlignment="1">
      <alignment horizontal="right" vertical="center" wrapText="1"/>
    </xf>
    <xf numFmtId="9" fontId="6" fillId="6" borderId="1" xfId="0" applyNumberFormat="1" applyFont="1" applyFill="1" applyBorder="1" applyAlignment="1">
      <alignment horizontal="right" vertical="center" wrapText="1"/>
    </xf>
    <xf numFmtId="164" fontId="1" fillId="6" borderId="14" xfId="0" applyNumberFormat="1" applyFont="1" applyFill="1" applyBorder="1" applyAlignment="1">
      <alignment horizontal="right" vertical="center" wrapText="1"/>
    </xf>
    <xf numFmtId="0" fontId="6" fillId="6" borderId="1" xfId="0" applyFont="1" applyFill="1" applyBorder="1" applyAlignment="1">
      <alignment horizontal="center" vertical="center" wrapText="1"/>
    </xf>
    <xf numFmtId="0" fontId="8" fillId="6" borderId="18" xfId="0" applyFont="1" applyFill="1" applyBorder="1" applyAlignment="1">
      <alignment horizontal="left" vertical="center" wrapText="1"/>
    </xf>
    <xf numFmtId="164" fontId="8" fillId="6" borderId="8" xfId="0" applyNumberFormat="1" applyFont="1" applyFill="1" applyBorder="1" applyAlignment="1">
      <alignment horizontal="right" vertical="center" wrapText="1"/>
    </xf>
    <xf numFmtId="164" fontId="8" fillId="6" borderId="14" xfId="0" applyNumberFormat="1" applyFont="1" applyFill="1" applyBorder="1" applyAlignment="1">
      <alignment horizontal="right" vertical="center" wrapText="1"/>
    </xf>
    <xf numFmtId="0" fontId="6" fillId="6" borderId="33" xfId="0" applyFont="1" applyFill="1" applyBorder="1" applyAlignment="1">
      <alignment vertical="center" wrapText="1"/>
    </xf>
    <xf numFmtId="0" fontId="6" fillId="6" borderId="8" xfId="0" applyFont="1" applyFill="1" applyBorder="1" applyAlignment="1">
      <alignment vertical="center" wrapText="1"/>
    </xf>
    <xf numFmtId="164" fontId="6" fillId="6" borderId="15" xfId="0" applyNumberFormat="1" applyFont="1" applyFill="1" applyBorder="1" applyAlignment="1">
      <alignment horizontal="right" vertical="center" wrapText="1"/>
    </xf>
    <xf numFmtId="9" fontId="6" fillId="6" borderId="4" xfId="0" applyNumberFormat="1" applyFont="1" applyFill="1" applyBorder="1" applyAlignment="1">
      <alignment horizontal="right" vertical="center" wrapText="1"/>
    </xf>
    <xf numFmtId="164" fontId="6" fillId="6" borderId="25" xfId="0" applyNumberFormat="1" applyFont="1" applyFill="1" applyBorder="1" applyAlignment="1">
      <alignment horizontal="right" vertical="center" wrapText="1"/>
    </xf>
    <xf numFmtId="3" fontId="1" fillId="5" borderId="16" xfId="0" applyNumberFormat="1" applyFont="1" applyFill="1" applyBorder="1" applyAlignment="1">
      <alignment horizontal="center" vertical="center" wrapText="1"/>
    </xf>
    <xf numFmtId="0" fontId="1" fillId="5" borderId="15" xfId="0" applyFont="1" applyFill="1" applyBorder="1" applyAlignment="1">
      <alignment horizontal="left" vertical="center" wrapText="1"/>
    </xf>
    <xf numFmtId="3" fontId="6" fillId="0" borderId="8" xfId="0" applyNumberFormat="1" applyFont="1" applyFill="1" applyBorder="1" applyAlignment="1">
      <alignment horizontal="center" vertical="center" wrapText="1"/>
    </xf>
    <xf numFmtId="3" fontId="6" fillId="0" borderId="21" xfId="0" applyNumberFormat="1" applyFont="1" applyFill="1" applyBorder="1" applyAlignment="1">
      <alignment horizontal="center" vertical="center" wrapText="1"/>
    </xf>
    <xf numFmtId="3" fontId="6" fillId="0" borderId="16" xfId="0" applyNumberFormat="1" applyFont="1" applyFill="1" applyBorder="1" applyAlignment="1">
      <alignment horizontal="center" vertical="center" wrapText="1"/>
    </xf>
    <xf numFmtId="164" fontId="6" fillId="6" borderId="8" xfId="0" applyNumberFormat="1" applyFont="1" applyFill="1" applyBorder="1" applyAlignment="1">
      <alignment horizontal="right" vertical="center" wrapText="1"/>
    </xf>
    <xf numFmtId="0" fontId="1" fillId="5" borderId="34" xfId="0" applyFont="1" applyFill="1" applyBorder="1" applyAlignment="1">
      <alignment horizontal="left" vertical="center" wrapText="1"/>
    </xf>
    <xf numFmtId="0" fontId="1" fillId="0" borderId="24" xfId="0" applyFont="1" applyFill="1" applyBorder="1" applyAlignment="1">
      <alignment horizontal="left" vertical="center" wrapText="1"/>
    </xf>
    <xf numFmtId="164" fontId="6" fillId="0" borderId="12" xfId="0" applyNumberFormat="1" applyFont="1" applyFill="1" applyBorder="1" applyAlignment="1">
      <alignment horizontal="right" vertical="center" wrapText="1"/>
    </xf>
    <xf numFmtId="164" fontId="6" fillId="0" borderId="27" xfId="0" applyNumberFormat="1" applyFont="1" applyFill="1" applyBorder="1" applyAlignment="1">
      <alignment horizontal="right" vertical="center" wrapText="1"/>
    </xf>
    <xf numFmtId="0" fontId="1" fillId="5" borderId="3" xfId="0" applyFont="1" applyFill="1" applyBorder="1" applyAlignment="1">
      <alignment horizontal="left" vertical="top" wrapText="1"/>
    </xf>
    <xf numFmtId="164" fontId="1" fillId="5" borderId="5" xfId="0" applyNumberFormat="1" applyFont="1" applyFill="1" applyBorder="1" applyAlignment="1">
      <alignment horizontal="right" vertical="center" wrapText="1"/>
    </xf>
    <xf numFmtId="164" fontId="1" fillId="5" borderId="3" xfId="0" applyNumberFormat="1" applyFont="1" applyFill="1" applyBorder="1" applyAlignment="1">
      <alignment horizontal="right" vertical="center" wrapText="1"/>
    </xf>
    <xf numFmtId="0" fontId="6" fillId="5" borderId="12" xfId="0" applyFont="1" applyFill="1" applyBorder="1" applyAlignment="1">
      <alignment horizontal="center" vertical="center" wrapText="1"/>
    </xf>
    <xf numFmtId="0" fontId="6" fillId="5" borderId="12" xfId="0" applyFont="1" applyFill="1" applyBorder="1" applyAlignment="1">
      <alignment vertical="top" wrapText="1"/>
    </xf>
    <xf numFmtId="0" fontId="6" fillId="0" borderId="1" xfId="0" applyFont="1" applyFill="1" applyBorder="1" applyAlignment="1">
      <alignment horizontal="center" vertical="center" wrapText="1"/>
    </xf>
    <xf numFmtId="9" fontId="6" fillId="0" borderId="35" xfId="0" applyNumberFormat="1" applyFont="1" applyFill="1" applyBorder="1" applyAlignment="1">
      <alignment horizontal="right" vertical="center" wrapText="1"/>
    </xf>
    <xf numFmtId="0" fontId="6" fillId="0" borderId="0" xfId="0" applyFont="1" applyFill="1" applyAlignment="1">
      <alignment vertical="top" wrapText="1"/>
    </xf>
    <xf numFmtId="0" fontId="6" fillId="0" borderId="1"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Fill="1" applyBorder="1" applyAlignment="1">
      <alignment vertical="center" wrapText="1"/>
    </xf>
    <xf numFmtId="0" fontId="6" fillId="7" borderId="1" xfId="0" applyFont="1" applyFill="1" applyBorder="1" applyAlignment="1">
      <alignment vertical="center" wrapText="1"/>
    </xf>
    <xf numFmtId="164" fontId="6" fillId="7" borderId="8" xfId="0" applyNumberFormat="1" applyFont="1" applyFill="1" applyBorder="1" applyAlignment="1">
      <alignment horizontal="right" vertical="center" wrapText="1"/>
    </xf>
    <xf numFmtId="9" fontId="6" fillId="7" borderId="8" xfId="0" applyNumberFormat="1" applyFont="1" applyFill="1" applyBorder="1" applyAlignment="1">
      <alignment horizontal="right" vertical="center" wrapText="1"/>
    </xf>
    <xf numFmtId="0" fontId="8" fillId="7" borderId="6" xfId="0" applyFont="1" applyFill="1" applyBorder="1" applyAlignment="1">
      <alignment horizontal="left" vertical="center" wrapText="1"/>
    </xf>
    <xf numFmtId="0" fontId="6" fillId="7" borderId="8" xfId="0" applyFont="1" applyFill="1" applyBorder="1" applyAlignment="1">
      <alignment horizontal="left" vertical="center" wrapText="1"/>
    </xf>
    <xf numFmtId="164" fontId="8" fillId="7" borderId="8" xfId="0" applyNumberFormat="1" applyFont="1" applyFill="1" applyBorder="1" applyAlignment="1">
      <alignment horizontal="right" vertical="center" wrapText="1"/>
    </xf>
    <xf numFmtId="0" fontId="6" fillId="7" borderId="8" xfId="0" applyFont="1" applyFill="1" applyBorder="1" applyAlignment="1">
      <alignment vertical="top" wrapText="1"/>
    </xf>
    <xf numFmtId="0" fontId="6" fillId="7" borderId="6" xfId="0" applyFont="1" applyFill="1" applyBorder="1" applyAlignment="1">
      <alignment vertical="center" wrapText="1"/>
    </xf>
    <xf numFmtId="164" fontId="9" fillId="7" borderId="8" xfId="0" applyNumberFormat="1" applyFont="1" applyFill="1" applyBorder="1" applyAlignment="1">
      <alignment horizontal="right" vertical="center" wrapText="1"/>
    </xf>
    <xf numFmtId="164" fontId="6" fillId="7" borderId="1" xfId="0" applyNumberFormat="1" applyFont="1" applyFill="1" applyBorder="1" applyAlignment="1">
      <alignment horizontal="right" vertical="center" wrapText="1"/>
    </xf>
    <xf numFmtId="164" fontId="6" fillId="7" borderId="6" xfId="0" applyNumberFormat="1" applyFont="1" applyFill="1" applyBorder="1" applyAlignment="1">
      <alignment horizontal="right" vertical="center" wrapText="1"/>
    </xf>
    <xf numFmtId="0" fontId="6" fillId="6" borderId="6" xfId="0" applyFont="1" applyFill="1" applyBorder="1" applyAlignment="1">
      <alignment vertical="center" wrapText="1"/>
    </xf>
    <xf numFmtId="0" fontId="6" fillId="6" borderId="8" xfId="0" applyFont="1" applyFill="1" applyBorder="1" applyAlignment="1">
      <alignment horizontal="center" vertical="center" wrapText="1"/>
    </xf>
    <xf numFmtId="9" fontId="6" fillId="6" borderId="8" xfId="0" applyNumberFormat="1" applyFont="1" applyFill="1" applyBorder="1" applyAlignment="1">
      <alignment horizontal="right" vertical="center" wrapText="1"/>
    </xf>
    <xf numFmtId="0" fontId="6" fillId="6" borderId="8" xfId="0" applyFont="1" applyFill="1" applyBorder="1" applyAlignment="1">
      <alignment horizontal="right" vertical="center" wrapText="1"/>
    </xf>
    <xf numFmtId="0" fontId="6" fillId="6" borderId="1" xfId="0" applyFont="1" applyFill="1" applyBorder="1" applyAlignment="1">
      <alignment vertical="center" wrapText="1"/>
    </xf>
    <xf numFmtId="164" fontId="6" fillId="6" borderId="1" xfId="0" applyNumberFormat="1" applyFont="1" applyFill="1" applyBorder="1" applyAlignment="1">
      <alignment horizontal="right" vertical="center" wrapText="1"/>
    </xf>
    <xf numFmtId="164" fontId="6" fillId="6" borderId="6" xfId="0" applyNumberFormat="1" applyFont="1" applyFill="1" applyBorder="1" applyAlignment="1">
      <alignment horizontal="right" vertical="center" wrapText="1"/>
    </xf>
    <xf numFmtId="0" fontId="6" fillId="6" borderId="6" xfId="0" applyFont="1" applyFill="1" applyBorder="1" applyAlignment="1">
      <alignment horizontal="right" vertical="center" wrapText="1"/>
    </xf>
    <xf numFmtId="9" fontId="6" fillId="7" borderId="12" xfId="0" applyNumberFormat="1" applyFont="1" applyFill="1" applyBorder="1" applyAlignment="1">
      <alignment horizontal="right" vertical="center" wrapText="1"/>
    </xf>
    <xf numFmtId="164" fontId="6" fillId="7" borderId="2" xfId="0" applyNumberFormat="1" applyFont="1" applyFill="1" applyBorder="1" applyAlignment="1">
      <alignment horizontal="right" vertical="center" wrapText="1"/>
    </xf>
    <xf numFmtId="164" fontId="6" fillId="7" borderId="8" xfId="0" applyNumberFormat="1" applyFont="1" applyFill="1" applyBorder="1" applyAlignment="1">
      <alignment vertical="center" wrapText="1"/>
    </xf>
    <xf numFmtId="164" fontId="8" fillId="0" borderId="16" xfId="0" applyNumberFormat="1" applyFont="1" applyFill="1" applyBorder="1" applyAlignment="1">
      <alignment horizontal="right" vertical="center" wrapText="1"/>
    </xf>
    <xf numFmtId="9" fontId="8" fillId="0" borderId="8" xfId="0" applyNumberFormat="1" applyFont="1" applyFill="1" applyBorder="1" applyAlignment="1">
      <alignment horizontal="right" vertical="center" wrapText="1"/>
    </xf>
    <xf numFmtId="0" fontId="6" fillId="0" borderId="1"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0" xfId="0" applyFont="1" applyFill="1" applyAlignment="1">
      <alignment vertical="top" wrapText="1"/>
    </xf>
    <xf numFmtId="0" fontId="6" fillId="0" borderId="19" xfId="0" applyFont="1" applyFill="1" applyBorder="1" applyAlignment="1">
      <alignment horizontal="center" vertical="center" wrapText="1"/>
    </xf>
    <xf numFmtId="9" fontId="6" fillId="0" borderId="15" xfId="0" applyNumberFormat="1" applyFont="1" applyFill="1" applyBorder="1" applyAlignment="1">
      <alignment horizontal="right" vertical="center" wrapText="1"/>
    </xf>
    <xf numFmtId="164" fontId="6" fillId="0" borderId="19" xfId="0" applyNumberFormat="1" applyFont="1" applyFill="1" applyBorder="1" applyAlignment="1">
      <alignment horizontal="right" vertical="center" wrapText="1"/>
    </xf>
    <xf numFmtId="0" fontId="6" fillId="0" borderId="19" xfId="0" applyFont="1" applyFill="1" applyBorder="1" applyAlignment="1">
      <alignment vertical="center" wrapText="1"/>
    </xf>
    <xf numFmtId="0" fontId="6" fillId="0" borderId="12"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6" fillId="0" borderId="8" xfId="0" applyFont="1" applyFill="1" applyBorder="1" applyAlignment="1">
      <alignment vertical="center" wrapText="1"/>
    </xf>
    <xf numFmtId="0" fontId="6" fillId="0" borderId="6" xfId="0" applyFont="1" applyFill="1" applyBorder="1" applyAlignment="1">
      <alignment vertical="top" wrapText="1"/>
    </xf>
    <xf numFmtId="0" fontId="6" fillId="0" borderId="5" xfId="0" applyFont="1" applyFill="1" applyBorder="1" applyAlignment="1">
      <alignment vertical="center" wrapText="1"/>
    </xf>
    <xf numFmtId="164" fontId="6" fillId="0" borderId="2" xfId="0" applyNumberFormat="1" applyFont="1" applyFill="1" applyBorder="1" applyAlignment="1">
      <alignment horizontal="right" vertical="center" wrapText="1"/>
    </xf>
    <xf numFmtId="9" fontId="6" fillId="0" borderId="12" xfId="0" applyNumberFormat="1" applyFont="1" applyFill="1" applyBorder="1" applyAlignment="1">
      <alignment horizontal="right" vertical="center" wrapText="1"/>
    </xf>
    <xf numFmtId="0" fontId="6" fillId="0" borderId="6" xfId="0" applyFont="1" applyFill="1" applyBorder="1" applyAlignment="1">
      <alignment vertical="center" wrapText="1"/>
    </xf>
    <xf numFmtId="0" fontId="6" fillId="7" borderId="0" xfId="0" applyFont="1" applyFill="1" applyAlignment="1">
      <alignment vertical="top" wrapText="1"/>
    </xf>
    <xf numFmtId="3" fontId="1" fillId="7" borderId="8" xfId="0" applyNumberFormat="1" applyFont="1" applyFill="1" applyBorder="1" applyAlignment="1">
      <alignment horizontal="center" vertical="center" wrapText="1"/>
    </xf>
    <xf numFmtId="0" fontId="1" fillId="7" borderId="18" xfId="0" applyFont="1" applyFill="1" applyBorder="1" applyAlignment="1">
      <alignment horizontal="left" vertical="center" wrapText="1"/>
    </xf>
    <xf numFmtId="164" fontId="6" fillId="7" borderId="8" xfId="0" applyNumberFormat="1" applyFont="1" applyFill="1" applyBorder="1" applyAlignment="1">
      <alignment horizontal="justify" vertical="center" wrapText="1"/>
    </xf>
    <xf numFmtId="0" fontId="0" fillId="7" borderId="0" xfId="0" applyFont="1" applyFill="1" applyAlignment="1">
      <alignment vertical="top" wrapText="1"/>
    </xf>
    <xf numFmtId="0" fontId="6" fillId="7" borderId="18" xfId="0" applyFont="1" applyFill="1" applyBorder="1" applyAlignment="1">
      <alignment vertical="center" wrapText="1"/>
    </xf>
    <xf numFmtId="3" fontId="7" fillId="7" borderId="8" xfId="0" applyNumberFormat="1" applyFont="1" applyFill="1" applyBorder="1" applyAlignment="1">
      <alignment horizontal="center" vertical="center" wrapText="1"/>
    </xf>
    <xf numFmtId="0" fontId="6" fillId="0" borderId="8" xfId="0" applyFont="1" applyFill="1" applyBorder="1" applyAlignment="1">
      <alignment vertical="top" wrapText="1"/>
    </xf>
    <xf numFmtId="0" fontId="6" fillId="0" borderId="8"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0" xfId="0" applyFont="1" applyFill="1" applyAlignment="1">
      <alignment vertical="top" wrapText="1"/>
    </xf>
    <xf numFmtId="4" fontId="6" fillId="6" borderId="1" xfId="0" applyNumberFormat="1" applyFont="1" applyFill="1" applyBorder="1" applyAlignment="1">
      <alignment horizontal="right" vertical="center" wrapText="1"/>
    </xf>
    <xf numFmtId="164" fontId="1" fillId="0" borderId="14" xfId="0" applyNumberFormat="1" applyFont="1" applyFill="1" applyBorder="1" applyAlignment="1">
      <alignment horizontal="right" vertical="center" wrapText="1"/>
    </xf>
    <xf numFmtId="0" fontId="6" fillId="0" borderId="33" xfId="0" applyFont="1" applyFill="1" applyBorder="1" applyAlignment="1">
      <alignment vertical="center" wrapText="1"/>
    </xf>
    <xf numFmtId="164" fontId="6" fillId="0" borderId="15" xfId="0" applyNumberFormat="1" applyFont="1" applyFill="1" applyBorder="1" applyAlignment="1">
      <alignment horizontal="right" vertical="center" wrapText="1"/>
    </xf>
    <xf numFmtId="164" fontId="6" fillId="0" borderId="25" xfId="0" applyNumberFormat="1" applyFont="1" applyFill="1" applyBorder="1" applyAlignment="1">
      <alignment horizontal="right" vertical="center" wrapText="1"/>
    </xf>
    <xf numFmtId="9" fontId="6" fillId="0" borderId="16" xfId="0" applyNumberFormat="1" applyFont="1" applyFill="1" applyBorder="1" applyAlignment="1">
      <alignment horizontal="right" vertical="center" wrapText="1"/>
    </xf>
    <xf numFmtId="0" fontId="6" fillId="0" borderId="11"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12" xfId="0" applyFont="1" applyFill="1" applyBorder="1" applyAlignment="1">
      <alignment horizontal="center" vertical="top" wrapText="1"/>
    </xf>
    <xf numFmtId="4" fontId="6" fillId="0" borderId="0" xfId="0" applyNumberFormat="1" applyFont="1" applyFill="1" applyBorder="1" applyAlignment="1">
      <alignment horizontal="center" vertical="center" wrapText="1"/>
    </xf>
    <xf numFmtId="0" fontId="1" fillId="0" borderId="6" xfId="0" applyFont="1" applyFill="1" applyBorder="1" applyAlignment="1">
      <alignment horizontal="left" vertical="center" wrapText="1"/>
    </xf>
    <xf numFmtId="4" fontId="6" fillId="6" borderId="0" xfId="0" applyNumberFormat="1"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8" xfId="0" applyFont="1" applyFill="1" applyBorder="1" applyAlignment="1">
      <alignment horizontal="center" vertical="center" wrapText="1"/>
    </xf>
    <xf numFmtId="9" fontId="6" fillId="0" borderId="0" xfId="0" applyNumberFormat="1" applyFont="1" applyFill="1" applyBorder="1" applyAlignment="1">
      <alignment horizontal="right" vertical="center" wrapText="1"/>
    </xf>
    <xf numFmtId="9" fontId="6" fillId="0" borderId="9" xfId="0" applyNumberFormat="1" applyFont="1" applyFill="1" applyBorder="1" applyAlignment="1">
      <alignment horizontal="right" vertical="center" wrapText="1"/>
    </xf>
    <xf numFmtId="0" fontId="6" fillId="0" borderId="0" xfId="0" applyFont="1" applyFill="1" applyBorder="1" applyAlignment="1">
      <alignment horizontal="center" vertical="center" wrapText="1"/>
    </xf>
    <xf numFmtId="164" fontId="8" fillId="0" borderId="5" xfId="0" applyNumberFormat="1" applyFont="1" applyFill="1" applyBorder="1" applyAlignment="1">
      <alignment horizontal="right" vertical="center" wrapText="1"/>
    </xf>
    <xf numFmtId="0" fontId="6" fillId="0" borderId="8" xfId="0" applyFont="1" applyFill="1" applyBorder="1" applyAlignment="1">
      <alignment vertical="top" wrapText="1"/>
    </xf>
    <xf numFmtId="0" fontId="6" fillId="0" borderId="8" xfId="0" applyFont="1" applyFill="1" applyBorder="1" applyAlignment="1">
      <alignment horizontal="center" vertical="center" wrapText="1"/>
    </xf>
    <xf numFmtId="0" fontId="6" fillId="0" borderId="0" xfId="0" applyFont="1" applyFill="1" applyBorder="1" applyAlignment="1">
      <alignment horizontal="center" vertical="center" wrapText="1"/>
    </xf>
    <xf numFmtId="9" fontId="6" fillId="0" borderId="6" xfId="0" applyNumberFormat="1" applyFont="1" applyFill="1" applyBorder="1" applyAlignment="1">
      <alignment horizontal="right" vertical="center" wrapText="1"/>
    </xf>
    <xf numFmtId="9" fontId="8" fillId="0" borderId="6" xfId="0" applyNumberFormat="1" applyFont="1" applyFill="1" applyBorder="1" applyAlignment="1">
      <alignment horizontal="right" vertical="center" wrapText="1"/>
    </xf>
    <xf numFmtId="0" fontId="6" fillId="0" borderId="15" xfId="0" applyFont="1" applyFill="1" applyBorder="1" applyAlignment="1">
      <alignment vertical="center" wrapText="1"/>
    </xf>
    <xf numFmtId="9" fontId="6" fillId="0" borderId="14" xfId="0" applyNumberFormat="1" applyFont="1" applyFill="1" applyBorder="1" applyAlignment="1">
      <alignment horizontal="right" vertical="center" wrapText="1"/>
    </xf>
    <xf numFmtId="164" fontId="6" fillId="0" borderId="7" xfId="0" applyNumberFormat="1" applyFont="1" applyFill="1" applyBorder="1" applyAlignment="1">
      <alignment horizontal="right" vertical="center" wrapText="1"/>
    </xf>
    <xf numFmtId="9" fontId="6" fillId="0" borderId="25" xfId="0" applyNumberFormat="1" applyFont="1" applyFill="1" applyBorder="1" applyAlignment="1">
      <alignment horizontal="right" vertical="center" wrapText="1"/>
    </xf>
    <xf numFmtId="164" fontId="6" fillId="0" borderId="18" xfId="0" applyNumberFormat="1" applyFont="1" applyFill="1" applyBorder="1" applyAlignment="1">
      <alignment horizontal="right" vertical="center" wrapText="1"/>
    </xf>
    <xf numFmtId="164" fontId="1" fillId="5" borderId="14" xfId="0" applyNumberFormat="1" applyFont="1" applyFill="1" applyBorder="1" applyAlignment="1">
      <alignment horizontal="right" vertical="center" wrapText="1"/>
    </xf>
    <xf numFmtId="0" fontId="8" fillId="0" borderId="5" xfId="0" applyFont="1" applyFill="1" applyBorder="1" applyAlignment="1">
      <alignment vertical="center" wrapText="1"/>
    </xf>
    <xf numFmtId="164" fontId="1" fillId="0" borderId="7" xfId="0" applyNumberFormat="1" applyFont="1" applyFill="1" applyBorder="1" applyAlignment="1">
      <alignment horizontal="right" vertical="center" wrapText="1"/>
    </xf>
    <xf numFmtId="164" fontId="6" fillId="0" borderId="11" xfId="0" applyNumberFormat="1" applyFont="1" applyFill="1" applyBorder="1" applyAlignment="1">
      <alignment horizontal="right" vertical="center" wrapText="1"/>
    </xf>
    <xf numFmtId="164" fontId="6" fillId="0" borderId="30" xfId="0" applyNumberFormat="1" applyFont="1" applyFill="1" applyBorder="1" applyAlignment="1">
      <alignment horizontal="right" vertical="center" wrapText="1"/>
    </xf>
    <xf numFmtId="164" fontId="1" fillId="0" borderId="18" xfId="0" applyNumberFormat="1" applyFont="1" applyFill="1" applyBorder="1" applyAlignment="1">
      <alignment horizontal="right" vertical="center" wrapText="1"/>
    </xf>
    <xf numFmtId="9" fontId="6" fillId="7" borderId="32" xfId="0" applyNumberFormat="1" applyFont="1" applyFill="1" applyBorder="1" applyAlignment="1">
      <alignment horizontal="right" vertical="center" wrapText="1"/>
    </xf>
    <xf numFmtId="9" fontId="6" fillId="7" borderId="0" xfId="0" applyNumberFormat="1" applyFont="1" applyFill="1" applyBorder="1" applyAlignment="1">
      <alignment horizontal="right" vertical="center" wrapText="1"/>
    </xf>
    <xf numFmtId="164" fontId="8" fillId="0" borderId="4" xfId="0" applyNumberFormat="1" applyFont="1" applyFill="1" applyBorder="1" applyAlignment="1">
      <alignment horizontal="right" vertical="center" wrapText="1"/>
    </xf>
    <xf numFmtId="165" fontId="6" fillId="9" borderId="1" xfId="0" applyNumberFormat="1" applyFont="1" applyFill="1" applyBorder="1" applyAlignment="1">
      <alignment horizontal="justify" vertical="center" wrapText="1"/>
    </xf>
    <xf numFmtId="9" fontId="6" fillId="0" borderId="1" xfId="0" applyNumberFormat="1" applyFont="1" applyFill="1" applyBorder="1" applyAlignment="1">
      <alignment horizontal="justify" vertical="center" wrapText="1"/>
    </xf>
    <xf numFmtId="164" fontId="6" fillId="7" borderId="15" xfId="0" applyNumberFormat="1" applyFont="1" applyFill="1" applyBorder="1" applyAlignment="1">
      <alignment horizontal="right" vertical="center" wrapText="1"/>
    </xf>
    <xf numFmtId="164" fontId="6" fillId="7" borderId="12" xfId="0" applyNumberFormat="1" applyFont="1" applyFill="1" applyBorder="1" applyAlignment="1">
      <alignment horizontal="right" vertical="center" wrapText="1"/>
    </xf>
    <xf numFmtId="0" fontId="6" fillId="0" borderId="8" xfId="0" applyFont="1" applyFill="1" applyBorder="1" applyAlignment="1">
      <alignment horizontal="left" vertical="center" wrapText="1"/>
    </xf>
    <xf numFmtId="0" fontId="6" fillId="0" borderId="8" xfId="0" applyFont="1" applyFill="1" applyBorder="1" applyAlignment="1">
      <alignment vertical="top" wrapText="1"/>
    </xf>
    <xf numFmtId="0" fontId="6" fillId="7" borderId="0" xfId="0" applyFont="1" applyFill="1" applyAlignment="1">
      <alignment vertical="top" wrapText="1"/>
    </xf>
    <xf numFmtId="0" fontId="6" fillId="6" borderId="0" xfId="0" applyFont="1" applyFill="1" applyAlignment="1">
      <alignment horizontal="left" vertical="top" wrapText="1"/>
    </xf>
    <xf numFmtId="164" fontId="6" fillId="0" borderId="14" xfId="0" applyNumberFormat="1" applyFont="1" applyFill="1" applyBorder="1" applyAlignment="1">
      <alignment horizontal="left" vertical="center" wrapText="1"/>
    </xf>
    <xf numFmtId="164" fontId="6" fillId="0" borderId="33" xfId="0" applyNumberFormat="1" applyFont="1" applyFill="1" applyBorder="1" applyAlignment="1">
      <alignment horizontal="left" vertical="center" wrapText="1"/>
    </xf>
    <xf numFmtId="164" fontId="6" fillId="0" borderId="18" xfId="0" applyNumberFormat="1" applyFont="1" applyFill="1" applyBorder="1" applyAlignment="1">
      <alignment horizontal="left" vertical="center" wrapText="1"/>
    </xf>
    <xf numFmtId="0" fontId="1" fillId="5" borderId="14"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6" fillId="0" borderId="14" xfId="0" applyFont="1" applyFill="1" applyBorder="1" applyAlignment="1">
      <alignment horizontal="left" vertical="center" wrapText="1"/>
    </xf>
    <xf numFmtId="0" fontId="6" fillId="0" borderId="33" xfId="0" applyFont="1" applyFill="1" applyBorder="1" applyAlignment="1">
      <alignment horizontal="left" vertical="center" wrapText="1"/>
    </xf>
    <xf numFmtId="0" fontId="6" fillId="0" borderId="18" xfId="0" applyFont="1" applyFill="1" applyBorder="1" applyAlignment="1">
      <alignment horizontal="left" vertical="center" wrapText="1"/>
    </xf>
    <xf numFmtId="164" fontId="6" fillId="5" borderId="14" xfId="0" applyNumberFormat="1" applyFont="1" applyFill="1" applyBorder="1" applyAlignment="1">
      <alignment horizontal="left" vertical="center" wrapText="1"/>
    </xf>
    <xf numFmtId="164" fontId="6" fillId="5" borderId="33" xfId="0" applyNumberFormat="1" applyFont="1" applyFill="1" applyBorder="1" applyAlignment="1">
      <alignment horizontal="left" vertical="center" wrapText="1"/>
    </xf>
    <xf numFmtId="164" fontId="6" fillId="5" borderId="18" xfId="0" applyNumberFormat="1" applyFont="1" applyFill="1" applyBorder="1" applyAlignment="1">
      <alignment horizontal="left" vertical="center" wrapText="1"/>
    </xf>
    <xf numFmtId="0" fontId="6" fillId="0" borderId="21" xfId="0" applyFont="1" applyFill="1" applyBorder="1" applyAlignment="1">
      <alignment vertical="center" wrapText="1"/>
    </xf>
    <xf numFmtId="0" fontId="6" fillId="0" borderId="0" xfId="0" applyFont="1" applyFill="1" applyBorder="1" applyAlignment="1">
      <alignment vertical="center" wrapText="1"/>
    </xf>
    <xf numFmtId="0" fontId="6" fillId="0" borderId="20" xfId="0" applyFont="1" applyFill="1" applyBorder="1" applyAlignment="1">
      <alignment vertical="center" wrapText="1"/>
    </xf>
    <xf numFmtId="0" fontId="1" fillId="5" borderId="6" xfId="0" applyFont="1" applyFill="1" applyBorder="1" applyAlignment="1">
      <alignment horizontal="left" vertical="top" wrapText="1"/>
    </xf>
    <xf numFmtId="0" fontId="1" fillId="5" borderId="11" xfId="0" applyFont="1" applyFill="1" applyBorder="1" applyAlignment="1">
      <alignment horizontal="left" vertical="top" wrapText="1"/>
    </xf>
    <xf numFmtId="0" fontId="1" fillId="5" borderId="7" xfId="0" applyFont="1" applyFill="1" applyBorder="1" applyAlignment="1">
      <alignment horizontal="left" vertical="top" wrapText="1"/>
    </xf>
    <xf numFmtId="0" fontId="6" fillId="7" borderId="4"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0" borderId="37" xfId="0" applyFont="1" applyFill="1" applyBorder="1" applyAlignment="1">
      <alignment horizontal="left" vertical="center" wrapText="1"/>
    </xf>
    <xf numFmtId="0" fontId="6" fillId="0" borderId="39" xfId="0" applyFont="1" applyFill="1" applyBorder="1" applyAlignment="1">
      <alignment horizontal="left" vertical="center" wrapText="1"/>
    </xf>
    <xf numFmtId="0" fontId="6" fillId="0" borderId="39" xfId="0" applyFont="1" applyFill="1" applyBorder="1" applyAlignment="1">
      <alignment vertical="top" wrapText="1"/>
    </xf>
    <xf numFmtId="0" fontId="6" fillId="0" borderId="38"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25"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11" fillId="0" borderId="0" xfId="0" applyFont="1" applyFill="1" applyAlignment="1">
      <alignment horizontal="right" vertical="top" wrapText="1"/>
    </xf>
    <xf numFmtId="0" fontId="1" fillId="0"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0" borderId="0" xfId="0" applyFont="1" applyFill="1" applyAlignment="1">
      <alignment horizontal="left" vertical="top" wrapText="1"/>
    </xf>
    <xf numFmtId="0" fontId="7" fillId="7" borderId="4"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6" fillId="0" borderId="0" xfId="0" applyFont="1" applyFill="1" applyAlignment="1">
      <alignment vertical="top" wrapText="1"/>
    </xf>
    <xf numFmtId="0" fontId="6" fillId="0" borderId="26"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4" fillId="0" borderId="0" xfId="0" applyFont="1" applyFill="1" applyAlignment="1">
      <alignment horizontal="left" vertical="top"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5" xfId="0" applyFont="1" applyFill="1" applyBorder="1" applyAlignment="1">
      <alignment horizontal="center" vertical="center" wrapText="1"/>
    </xf>
    <xf numFmtId="164" fontId="6" fillId="0" borderId="8" xfId="0" applyNumberFormat="1" applyFont="1" applyFill="1" applyBorder="1" applyAlignment="1">
      <alignment horizontal="justify" vertical="center" wrapText="1"/>
    </xf>
    <xf numFmtId="0" fontId="2" fillId="3" borderId="13"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1" fillId="0" borderId="6"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7"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0" borderId="24" xfId="0" applyFont="1" applyFill="1" applyBorder="1" applyAlignment="1">
      <alignment horizontal="center" vertical="center" wrapText="1"/>
    </xf>
    <xf numFmtId="164" fontId="6" fillId="0" borderId="25" xfId="0" applyNumberFormat="1" applyFont="1" applyFill="1" applyBorder="1" applyAlignment="1">
      <alignment horizontal="justify" vertical="center" wrapText="1"/>
    </xf>
    <xf numFmtId="164" fontId="6" fillId="0" borderId="31" xfId="0" applyNumberFormat="1" applyFont="1" applyFill="1" applyBorder="1" applyAlignment="1">
      <alignment horizontal="justify" vertical="center" wrapText="1"/>
    </xf>
    <xf numFmtId="164" fontId="6" fillId="0" borderId="22" xfId="0" applyNumberFormat="1" applyFont="1" applyFill="1" applyBorder="1" applyAlignment="1">
      <alignment horizontal="justify" vertical="center" wrapText="1"/>
    </xf>
  </cellXfs>
  <cellStyles count="2">
    <cellStyle name="st33" xfId="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21"/>
  <sheetViews>
    <sheetView tabSelected="1" topLeftCell="G1" zoomScale="70" zoomScaleNormal="70" zoomScaleSheetLayoutView="70" workbookViewId="0">
      <pane xSplit="2" ySplit="8" topLeftCell="I9" activePane="bottomRight" state="frozen"/>
      <selection activeCell="G1" sqref="G1"/>
      <selection pane="topRight" activeCell="I1" sqref="I1"/>
      <selection pane="bottomLeft" activeCell="G8" sqref="G8"/>
      <selection pane="bottomRight" activeCell="H112" sqref="H112"/>
    </sheetView>
  </sheetViews>
  <sheetFormatPr defaultRowHeight="12.75" x14ac:dyDescent="0.2"/>
  <cols>
    <col min="1" max="1" width="17.83203125" hidden="1" customWidth="1"/>
    <col min="2" max="3" width="7.5" hidden="1" customWidth="1"/>
    <col min="4" max="4" width="13.5" hidden="1" customWidth="1"/>
    <col min="5" max="5" width="7.33203125" hidden="1" customWidth="1"/>
    <col min="6" max="6" width="14.83203125" hidden="1" customWidth="1"/>
    <col min="7" max="7" width="10.6640625" customWidth="1"/>
    <col min="8" max="8" width="66.83203125" customWidth="1"/>
    <col min="9" max="9" width="10.1640625" customWidth="1"/>
    <col min="10" max="10" width="17.33203125" customWidth="1"/>
    <col min="11" max="12" width="16.5" customWidth="1"/>
    <col min="13" max="13" width="17.6640625" hidden="1" customWidth="1"/>
    <col min="14" max="14" width="15.33203125" hidden="1" customWidth="1"/>
    <col min="15" max="15" width="21.6640625" customWidth="1"/>
    <col min="16" max="17" width="17" hidden="1" customWidth="1"/>
    <col min="18" max="18" width="43" customWidth="1"/>
    <col min="19" max="19" width="27" customWidth="1"/>
    <col min="20" max="22" width="17" customWidth="1"/>
    <col min="23" max="23" width="25.5" customWidth="1"/>
    <col min="24" max="24" width="24.83203125" customWidth="1"/>
    <col min="25" max="25" width="17.6640625" hidden="1" customWidth="1"/>
    <col min="26" max="26" width="16.6640625" hidden="1" customWidth="1"/>
    <col min="27" max="27" width="16.33203125" hidden="1" customWidth="1"/>
    <col min="28" max="28" width="18" hidden="1" customWidth="1"/>
    <col min="29" max="29" width="15" hidden="1" customWidth="1"/>
    <col min="30" max="30" width="14.83203125" hidden="1" customWidth="1"/>
    <col min="31" max="31" width="17.33203125" hidden="1" customWidth="1"/>
    <col min="32" max="32" width="15.33203125" hidden="1" customWidth="1"/>
    <col min="33" max="33" width="16.83203125" hidden="1" customWidth="1"/>
    <col min="34" max="34" width="15.1640625" hidden="1" customWidth="1"/>
  </cols>
  <sheetData>
    <row r="1" spans="1:34" ht="20.25" x14ac:dyDescent="0.2">
      <c r="A1" t="s">
        <v>0</v>
      </c>
      <c r="V1" s="434" t="s">
        <v>551</v>
      </c>
      <c r="W1" s="434"/>
      <c r="X1" s="434"/>
      <c r="AH1" s="28"/>
    </row>
    <row r="2" spans="1:34" x14ac:dyDescent="0.2">
      <c r="AH2" s="28"/>
    </row>
    <row r="3" spans="1:34" ht="15.75" x14ac:dyDescent="0.2">
      <c r="A3" s="435" t="s">
        <v>547</v>
      </c>
      <c r="B3" s="435"/>
      <c r="C3" s="435"/>
      <c r="D3" s="435"/>
      <c r="E3" s="435"/>
      <c r="F3" s="435"/>
      <c r="G3" s="435"/>
      <c r="H3" s="435"/>
      <c r="I3" s="435"/>
      <c r="J3" s="435"/>
      <c r="K3" s="435"/>
      <c r="L3" s="435"/>
      <c r="M3" s="435"/>
      <c r="N3" s="435"/>
      <c r="O3" s="435"/>
      <c r="P3" s="435"/>
      <c r="Q3" s="435"/>
      <c r="R3" s="435"/>
      <c r="S3" s="435"/>
      <c r="T3" s="435"/>
      <c r="U3" s="435"/>
      <c r="V3" s="435"/>
      <c r="W3" s="435"/>
      <c r="X3" s="435"/>
      <c r="Y3" s="435"/>
      <c r="Z3" s="435"/>
      <c r="AA3" s="435"/>
      <c r="AB3" s="435"/>
      <c r="AC3" s="435"/>
      <c r="AD3" s="435"/>
      <c r="AE3" s="435"/>
      <c r="AF3" s="435"/>
      <c r="AG3" s="435"/>
      <c r="AH3" s="435"/>
    </row>
    <row r="4" spans="1:34" ht="15.75" x14ac:dyDescent="0.2">
      <c r="A4" s="435" t="s">
        <v>0</v>
      </c>
      <c r="B4" s="435"/>
      <c r="C4" s="435"/>
      <c r="D4" s="435"/>
      <c r="E4" s="435"/>
      <c r="F4" s="435"/>
      <c r="G4" s="435"/>
      <c r="H4" s="435"/>
      <c r="I4" s="435"/>
      <c r="J4" s="435"/>
      <c r="K4" s="435"/>
      <c r="L4" s="435"/>
      <c r="M4" s="435"/>
      <c r="N4" s="435"/>
      <c r="O4" s="435"/>
      <c r="P4" s="435"/>
      <c r="Q4" s="435"/>
      <c r="R4" s="435"/>
      <c r="S4" s="435"/>
      <c r="T4" s="435"/>
      <c r="U4" s="435"/>
      <c r="V4" s="435"/>
      <c r="W4" s="435"/>
      <c r="X4" s="435"/>
      <c r="Y4" s="435"/>
      <c r="Z4" s="435"/>
      <c r="AA4" s="435"/>
      <c r="AB4" s="435"/>
      <c r="AC4" s="435"/>
      <c r="AD4" s="330"/>
      <c r="AE4" s="330"/>
      <c r="AF4" s="330"/>
      <c r="AG4" s="330"/>
    </row>
    <row r="5" spans="1:34" ht="47.25" customHeight="1" x14ac:dyDescent="0.2">
      <c r="A5" s="436" t="s">
        <v>0</v>
      </c>
      <c r="B5" s="436" t="s">
        <v>0</v>
      </c>
      <c r="C5" s="436" t="s">
        <v>0</v>
      </c>
      <c r="D5" s="436" t="s">
        <v>0</v>
      </c>
      <c r="E5" s="436" t="s">
        <v>0</v>
      </c>
      <c r="F5" s="436" t="s">
        <v>0</v>
      </c>
      <c r="G5" s="438" t="s">
        <v>322</v>
      </c>
      <c r="H5" s="441" t="s">
        <v>247</v>
      </c>
      <c r="I5" s="403" t="s">
        <v>373</v>
      </c>
      <c r="J5" s="403" t="s">
        <v>535</v>
      </c>
      <c r="K5" s="403"/>
      <c r="L5" s="403"/>
      <c r="M5" s="406" t="s">
        <v>313</v>
      </c>
      <c r="N5" s="428" t="s">
        <v>314</v>
      </c>
      <c r="O5" s="428" t="s">
        <v>532</v>
      </c>
      <c r="P5" s="429"/>
      <c r="Q5" s="406"/>
      <c r="R5" s="404" t="s">
        <v>531</v>
      </c>
      <c r="S5" s="404" t="s">
        <v>550</v>
      </c>
      <c r="T5" s="428" t="s">
        <v>534</v>
      </c>
      <c r="U5" s="429"/>
      <c r="V5" s="406"/>
      <c r="W5" s="404" t="s">
        <v>536</v>
      </c>
      <c r="X5" s="404" t="s">
        <v>536</v>
      </c>
      <c r="Y5" s="403" t="s">
        <v>497</v>
      </c>
      <c r="Z5" s="403"/>
      <c r="AA5" s="403"/>
      <c r="AB5" s="403" t="s">
        <v>313</v>
      </c>
      <c r="AC5" s="403" t="s">
        <v>314</v>
      </c>
      <c r="AD5" s="405" t="s">
        <v>498</v>
      </c>
      <c r="AE5" s="403"/>
      <c r="AF5" s="403"/>
      <c r="AG5" s="406" t="s">
        <v>313</v>
      </c>
      <c r="AH5" s="403" t="s">
        <v>314</v>
      </c>
    </row>
    <row r="6" spans="1:34" ht="71.25" customHeight="1" x14ac:dyDescent="0.2">
      <c r="A6" s="437" t="s">
        <v>0</v>
      </c>
      <c r="B6" s="437" t="s">
        <v>0</v>
      </c>
      <c r="C6" s="437" t="s">
        <v>0</v>
      </c>
      <c r="D6" s="437" t="s">
        <v>0</v>
      </c>
      <c r="E6" s="437" t="s">
        <v>0</v>
      </c>
      <c r="F6" s="437" t="s">
        <v>0</v>
      </c>
      <c r="G6" s="439"/>
      <c r="H6" s="442" t="s">
        <v>0</v>
      </c>
      <c r="I6" s="403"/>
      <c r="J6" s="408" t="s">
        <v>9</v>
      </c>
      <c r="K6" s="410" t="s">
        <v>222</v>
      </c>
      <c r="L6" s="410" t="s">
        <v>312</v>
      </c>
      <c r="M6" s="407"/>
      <c r="N6" s="430"/>
      <c r="O6" s="430"/>
      <c r="P6" s="431"/>
      <c r="Q6" s="407"/>
      <c r="R6" s="413"/>
      <c r="S6" s="413"/>
      <c r="T6" s="432"/>
      <c r="U6" s="433"/>
      <c r="V6" s="415"/>
      <c r="W6" s="414"/>
      <c r="X6" s="414"/>
      <c r="Y6" s="411" t="s">
        <v>9</v>
      </c>
      <c r="Z6" s="411" t="s">
        <v>222</v>
      </c>
      <c r="AA6" s="411" t="s">
        <v>312</v>
      </c>
      <c r="AB6" s="403"/>
      <c r="AC6" s="403"/>
      <c r="AD6" s="416" t="s">
        <v>1</v>
      </c>
      <c r="AE6" s="418" t="s">
        <v>2</v>
      </c>
      <c r="AF6" s="419" t="s">
        <v>312</v>
      </c>
      <c r="AG6" s="407"/>
      <c r="AH6" s="403"/>
    </row>
    <row r="7" spans="1:34" ht="51.75" customHeight="1" x14ac:dyDescent="0.2">
      <c r="A7" s="437" t="s">
        <v>0</v>
      </c>
      <c r="B7" s="437" t="s">
        <v>0</v>
      </c>
      <c r="C7" s="437" t="s">
        <v>0</v>
      </c>
      <c r="D7" s="437" t="s">
        <v>0</v>
      </c>
      <c r="E7" s="437" t="s">
        <v>0</v>
      </c>
      <c r="F7" s="437" t="s">
        <v>0</v>
      </c>
      <c r="G7" s="440"/>
      <c r="H7" s="442" t="s">
        <v>0</v>
      </c>
      <c r="I7" s="403"/>
      <c r="J7" s="409"/>
      <c r="K7" s="410"/>
      <c r="L7" s="410"/>
      <c r="M7" s="415"/>
      <c r="N7" s="432"/>
      <c r="O7" s="348" t="s">
        <v>9</v>
      </c>
      <c r="P7" s="348" t="s">
        <v>222</v>
      </c>
      <c r="Q7" s="348" t="s">
        <v>223</v>
      </c>
      <c r="R7" s="414"/>
      <c r="S7" s="414"/>
      <c r="T7" s="349" t="s">
        <v>526</v>
      </c>
      <c r="U7" s="349" t="s">
        <v>527</v>
      </c>
      <c r="V7" s="349" t="s">
        <v>528</v>
      </c>
      <c r="W7" s="349" t="s">
        <v>529</v>
      </c>
      <c r="X7" s="349" t="s">
        <v>530</v>
      </c>
      <c r="Y7" s="412"/>
      <c r="Z7" s="412"/>
      <c r="AA7" s="412"/>
      <c r="AB7" s="404"/>
      <c r="AC7" s="404"/>
      <c r="AD7" s="417" t="s">
        <v>0</v>
      </c>
      <c r="AE7" s="410"/>
      <c r="AF7" s="420"/>
      <c r="AG7" s="407"/>
      <c r="AH7" s="404"/>
    </row>
    <row r="8" spans="1:34" ht="15.75" x14ac:dyDescent="0.2">
      <c r="A8" s="331" t="s">
        <v>3</v>
      </c>
      <c r="B8" s="331" t="s">
        <v>4</v>
      </c>
      <c r="C8" s="331" t="s">
        <v>5</v>
      </c>
      <c r="D8" s="331" t="s">
        <v>6</v>
      </c>
      <c r="E8" s="331" t="s">
        <v>7</v>
      </c>
      <c r="F8" s="331" t="s">
        <v>8</v>
      </c>
      <c r="G8" s="334"/>
      <c r="H8" s="334">
        <v>1</v>
      </c>
      <c r="I8" s="334">
        <v>2</v>
      </c>
      <c r="J8" s="328" t="s">
        <v>451</v>
      </c>
      <c r="K8" s="328">
        <v>4</v>
      </c>
      <c r="L8" s="328">
        <v>5</v>
      </c>
      <c r="M8" s="328">
        <v>6</v>
      </c>
      <c r="N8" s="328">
        <v>7</v>
      </c>
      <c r="O8" s="348">
        <v>6</v>
      </c>
      <c r="P8" s="348">
        <v>7</v>
      </c>
      <c r="Q8" s="348">
        <v>8</v>
      </c>
      <c r="R8" s="350">
        <v>7</v>
      </c>
      <c r="S8" s="356">
        <v>8</v>
      </c>
      <c r="T8" s="348">
        <v>9</v>
      </c>
      <c r="U8" s="348">
        <v>10</v>
      </c>
      <c r="V8" s="348">
        <v>11</v>
      </c>
      <c r="W8" s="348">
        <v>12</v>
      </c>
      <c r="X8" s="348">
        <v>13</v>
      </c>
      <c r="Y8" s="328" t="s">
        <v>452</v>
      </c>
      <c r="Z8" s="328">
        <v>9</v>
      </c>
      <c r="AA8" s="328">
        <v>10</v>
      </c>
      <c r="AB8" s="328">
        <v>11</v>
      </c>
      <c r="AC8" s="328">
        <v>12</v>
      </c>
      <c r="AD8" s="328" t="s">
        <v>316</v>
      </c>
      <c r="AE8" s="328">
        <v>14</v>
      </c>
      <c r="AF8" s="328">
        <v>15</v>
      </c>
      <c r="AG8" s="328">
        <v>16</v>
      </c>
      <c r="AH8" s="144">
        <v>17</v>
      </c>
    </row>
    <row r="9" spans="1:34" ht="15.75" hidden="1" x14ac:dyDescent="0.2">
      <c r="A9" s="334"/>
      <c r="B9" s="342"/>
      <c r="C9" s="342"/>
      <c r="D9" s="342"/>
      <c r="E9" s="342"/>
      <c r="F9" s="342"/>
      <c r="G9" s="342"/>
      <c r="H9" s="342" t="s">
        <v>524</v>
      </c>
      <c r="I9" s="343"/>
      <c r="J9" s="347" t="e">
        <f>K9+L9</f>
        <v>#REF!</v>
      </c>
      <c r="K9" s="347">
        <f>K10-K180</f>
        <v>6523362.3000000007</v>
      </c>
      <c r="L9" s="347" t="e">
        <f>L10-#REF!-L50</f>
        <v>#REF!</v>
      </c>
      <c r="M9" s="228"/>
      <c r="N9" s="228"/>
      <c r="O9" s="228"/>
      <c r="P9" s="228"/>
      <c r="Q9" s="228"/>
      <c r="R9" s="353"/>
      <c r="S9" s="357"/>
      <c r="T9" s="228"/>
      <c r="U9" s="228"/>
      <c r="V9" s="228"/>
      <c r="W9" s="228"/>
      <c r="X9" s="228"/>
      <c r="Y9" s="347" t="e">
        <f>Z9+AA9</f>
        <v>#REF!</v>
      </c>
      <c r="Z9" s="347" t="e">
        <f>Z10</f>
        <v>#REF!</v>
      </c>
      <c r="AA9" s="347" t="e">
        <f>AA10-AA52-AA53-AA54-#REF!</f>
        <v>#REF!</v>
      </c>
      <c r="AB9" s="312"/>
      <c r="AC9" s="228"/>
      <c r="AD9" s="345" t="e">
        <f>AE9+AF9</f>
        <v>#REF!</v>
      </c>
      <c r="AE9" s="345" t="e">
        <f>AE10</f>
        <v>#REF!</v>
      </c>
      <c r="AF9" s="345" t="e">
        <f>AF10-AF53</f>
        <v>#REF!</v>
      </c>
      <c r="AG9" s="312"/>
      <c r="AH9" s="344"/>
    </row>
    <row r="10" spans="1:34" ht="15.75" x14ac:dyDescent="0.2">
      <c r="A10" s="397" t="s">
        <v>272</v>
      </c>
      <c r="B10" s="398"/>
      <c r="C10" s="398"/>
      <c r="D10" s="398"/>
      <c r="E10" s="398"/>
      <c r="F10" s="398"/>
      <c r="G10" s="398"/>
      <c r="H10" s="399"/>
      <c r="I10" s="266"/>
      <c r="J10" s="267">
        <f t="shared" ref="J10:X10" si="0">J101+J129+J137+J56+J11+J164+J198+J187+J180</f>
        <v>8832482.4000000004</v>
      </c>
      <c r="K10" s="267">
        <f t="shared" si="0"/>
        <v>6523362.3000000007</v>
      </c>
      <c r="L10" s="267">
        <f t="shared" si="0"/>
        <v>2309120.1</v>
      </c>
      <c r="M10" s="267">
        <f t="shared" si="0"/>
        <v>8.4899964453145067</v>
      </c>
      <c r="N10" s="267">
        <f t="shared" si="0"/>
        <v>1.510003554685492</v>
      </c>
      <c r="O10" s="267">
        <f t="shared" si="0"/>
        <v>513664.8600000001</v>
      </c>
      <c r="P10" s="267">
        <f t="shared" si="0"/>
        <v>0</v>
      </c>
      <c r="Q10" s="267">
        <f t="shared" si="0"/>
        <v>0</v>
      </c>
      <c r="R10" s="267"/>
      <c r="S10" s="267">
        <f t="shared" si="0"/>
        <v>657408.39999999991</v>
      </c>
      <c r="T10" s="267">
        <f t="shared" si="0"/>
        <v>704703.6314999999</v>
      </c>
      <c r="U10" s="267">
        <f t="shared" si="0"/>
        <v>348277.32750000001</v>
      </c>
      <c r="V10" s="267">
        <f t="shared" si="0"/>
        <v>776791.50450000004</v>
      </c>
      <c r="W10" s="267">
        <f t="shared" si="0"/>
        <v>3282364.79</v>
      </c>
      <c r="X10" s="267">
        <f t="shared" si="0"/>
        <v>2408271.9896999998</v>
      </c>
      <c r="Y10" s="267" t="e">
        <f>Y11+Y56+Y101+Y129+Y137+Y164+Y187+Y198+Y210</f>
        <v>#REF!</v>
      </c>
      <c r="Z10" s="267" t="e">
        <f>Z11+Z56+Z101+Z129+Z137+Z164+Z187+Z198+Z210</f>
        <v>#REF!</v>
      </c>
      <c r="AA10" s="267" t="e">
        <f>AA11+AA56+AA101+AA129+AA137+AA164+AA187+AA198+AA210</f>
        <v>#REF!</v>
      </c>
      <c r="AB10" s="227"/>
      <c r="AC10" s="268"/>
      <c r="AD10" s="267" t="e">
        <f>AD11+AD56+AD101+AD129+AD137+AD164+AD187+AD198+AD210</f>
        <v>#REF!</v>
      </c>
      <c r="AE10" s="267" t="e">
        <f>AE11+AE56+AE101+AE129+AE137+AE164+AE187+AE198+AE210</f>
        <v>#REF!</v>
      </c>
      <c r="AF10" s="267" t="e">
        <f>AF11+AF56+AF101+AF129+AF137+AF164+AF187+AF198+AF210</f>
        <v>#REF!</v>
      </c>
      <c r="AG10" s="269"/>
      <c r="AH10" s="270"/>
    </row>
    <row r="11" spans="1:34" ht="15.75" x14ac:dyDescent="0.2">
      <c r="A11" s="147" t="s">
        <v>10</v>
      </c>
      <c r="B11" s="148" t="s">
        <v>0</v>
      </c>
      <c r="C11" s="148" t="s">
        <v>0</v>
      </c>
      <c r="D11" s="148" t="s">
        <v>0</v>
      </c>
      <c r="E11" s="149" t="s">
        <v>0</v>
      </c>
      <c r="F11" s="149" t="s">
        <v>0</v>
      </c>
      <c r="G11" s="150">
        <v>1</v>
      </c>
      <c r="H11" s="151" t="s">
        <v>248</v>
      </c>
      <c r="I11" s="151"/>
      <c r="J11" s="152">
        <f>K11+L11</f>
        <v>2634135.6999999997</v>
      </c>
      <c r="K11" s="152">
        <f>K12+K19+K39+K29+K50</f>
        <v>1836615.4999999998</v>
      </c>
      <c r="L11" s="152">
        <f>L12+L19+L39+L29</f>
        <v>797520.20000000007</v>
      </c>
      <c r="M11" s="152">
        <f t="shared" ref="M11:AH11" si="1">M12+M19+M39+M29</f>
        <v>5.7300046904094799</v>
      </c>
      <c r="N11" s="152">
        <f t="shared" si="1"/>
        <v>0.26999530959051998</v>
      </c>
      <c r="O11" s="152">
        <f t="shared" si="1"/>
        <v>359981.26000000007</v>
      </c>
      <c r="P11" s="152">
        <f t="shared" si="1"/>
        <v>0</v>
      </c>
      <c r="Q11" s="152">
        <f t="shared" si="1"/>
        <v>0</v>
      </c>
      <c r="R11" s="152"/>
      <c r="S11" s="152">
        <f t="shared" si="1"/>
        <v>526293.69999999995</v>
      </c>
      <c r="T11" s="152">
        <f t="shared" si="1"/>
        <v>194441.068</v>
      </c>
      <c r="U11" s="152">
        <f t="shared" si="1"/>
        <v>216914.924</v>
      </c>
      <c r="V11" s="152">
        <f t="shared" si="1"/>
        <v>220568.93</v>
      </c>
      <c r="W11" s="152">
        <f t="shared" si="1"/>
        <v>715564.82299999997</v>
      </c>
      <c r="X11" s="152">
        <f t="shared" si="1"/>
        <v>760500.20779999997</v>
      </c>
      <c r="Y11" s="152" t="e">
        <f t="shared" si="1"/>
        <v>#REF!</v>
      </c>
      <c r="Z11" s="152" t="e">
        <f t="shared" si="1"/>
        <v>#REF!</v>
      </c>
      <c r="AA11" s="152" t="e">
        <f t="shared" si="1"/>
        <v>#REF!</v>
      </c>
      <c r="AB11" s="152">
        <f t="shared" si="1"/>
        <v>0</v>
      </c>
      <c r="AC11" s="152">
        <f t="shared" si="1"/>
        <v>0</v>
      </c>
      <c r="AD11" s="152" t="e">
        <f t="shared" si="1"/>
        <v>#REF!</v>
      </c>
      <c r="AE11" s="152" t="e">
        <f t="shared" si="1"/>
        <v>#REF!</v>
      </c>
      <c r="AF11" s="152" t="e">
        <f t="shared" si="1"/>
        <v>#REF!</v>
      </c>
      <c r="AG11" s="152">
        <f t="shared" si="1"/>
        <v>0</v>
      </c>
      <c r="AH11" s="152">
        <f t="shared" si="1"/>
        <v>0</v>
      </c>
    </row>
    <row r="12" spans="1:34" ht="47.25" x14ac:dyDescent="0.2">
      <c r="A12" s="147" t="s">
        <v>10</v>
      </c>
      <c r="B12" s="148"/>
      <c r="C12" s="148"/>
      <c r="D12" s="148"/>
      <c r="E12" s="149"/>
      <c r="F12" s="149"/>
      <c r="G12" s="331" t="s">
        <v>341</v>
      </c>
      <c r="H12" s="167" t="s">
        <v>259</v>
      </c>
      <c r="I12" s="167"/>
      <c r="J12" s="168">
        <f>J14+J16+J18+J15</f>
        <v>675184</v>
      </c>
      <c r="K12" s="168">
        <f t="shared" ref="K12:AF12" si="2">K14+K16+K18+K15</f>
        <v>388221</v>
      </c>
      <c r="L12" s="168">
        <f t="shared" si="2"/>
        <v>286963.00000000006</v>
      </c>
      <c r="M12" s="168"/>
      <c r="N12" s="168"/>
      <c r="O12" s="168">
        <f>O14+O15+O16+O18</f>
        <v>278.27999999999997</v>
      </c>
      <c r="P12" s="168">
        <f t="shared" ref="P12:X12" si="3">P14+P15+P16+P18</f>
        <v>0</v>
      </c>
      <c r="Q12" s="168">
        <f t="shared" si="3"/>
        <v>0</v>
      </c>
      <c r="R12" s="168"/>
      <c r="S12" s="168">
        <f t="shared" si="3"/>
        <v>131184.5</v>
      </c>
      <c r="T12" s="168">
        <f>T14+T15+T16+T18</f>
        <v>56202.128000000004</v>
      </c>
      <c r="U12" s="168">
        <f t="shared" si="3"/>
        <v>61019.806000000004</v>
      </c>
      <c r="V12" s="168">
        <f t="shared" si="3"/>
        <v>61117.367000000006</v>
      </c>
      <c r="W12" s="168">
        <f t="shared" si="3"/>
        <v>183448.68400000001</v>
      </c>
      <c r="X12" s="168">
        <f t="shared" si="3"/>
        <v>182359.23299999998</v>
      </c>
      <c r="Y12" s="168">
        <f t="shared" si="2"/>
        <v>432898.7</v>
      </c>
      <c r="Z12" s="168">
        <f t="shared" si="2"/>
        <v>329047.90000000002</v>
      </c>
      <c r="AA12" s="168">
        <f t="shared" si="2"/>
        <v>103850.8</v>
      </c>
      <c r="AB12" s="168"/>
      <c r="AC12" s="168"/>
      <c r="AD12" s="168">
        <f t="shared" si="2"/>
        <v>355272.9</v>
      </c>
      <c r="AE12" s="168">
        <f t="shared" si="2"/>
        <v>222250</v>
      </c>
      <c r="AF12" s="168">
        <f t="shared" si="2"/>
        <v>133022.9</v>
      </c>
      <c r="AG12" s="168"/>
      <c r="AH12" s="168"/>
    </row>
    <row r="13" spans="1:34" ht="15.75" x14ac:dyDescent="0.2">
      <c r="A13" s="147" t="s">
        <v>10</v>
      </c>
      <c r="B13" s="148"/>
      <c r="C13" s="148"/>
      <c r="D13" s="148"/>
      <c r="E13" s="149"/>
      <c r="F13" s="149"/>
      <c r="G13" s="149"/>
      <c r="H13" s="160" t="s">
        <v>484</v>
      </c>
      <c r="I13" s="160"/>
      <c r="J13" s="168"/>
      <c r="K13" s="218"/>
      <c r="L13" s="218"/>
      <c r="M13" s="173"/>
      <c r="N13" s="173"/>
      <c r="O13" s="173"/>
      <c r="P13" s="173"/>
      <c r="Q13" s="173"/>
      <c r="R13" s="173"/>
      <c r="S13" s="173"/>
      <c r="T13" s="173"/>
      <c r="U13" s="173"/>
      <c r="V13" s="173"/>
      <c r="W13" s="173"/>
      <c r="X13" s="173"/>
      <c r="Y13" s="168"/>
      <c r="Z13" s="218"/>
      <c r="AA13" s="219"/>
      <c r="AB13" s="173"/>
      <c r="AC13" s="173"/>
      <c r="AD13" s="168"/>
      <c r="AE13" s="218"/>
      <c r="AF13" s="219"/>
      <c r="AG13" s="173"/>
      <c r="AH13" s="173"/>
    </row>
    <row r="14" spans="1:34" ht="141.75" x14ac:dyDescent="0.2">
      <c r="A14" s="331" t="s">
        <v>10</v>
      </c>
      <c r="B14" s="331" t="s">
        <v>14</v>
      </c>
      <c r="C14" s="331" t="s">
        <v>15</v>
      </c>
      <c r="D14" s="331" t="s">
        <v>16</v>
      </c>
      <c r="E14" s="331" t="s">
        <v>0</v>
      </c>
      <c r="F14" s="331" t="s">
        <v>0</v>
      </c>
      <c r="G14" s="331"/>
      <c r="H14" s="171" t="s">
        <v>175</v>
      </c>
      <c r="I14" s="331" t="s">
        <v>374</v>
      </c>
      <c r="J14" s="172">
        <f>K14+L14</f>
        <v>341719.3</v>
      </c>
      <c r="K14" s="172">
        <v>282188.3</v>
      </c>
      <c r="L14" s="172">
        <v>59531</v>
      </c>
      <c r="M14" s="173">
        <f>K14/J14</f>
        <v>0.82578976370371826</v>
      </c>
      <c r="N14" s="173">
        <f>L14/J14</f>
        <v>0.17421023629628177</v>
      </c>
      <c r="O14" s="173"/>
      <c r="P14" s="173"/>
      <c r="Q14" s="173"/>
      <c r="R14" s="374" t="s">
        <v>561</v>
      </c>
      <c r="S14" s="172">
        <v>73984.899999999994</v>
      </c>
      <c r="T14" s="172">
        <v>27911.517</v>
      </c>
      <c r="U14" s="172">
        <v>27911.517</v>
      </c>
      <c r="V14" s="172">
        <v>27911.517</v>
      </c>
      <c r="W14" s="172">
        <v>83734.551000000007</v>
      </c>
      <c r="X14" s="172">
        <v>83734.486999999994</v>
      </c>
      <c r="Y14" s="172">
        <v>0</v>
      </c>
      <c r="Z14" s="204" t="s">
        <v>18</v>
      </c>
      <c r="AA14" s="205" t="s">
        <v>18</v>
      </c>
      <c r="AB14" s="173"/>
      <c r="AC14" s="173"/>
      <c r="AD14" s="172">
        <v>0</v>
      </c>
      <c r="AE14" s="204" t="s">
        <v>18</v>
      </c>
      <c r="AF14" s="205" t="s">
        <v>18</v>
      </c>
      <c r="AG14" s="173"/>
      <c r="AH14" s="173"/>
    </row>
    <row r="15" spans="1:34" ht="141.75" x14ac:dyDescent="0.2">
      <c r="A15" s="331" t="s">
        <v>10</v>
      </c>
      <c r="B15" s="331" t="s">
        <v>14</v>
      </c>
      <c r="C15" s="331" t="s">
        <v>19</v>
      </c>
      <c r="D15" s="331" t="s">
        <v>20</v>
      </c>
      <c r="E15" s="331" t="s">
        <v>0</v>
      </c>
      <c r="F15" s="331" t="s">
        <v>0</v>
      </c>
      <c r="G15" s="331"/>
      <c r="H15" s="171" t="s">
        <v>468</v>
      </c>
      <c r="I15" s="331" t="s">
        <v>374</v>
      </c>
      <c r="J15" s="172">
        <f>K15+L15</f>
        <v>108792.59999999999</v>
      </c>
      <c r="K15" s="172">
        <v>106032.7</v>
      </c>
      <c r="L15" s="172">
        <v>2759.9</v>
      </c>
      <c r="M15" s="173">
        <f>K15/J15</f>
        <v>0.97463154663092899</v>
      </c>
      <c r="N15" s="173">
        <f>L15/J15</f>
        <v>2.5368453369071061E-2</v>
      </c>
      <c r="O15" s="173"/>
      <c r="P15" s="173"/>
      <c r="Q15" s="173"/>
      <c r="R15" s="374" t="s">
        <v>561</v>
      </c>
      <c r="S15" s="172">
        <v>3014.1</v>
      </c>
      <c r="T15" s="172">
        <v>7586.558</v>
      </c>
      <c r="U15" s="172">
        <v>12273.995000000001</v>
      </c>
      <c r="V15" s="172">
        <v>12273.995000000001</v>
      </c>
      <c r="W15" s="172">
        <v>36821.985000000001</v>
      </c>
      <c r="X15" s="172">
        <v>36821.987000000001</v>
      </c>
      <c r="Y15" s="172">
        <f>Z15+AA15</f>
        <v>337612.7</v>
      </c>
      <c r="Z15" s="172">
        <v>329047.90000000002</v>
      </c>
      <c r="AA15" s="210">
        <v>8564.7999999999993</v>
      </c>
      <c r="AB15" s="173">
        <f>Z15/Y15</f>
        <v>0.97463128608609806</v>
      </c>
      <c r="AC15" s="173">
        <f>AA15/Y15</f>
        <v>2.5368713913901931E-2</v>
      </c>
      <c r="AD15" s="172">
        <f>AE15+AF15</f>
        <v>228035.1</v>
      </c>
      <c r="AE15" s="172">
        <v>222250</v>
      </c>
      <c r="AF15" s="210">
        <v>5785.1</v>
      </c>
      <c r="AG15" s="173">
        <f>AE15/AD15</f>
        <v>0.97463065992910736</v>
      </c>
      <c r="AH15" s="173">
        <f>AF15/AD15</f>
        <v>2.5369340070892595E-2</v>
      </c>
    </row>
    <row r="16" spans="1:34" ht="141.75" x14ac:dyDescent="0.2">
      <c r="A16" s="331"/>
      <c r="B16" s="331"/>
      <c r="C16" s="331"/>
      <c r="D16" s="331"/>
      <c r="E16" s="331"/>
      <c r="F16" s="331"/>
      <c r="G16" s="331"/>
      <c r="H16" s="171" t="s">
        <v>178</v>
      </c>
      <c r="I16" s="331" t="s">
        <v>374</v>
      </c>
      <c r="J16" s="172">
        <f>K16+L16</f>
        <v>220217.2</v>
      </c>
      <c r="K16" s="204" t="s">
        <v>18</v>
      </c>
      <c r="L16" s="172">
        <v>220217.2</v>
      </c>
      <c r="M16" s="173">
        <f>K16/J16</f>
        <v>0</v>
      </c>
      <c r="N16" s="173">
        <f>L16/J16</f>
        <v>1</v>
      </c>
      <c r="O16" s="173"/>
      <c r="P16" s="173"/>
      <c r="Q16" s="173"/>
      <c r="R16" s="374" t="s">
        <v>561</v>
      </c>
      <c r="S16" s="172">
        <v>53583.8</v>
      </c>
      <c r="T16" s="172">
        <v>20368.005000000001</v>
      </c>
      <c r="U16" s="172">
        <v>20368.005000000001</v>
      </c>
      <c r="V16" s="172">
        <v>20368.005000000001</v>
      </c>
      <c r="W16" s="172">
        <v>61104.014999999999</v>
      </c>
      <c r="X16" s="172">
        <v>61103.834999999999</v>
      </c>
      <c r="Y16" s="172">
        <f>Z16+AA16</f>
        <v>90831.1</v>
      </c>
      <c r="Z16" s="172" t="s">
        <v>18</v>
      </c>
      <c r="AA16" s="172">
        <v>90831.1</v>
      </c>
      <c r="AB16" s="173"/>
      <c r="AC16" s="173"/>
      <c r="AD16" s="172">
        <f>AE16+AF16</f>
        <v>122782.9</v>
      </c>
      <c r="AE16" s="204" t="s">
        <v>18</v>
      </c>
      <c r="AF16" s="172">
        <v>122782.9</v>
      </c>
      <c r="AG16" s="173"/>
      <c r="AH16" s="173"/>
    </row>
    <row r="17" spans="1:34" ht="31.5" x14ac:dyDescent="0.2">
      <c r="A17" s="331"/>
      <c r="B17" s="331"/>
      <c r="C17" s="331"/>
      <c r="D17" s="331"/>
      <c r="E17" s="331"/>
      <c r="F17" s="331"/>
      <c r="G17" s="331"/>
      <c r="H17" s="160" t="s">
        <v>249</v>
      </c>
      <c r="I17" s="160"/>
      <c r="J17" s="172"/>
      <c r="K17" s="204"/>
      <c r="L17" s="204"/>
      <c r="M17" s="173"/>
      <c r="N17" s="173"/>
      <c r="O17" s="173"/>
      <c r="P17" s="173"/>
      <c r="Q17" s="173"/>
      <c r="R17" s="173"/>
      <c r="S17" s="172"/>
      <c r="T17" s="173"/>
      <c r="U17" s="173"/>
      <c r="V17" s="173"/>
      <c r="W17" s="173"/>
      <c r="X17" s="173"/>
      <c r="Y17" s="172"/>
      <c r="Z17" s="204"/>
      <c r="AA17" s="205"/>
      <c r="AB17" s="173"/>
      <c r="AC17" s="173"/>
      <c r="AD17" s="172"/>
      <c r="AE17" s="204"/>
      <c r="AF17" s="205"/>
      <c r="AG17" s="173"/>
      <c r="AH17" s="173"/>
    </row>
    <row r="18" spans="1:34" ht="63" x14ac:dyDescent="0.2">
      <c r="A18" s="147" t="s">
        <v>23</v>
      </c>
      <c r="B18" s="148" t="s">
        <v>0</v>
      </c>
      <c r="C18" s="148" t="s">
        <v>0</v>
      </c>
      <c r="D18" s="148" t="s">
        <v>0</v>
      </c>
      <c r="E18" s="149" t="s">
        <v>0</v>
      </c>
      <c r="F18" s="149" t="s">
        <v>0</v>
      </c>
      <c r="G18" s="331"/>
      <c r="H18" s="171" t="s">
        <v>183</v>
      </c>
      <c r="I18" s="171"/>
      <c r="J18" s="172">
        <f>K18+L18</f>
        <v>4454.8999999999996</v>
      </c>
      <c r="K18" s="172" t="s">
        <v>18</v>
      </c>
      <c r="L18" s="172">
        <v>4454.8999999999996</v>
      </c>
      <c r="M18" s="173">
        <f>K18/J18</f>
        <v>0</v>
      </c>
      <c r="N18" s="173">
        <f>L18/J18</f>
        <v>1</v>
      </c>
      <c r="O18" s="172">
        <v>278.27999999999997</v>
      </c>
      <c r="P18" s="173"/>
      <c r="Q18" s="173"/>
      <c r="R18" s="173"/>
      <c r="S18" s="172">
        <v>601.70000000000005</v>
      </c>
      <c r="T18" s="172">
        <v>336.048</v>
      </c>
      <c r="U18" s="172">
        <v>466.28899999999999</v>
      </c>
      <c r="V18" s="172">
        <v>563.85</v>
      </c>
      <c r="W18" s="172">
        <v>1788.133</v>
      </c>
      <c r="X18" s="172">
        <v>698.92399999999998</v>
      </c>
      <c r="Y18" s="172">
        <f>Z18+AA18</f>
        <v>4454.8999999999996</v>
      </c>
      <c r="Z18" s="172" t="s">
        <v>18</v>
      </c>
      <c r="AA18" s="210">
        <v>4454.8999999999996</v>
      </c>
      <c r="AB18" s="173">
        <f>Z18/Y18</f>
        <v>0</v>
      </c>
      <c r="AC18" s="173">
        <f>AA18/Y18</f>
        <v>1</v>
      </c>
      <c r="AD18" s="172">
        <f>AE18+AF18</f>
        <v>4454.8999999999996</v>
      </c>
      <c r="AE18" s="172" t="s">
        <v>18</v>
      </c>
      <c r="AF18" s="210">
        <v>4454.8999999999996</v>
      </c>
      <c r="AG18" s="173">
        <f>AE18/AD18</f>
        <v>0</v>
      </c>
      <c r="AH18" s="173">
        <f>AF18/AD18</f>
        <v>1</v>
      </c>
    </row>
    <row r="19" spans="1:34" ht="31.5" x14ac:dyDescent="0.2">
      <c r="A19" s="147"/>
      <c r="B19" s="148"/>
      <c r="C19" s="148"/>
      <c r="D19" s="148"/>
      <c r="E19" s="149"/>
      <c r="F19" s="149"/>
      <c r="G19" s="331" t="s">
        <v>342</v>
      </c>
      <c r="H19" s="200" t="s">
        <v>252</v>
      </c>
      <c r="I19" s="200"/>
      <c r="J19" s="168">
        <f>J21+J23+J24+J25+J26+J28+J22</f>
        <v>1556829.5</v>
      </c>
      <c r="K19" s="168">
        <f>K21+K23+K24+K25+K26+K28+K22</f>
        <v>1270311.8999999999</v>
      </c>
      <c r="L19" s="168">
        <f>L21+L22+L23+L24+L25+L26+L28</f>
        <v>286517.59999999998</v>
      </c>
      <c r="M19" s="173"/>
      <c r="N19" s="173"/>
      <c r="O19" s="168">
        <f>O21+O22+O23+O24+O25+O26+O28</f>
        <v>354543.2</v>
      </c>
      <c r="P19" s="168">
        <f t="shared" ref="P19:X19" si="4">P21+P22+P23+P24+P25+P26+P28</f>
        <v>0</v>
      </c>
      <c r="Q19" s="168">
        <f t="shared" si="4"/>
        <v>0</v>
      </c>
      <c r="R19" s="168"/>
      <c r="S19" s="168">
        <f t="shared" si="4"/>
        <v>385873</v>
      </c>
      <c r="T19" s="168">
        <f>T21+T22+T23+T24+T25+T26+T28</f>
        <v>128906.147</v>
      </c>
      <c r="U19" s="168">
        <f t="shared" si="4"/>
        <v>128906.147</v>
      </c>
      <c r="V19" s="168">
        <f t="shared" si="4"/>
        <v>128906.147</v>
      </c>
      <c r="W19" s="168">
        <f t="shared" si="4"/>
        <v>396718.44099999999</v>
      </c>
      <c r="X19" s="168">
        <f t="shared" si="4"/>
        <v>387519.69779999997</v>
      </c>
      <c r="Y19" s="168">
        <f>Y21+Y23+Y24+Y25+Y26+Y28+Y22</f>
        <v>850187.20000000007</v>
      </c>
      <c r="Z19" s="168">
        <f>Z21+Z23+Z24+Z25+Z26+Z28+Z22</f>
        <v>560873.80000000005</v>
      </c>
      <c r="AA19" s="201">
        <f>AA21+AA23+AA24+AA25+AA26+AA28+AA22</f>
        <v>289313.39999999997</v>
      </c>
      <c r="AB19" s="173"/>
      <c r="AC19" s="173"/>
      <c r="AD19" s="168">
        <f>AD21+AD23+AD24+AD25+AD26+AD28+AD22</f>
        <v>858896.9</v>
      </c>
      <c r="AE19" s="168">
        <f>AE21+AE23+AE24+AE25+AE26+AE28+AE22</f>
        <v>565273.80000000005</v>
      </c>
      <c r="AF19" s="201">
        <f>AF21+AF23+AF24+AF25+AF26+AF28+AF22</f>
        <v>293623.10000000003</v>
      </c>
      <c r="AG19" s="173"/>
      <c r="AH19" s="173"/>
    </row>
    <row r="20" spans="1:34" ht="31.5" x14ac:dyDescent="0.2">
      <c r="A20" s="147"/>
      <c r="B20" s="148"/>
      <c r="C20" s="148"/>
      <c r="D20" s="148"/>
      <c r="E20" s="149"/>
      <c r="F20" s="149"/>
      <c r="G20" s="331"/>
      <c r="H20" s="160" t="s">
        <v>253</v>
      </c>
      <c r="I20" s="200"/>
      <c r="J20" s="168"/>
      <c r="K20" s="168"/>
      <c r="L20" s="168"/>
      <c r="M20" s="173"/>
      <c r="N20" s="173"/>
      <c r="O20" s="173"/>
      <c r="P20" s="173"/>
      <c r="Q20" s="173"/>
      <c r="R20" s="173"/>
      <c r="S20" s="173"/>
      <c r="T20" s="173"/>
      <c r="U20" s="173"/>
      <c r="V20" s="173"/>
      <c r="W20" s="173"/>
      <c r="X20" s="173"/>
      <c r="Y20" s="168"/>
      <c r="Z20" s="168"/>
      <c r="AA20" s="201"/>
      <c r="AB20" s="173"/>
      <c r="AC20" s="173"/>
      <c r="AD20" s="168"/>
      <c r="AE20" s="168"/>
      <c r="AF20" s="201"/>
      <c r="AG20" s="173"/>
      <c r="AH20" s="173"/>
    </row>
    <row r="21" spans="1:34" ht="63" x14ac:dyDescent="0.2">
      <c r="A21" s="331" t="s">
        <v>23</v>
      </c>
      <c r="B21" s="331" t="s">
        <v>25</v>
      </c>
      <c r="C21" s="331" t="s">
        <v>27</v>
      </c>
      <c r="D21" s="331" t="s">
        <v>29</v>
      </c>
      <c r="E21" s="331" t="s">
        <v>0</v>
      </c>
      <c r="F21" s="331" t="s">
        <v>0</v>
      </c>
      <c r="G21" s="331"/>
      <c r="H21" s="171" t="s">
        <v>262</v>
      </c>
      <c r="I21" s="171"/>
      <c r="J21" s="172">
        <f>K21+L21</f>
        <v>903421.1</v>
      </c>
      <c r="K21" s="172">
        <v>758873.7</v>
      </c>
      <c r="L21" s="172">
        <f>144547.4</f>
        <v>144547.4</v>
      </c>
      <c r="M21" s="173">
        <f t="shared" ref="M21:M28" si="5">K21/J21</f>
        <v>0.83999997343431543</v>
      </c>
      <c r="N21" s="173">
        <f t="shared" ref="N21:N28" si="6">L21/J21</f>
        <v>0.1600000265656846</v>
      </c>
      <c r="O21" s="172">
        <v>240585.44</v>
      </c>
      <c r="P21" s="172"/>
      <c r="Q21" s="172"/>
      <c r="R21" s="172"/>
      <c r="S21" s="172">
        <v>225855.3</v>
      </c>
      <c r="T21" s="172">
        <v>75285.100000000006</v>
      </c>
      <c r="U21" s="172">
        <v>75285.100000000006</v>
      </c>
      <c r="V21" s="172">
        <v>75285.100000000006</v>
      </c>
      <c r="W21" s="172">
        <v>225855.3</v>
      </c>
      <c r="X21" s="172">
        <v>225855.2</v>
      </c>
      <c r="Y21" s="172">
        <f>Z21+AA21</f>
        <v>144547.4</v>
      </c>
      <c r="Z21" s="204">
        <v>0</v>
      </c>
      <c r="AA21" s="210">
        <f>144547.4</f>
        <v>144547.4</v>
      </c>
      <c r="AB21" s="173">
        <f t="shared" ref="AB21:AB28" si="7">Z21/Y21</f>
        <v>0</v>
      </c>
      <c r="AC21" s="173">
        <f t="shared" ref="AC21:AC28" si="8">AA21/Y21</f>
        <v>1</v>
      </c>
      <c r="AD21" s="172">
        <f>AE21+AF21</f>
        <v>144547.4</v>
      </c>
      <c r="AE21" s="204">
        <v>0</v>
      </c>
      <c r="AF21" s="210">
        <f>144547.4</f>
        <v>144547.4</v>
      </c>
      <c r="AG21" s="173">
        <f t="shared" ref="AG21:AG28" si="9">AE21/AD21</f>
        <v>0</v>
      </c>
      <c r="AH21" s="173">
        <f t="shared" ref="AH21:AH28" si="10">AF21/AD21</f>
        <v>1</v>
      </c>
    </row>
    <row r="22" spans="1:34" ht="63" x14ac:dyDescent="0.2">
      <c r="A22" s="331"/>
      <c r="B22" s="331"/>
      <c r="C22" s="331"/>
      <c r="D22" s="331"/>
      <c r="E22" s="331"/>
      <c r="F22" s="331"/>
      <c r="G22" s="331"/>
      <c r="H22" s="171" t="s">
        <v>319</v>
      </c>
      <c r="I22" s="171"/>
      <c r="J22" s="172">
        <f>K22+L22</f>
        <v>13706.7</v>
      </c>
      <c r="K22" s="172">
        <v>0</v>
      </c>
      <c r="L22" s="172">
        <v>13706.7</v>
      </c>
      <c r="M22" s="173">
        <f t="shared" si="5"/>
        <v>0</v>
      </c>
      <c r="N22" s="173">
        <f t="shared" si="6"/>
        <v>1</v>
      </c>
      <c r="O22" s="172">
        <v>3469.88</v>
      </c>
      <c r="P22" s="172"/>
      <c r="Q22" s="172"/>
      <c r="R22" s="172"/>
      <c r="S22" s="172">
        <v>3427.5</v>
      </c>
      <c r="T22" s="172">
        <v>1142.5</v>
      </c>
      <c r="U22" s="172">
        <v>1142.5</v>
      </c>
      <c r="V22" s="172">
        <v>1142.5</v>
      </c>
      <c r="W22" s="172">
        <v>3427.5</v>
      </c>
      <c r="X22" s="172">
        <v>3424.2</v>
      </c>
      <c r="Y22" s="172">
        <f>Z22+AA22</f>
        <v>13706.7</v>
      </c>
      <c r="Z22" s="172">
        <v>0</v>
      </c>
      <c r="AA22" s="210">
        <v>13706.7</v>
      </c>
      <c r="AB22" s="173">
        <f t="shared" si="7"/>
        <v>0</v>
      </c>
      <c r="AC22" s="173">
        <f t="shared" si="8"/>
        <v>1</v>
      </c>
      <c r="AD22" s="172">
        <f>AE22+AF22</f>
        <v>13706.7</v>
      </c>
      <c r="AE22" s="172">
        <v>0</v>
      </c>
      <c r="AF22" s="210">
        <v>13706.7</v>
      </c>
      <c r="AG22" s="173">
        <f t="shared" si="9"/>
        <v>0</v>
      </c>
      <c r="AH22" s="173">
        <f t="shared" si="10"/>
        <v>1</v>
      </c>
    </row>
    <row r="23" spans="1:34" ht="63" x14ac:dyDescent="0.2">
      <c r="A23" s="331"/>
      <c r="B23" s="331"/>
      <c r="C23" s="331"/>
      <c r="D23" s="331"/>
      <c r="E23" s="331"/>
      <c r="F23" s="331"/>
      <c r="G23" s="331"/>
      <c r="H23" s="171" t="s">
        <v>460</v>
      </c>
      <c r="I23" s="171"/>
      <c r="J23" s="172">
        <v>511438.2</v>
      </c>
      <c r="K23" s="172">
        <v>511438.2</v>
      </c>
      <c r="L23" s="204" t="s">
        <v>18</v>
      </c>
      <c r="M23" s="173">
        <f t="shared" si="5"/>
        <v>1</v>
      </c>
      <c r="N23" s="173">
        <f t="shared" si="6"/>
        <v>0</v>
      </c>
      <c r="O23" s="172">
        <v>87119.28</v>
      </c>
      <c r="P23" s="172"/>
      <c r="Q23" s="172"/>
      <c r="R23" s="172"/>
      <c r="S23" s="172">
        <v>127859.6</v>
      </c>
      <c r="T23" s="172">
        <v>42619.85</v>
      </c>
      <c r="U23" s="172">
        <v>42619.85</v>
      </c>
      <c r="V23" s="172">
        <v>42619.85</v>
      </c>
      <c r="W23" s="172">
        <v>127859.55</v>
      </c>
      <c r="X23" s="172">
        <v>127859.55</v>
      </c>
      <c r="Y23" s="172">
        <v>560873.80000000005</v>
      </c>
      <c r="Z23" s="204" t="s">
        <v>199</v>
      </c>
      <c r="AA23" s="205" t="s">
        <v>18</v>
      </c>
      <c r="AB23" s="173">
        <f t="shared" si="7"/>
        <v>1</v>
      </c>
      <c r="AC23" s="173">
        <f t="shared" si="8"/>
        <v>0</v>
      </c>
      <c r="AD23" s="172">
        <v>565273.80000000005</v>
      </c>
      <c r="AE23" s="204" t="s">
        <v>200</v>
      </c>
      <c r="AF23" s="205" t="s">
        <v>18</v>
      </c>
      <c r="AG23" s="173">
        <f t="shared" si="9"/>
        <v>1</v>
      </c>
      <c r="AH23" s="173">
        <f t="shared" si="10"/>
        <v>0</v>
      </c>
    </row>
    <row r="24" spans="1:34" ht="31.5" x14ac:dyDescent="0.2">
      <c r="A24" s="331" t="s">
        <v>23</v>
      </c>
      <c r="B24" s="331" t="s">
        <v>25</v>
      </c>
      <c r="C24" s="331" t="s">
        <v>27</v>
      </c>
      <c r="D24" s="331" t="s">
        <v>31</v>
      </c>
      <c r="E24" s="331" t="s">
        <v>0</v>
      </c>
      <c r="F24" s="331" t="s">
        <v>0</v>
      </c>
      <c r="G24" s="331"/>
      <c r="H24" s="171" t="s">
        <v>254</v>
      </c>
      <c r="I24" s="171"/>
      <c r="J24" s="172">
        <v>99839.1</v>
      </c>
      <c r="K24" s="172">
        <v>0</v>
      </c>
      <c r="L24" s="172">
        <v>99839.1</v>
      </c>
      <c r="M24" s="173">
        <f t="shared" si="5"/>
        <v>0</v>
      </c>
      <c r="N24" s="173">
        <f t="shared" si="6"/>
        <v>1</v>
      </c>
      <c r="O24" s="172">
        <v>22019.46</v>
      </c>
      <c r="P24" s="172"/>
      <c r="Q24" s="172"/>
      <c r="R24" s="172"/>
      <c r="S24" s="172">
        <v>24154.799999999999</v>
      </c>
      <c r="T24" s="172">
        <v>8319.9599999999991</v>
      </c>
      <c r="U24" s="172">
        <v>8319.9599999999991</v>
      </c>
      <c r="V24" s="172">
        <v>8319.9599999999991</v>
      </c>
      <c r="W24" s="172">
        <v>24959.88</v>
      </c>
      <c r="X24" s="172">
        <v>25764.534</v>
      </c>
      <c r="Y24" s="172">
        <v>102634.90000000001</v>
      </c>
      <c r="Z24" s="172">
        <v>0</v>
      </c>
      <c r="AA24" s="210">
        <v>102634.90000000001</v>
      </c>
      <c r="AB24" s="173">
        <f t="shared" si="7"/>
        <v>0</v>
      </c>
      <c r="AC24" s="173">
        <f t="shared" si="8"/>
        <v>1</v>
      </c>
      <c r="AD24" s="172">
        <v>106944.6</v>
      </c>
      <c r="AE24" s="172">
        <v>0</v>
      </c>
      <c r="AF24" s="210">
        <v>106944.6</v>
      </c>
      <c r="AG24" s="173">
        <f t="shared" si="9"/>
        <v>0</v>
      </c>
      <c r="AH24" s="173">
        <f t="shared" si="10"/>
        <v>1</v>
      </c>
    </row>
    <row r="25" spans="1:34" ht="47.25" x14ac:dyDescent="0.2">
      <c r="A25" s="331" t="s">
        <v>23</v>
      </c>
      <c r="B25" s="331" t="s">
        <v>25</v>
      </c>
      <c r="C25" s="331" t="s">
        <v>15</v>
      </c>
      <c r="D25" s="331" t="s">
        <v>36</v>
      </c>
      <c r="E25" s="331" t="s">
        <v>0</v>
      </c>
      <c r="F25" s="331" t="s">
        <v>0</v>
      </c>
      <c r="G25" s="331"/>
      <c r="H25" s="171" t="s">
        <v>189</v>
      </c>
      <c r="I25" s="171"/>
      <c r="J25" s="172">
        <v>854.4</v>
      </c>
      <c r="K25" s="204" t="s">
        <v>18</v>
      </c>
      <c r="L25" s="204" t="s">
        <v>190</v>
      </c>
      <c r="M25" s="173">
        <f t="shared" si="5"/>
        <v>0</v>
      </c>
      <c r="N25" s="173">
        <f t="shared" si="6"/>
        <v>1</v>
      </c>
      <c r="O25" s="172">
        <v>173.83</v>
      </c>
      <c r="P25" s="172"/>
      <c r="Q25" s="172"/>
      <c r="R25" s="172"/>
      <c r="S25" s="172">
        <v>183.3</v>
      </c>
      <c r="T25" s="172">
        <v>74.570999999999998</v>
      </c>
      <c r="U25" s="172">
        <v>74.570999999999998</v>
      </c>
      <c r="V25" s="172">
        <v>74.570999999999998</v>
      </c>
      <c r="W25" s="172">
        <v>223.71299999999999</v>
      </c>
      <c r="X25" s="172">
        <v>223.70779999999999</v>
      </c>
      <c r="Y25" s="172">
        <v>854.4</v>
      </c>
      <c r="Z25" s="204" t="s">
        <v>18</v>
      </c>
      <c r="AA25" s="205" t="s">
        <v>190</v>
      </c>
      <c r="AB25" s="173">
        <f t="shared" si="7"/>
        <v>0</v>
      </c>
      <c r="AC25" s="173">
        <f t="shared" si="8"/>
        <v>1</v>
      </c>
      <c r="AD25" s="172">
        <v>854.4</v>
      </c>
      <c r="AE25" s="204" t="s">
        <v>18</v>
      </c>
      <c r="AF25" s="205" t="s">
        <v>190</v>
      </c>
      <c r="AG25" s="173">
        <f t="shared" si="9"/>
        <v>0</v>
      </c>
      <c r="AH25" s="173">
        <f t="shared" si="10"/>
        <v>1</v>
      </c>
    </row>
    <row r="26" spans="1:34" ht="63" x14ac:dyDescent="0.2">
      <c r="A26" s="331"/>
      <c r="B26" s="331"/>
      <c r="C26" s="331"/>
      <c r="D26" s="331"/>
      <c r="E26" s="331"/>
      <c r="F26" s="331"/>
      <c r="G26" s="331"/>
      <c r="H26" s="171" t="s">
        <v>192</v>
      </c>
      <c r="I26" s="171"/>
      <c r="J26" s="172">
        <v>17570</v>
      </c>
      <c r="K26" s="204" t="s">
        <v>18</v>
      </c>
      <c r="L26" s="204" t="s">
        <v>193</v>
      </c>
      <c r="M26" s="173">
        <f t="shared" si="5"/>
        <v>0</v>
      </c>
      <c r="N26" s="173">
        <f t="shared" si="6"/>
        <v>1</v>
      </c>
      <c r="O26" s="172">
        <v>1175.31</v>
      </c>
      <c r="P26" s="172"/>
      <c r="Q26" s="172"/>
      <c r="R26" s="172"/>
      <c r="S26" s="172">
        <v>4392.5</v>
      </c>
      <c r="T26" s="172">
        <v>1464.1659999999999</v>
      </c>
      <c r="U26" s="172">
        <v>1464.1659999999999</v>
      </c>
      <c r="V26" s="172">
        <v>1464.1659999999999</v>
      </c>
      <c r="W26" s="172">
        <v>4392.4979999999996</v>
      </c>
      <c r="X26" s="172">
        <v>4392.5060000000003</v>
      </c>
      <c r="Y26" s="172">
        <v>17570</v>
      </c>
      <c r="Z26" s="204" t="s">
        <v>18</v>
      </c>
      <c r="AA26" s="205" t="s">
        <v>193</v>
      </c>
      <c r="AB26" s="173">
        <f t="shared" si="7"/>
        <v>0</v>
      </c>
      <c r="AC26" s="173">
        <f t="shared" si="8"/>
        <v>1</v>
      </c>
      <c r="AD26" s="172">
        <v>17570</v>
      </c>
      <c r="AE26" s="204" t="s">
        <v>18</v>
      </c>
      <c r="AF26" s="205" t="s">
        <v>193</v>
      </c>
      <c r="AG26" s="173">
        <f t="shared" si="9"/>
        <v>0</v>
      </c>
      <c r="AH26" s="173">
        <f t="shared" si="10"/>
        <v>1</v>
      </c>
    </row>
    <row r="27" spans="1:34" ht="15.75" x14ac:dyDescent="0.2">
      <c r="A27" s="331"/>
      <c r="B27" s="331"/>
      <c r="C27" s="331"/>
      <c r="D27" s="331"/>
      <c r="E27" s="331"/>
      <c r="F27" s="331"/>
      <c r="G27" s="331"/>
      <c r="H27" s="160" t="s">
        <v>353</v>
      </c>
      <c r="I27" s="171"/>
      <c r="J27" s="172"/>
      <c r="K27" s="204"/>
      <c r="L27" s="204"/>
      <c r="M27" s="173"/>
      <c r="N27" s="173"/>
      <c r="O27" s="173"/>
      <c r="P27" s="173"/>
      <c r="Q27" s="173"/>
      <c r="R27" s="173"/>
      <c r="S27" s="173"/>
      <c r="T27" s="173"/>
      <c r="U27" s="173"/>
      <c r="V27" s="173"/>
      <c r="W27" s="173"/>
      <c r="X27" s="173"/>
      <c r="Y27" s="172"/>
      <c r="Z27" s="204"/>
      <c r="AA27" s="205"/>
      <c r="AB27" s="173"/>
      <c r="AC27" s="173"/>
      <c r="AD27" s="172"/>
      <c r="AE27" s="204"/>
      <c r="AF27" s="205"/>
      <c r="AG27" s="173"/>
      <c r="AH27" s="173"/>
    </row>
    <row r="28" spans="1:34" ht="123.75" customHeight="1" x14ac:dyDescent="0.2">
      <c r="A28" s="331" t="s">
        <v>23</v>
      </c>
      <c r="B28" s="331"/>
      <c r="C28" s="331"/>
      <c r="D28" s="331"/>
      <c r="E28" s="331"/>
      <c r="F28" s="331"/>
      <c r="G28" s="331"/>
      <c r="H28" s="171" t="s">
        <v>453</v>
      </c>
      <c r="I28" s="171"/>
      <c r="J28" s="172">
        <v>10000</v>
      </c>
      <c r="K28" s="204" t="s">
        <v>18</v>
      </c>
      <c r="L28" s="204" t="s">
        <v>196</v>
      </c>
      <c r="M28" s="173">
        <f t="shared" si="5"/>
        <v>0</v>
      </c>
      <c r="N28" s="173">
        <f t="shared" si="6"/>
        <v>1</v>
      </c>
      <c r="O28" s="173"/>
      <c r="P28" s="173"/>
      <c r="Q28" s="173"/>
      <c r="R28" s="375" t="s">
        <v>562</v>
      </c>
      <c r="S28" s="173"/>
      <c r="T28" s="204">
        <v>0</v>
      </c>
      <c r="U28" s="204">
        <v>0</v>
      </c>
      <c r="V28" s="204">
        <v>0</v>
      </c>
      <c r="W28" s="172">
        <v>10000</v>
      </c>
      <c r="X28" s="204">
        <v>0</v>
      </c>
      <c r="Y28" s="172">
        <v>10000</v>
      </c>
      <c r="Z28" s="204" t="s">
        <v>18</v>
      </c>
      <c r="AA28" s="205" t="s">
        <v>196</v>
      </c>
      <c r="AB28" s="173">
        <f t="shared" si="7"/>
        <v>0</v>
      </c>
      <c r="AC28" s="173">
        <f t="shared" si="8"/>
        <v>1</v>
      </c>
      <c r="AD28" s="172">
        <v>10000</v>
      </c>
      <c r="AE28" s="204" t="s">
        <v>18</v>
      </c>
      <c r="AF28" s="205" t="s">
        <v>196</v>
      </c>
      <c r="AG28" s="173">
        <f t="shared" si="9"/>
        <v>0</v>
      </c>
      <c r="AH28" s="173">
        <f t="shared" si="10"/>
        <v>1</v>
      </c>
    </row>
    <row r="29" spans="1:34" ht="15.75" x14ac:dyDescent="0.2">
      <c r="A29" s="331"/>
      <c r="B29" s="331"/>
      <c r="C29" s="331"/>
      <c r="D29" s="331"/>
      <c r="E29" s="331"/>
      <c r="F29" s="331"/>
      <c r="G29" s="331" t="s">
        <v>343</v>
      </c>
      <c r="H29" s="200" t="s">
        <v>260</v>
      </c>
      <c r="I29" s="200"/>
      <c r="J29" s="168">
        <f t="shared" ref="J29:X29" si="11">J31+J33+J35+J36</f>
        <v>66523.8</v>
      </c>
      <c r="K29" s="168">
        <f>K31+K33+K35+K36</f>
        <v>64867.4</v>
      </c>
      <c r="L29" s="168">
        <f t="shared" si="11"/>
        <v>1656.4</v>
      </c>
      <c r="M29" s="168">
        <f t="shared" si="11"/>
        <v>2.9500007546372458</v>
      </c>
      <c r="N29" s="168">
        <f t="shared" si="11"/>
        <v>4.999924536275413E-2</v>
      </c>
      <c r="O29" s="168">
        <f t="shared" si="11"/>
        <v>0</v>
      </c>
      <c r="P29" s="168">
        <f t="shared" si="11"/>
        <v>0</v>
      </c>
      <c r="Q29" s="168">
        <f t="shared" si="11"/>
        <v>0</v>
      </c>
      <c r="R29" s="168"/>
      <c r="S29" s="168">
        <f t="shared" si="11"/>
        <v>3312.9</v>
      </c>
      <c r="T29" s="168">
        <f t="shared" si="11"/>
        <v>3312.9</v>
      </c>
      <c r="U29" s="168">
        <f t="shared" si="11"/>
        <v>3312.9</v>
      </c>
      <c r="V29" s="168">
        <f t="shared" si="11"/>
        <v>6308.2000000000007</v>
      </c>
      <c r="W29" s="168">
        <f t="shared" si="11"/>
        <v>40338.699999999997</v>
      </c>
      <c r="X29" s="168">
        <f t="shared" si="11"/>
        <v>9938.2999999999993</v>
      </c>
      <c r="Y29" s="168">
        <f t="shared" ref="Y29:AA29" si="12">Y31+Y33+Y35+Y36</f>
        <v>62158.6</v>
      </c>
      <c r="Z29" s="168">
        <f>Z31+Z33+Z35+Z36</f>
        <v>60502.1</v>
      </c>
      <c r="AA29" s="201">
        <f t="shared" si="12"/>
        <v>1656.5</v>
      </c>
      <c r="AB29" s="173"/>
      <c r="AC29" s="173"/>
      <c r="AD29" s="168">
        <f t="shared" ref="AD29:AF29" si="13">AD31+AD33+AD35+AD36</f>
        <v>41049.199999999997</v>
      </c>
      <c r="AE29" s="168">
        <f t="shared" si="13"/>
        <v>39392.699999999997</v>
      </c>
      <c r="AF29" s="201">
        <f t="shared" si="13"/>
        <v>1656.5</v>
      </c>
      <c r="AG29" s="173"/>
      <c r="AH29" s="173"/>
    </row>
    <row r="30" spans="1:34" ht="31.5" x14ac:dyDescent="0.2">
      <c r="A30" s="331" t="s">
        <v>23</v>
      </c>
      <c r="B30" s="331"/>
      <c r="C30" s="331"/>
      <c r="D30" s="331"/>
      <c r="E30" s="331"/>
      <c r="F30" s="331"/>
      <c r="G30" s="331"/>
      <c r="H30" s="160" t="s">
        <v>253</v>
      </c>
      <c r="I30" s="160"/>
      <c r="J30" s="168"/>
      <c r="K30" s="168"/>
      <c r="L30" s="168"/>
      <c r="M30" s="173"/>
      <c r="N30" s="173"/>
      <c r="O30" s="173"/>
      <c r="P30" s="173"/>
      <c r="Q30" s="173"/>
      <c r="R30" s="173"/>
      <c r="S30" s="173"/>
      <c r="T30" s="173"/>
      <c r="U30" s="173"/>
      <c r="V30" s="173"/>
      <c r="W30" s="173"/>
      <c r="X30" s="173"/>
      <c r="Y30" s="168"/>
      <c r="Z30" s="168"/>
      <c r="AA30" s="201"/>
      <c r="AB30" s="173"/>
      <c r="AC30" s="173"/>
      <c r="AD30" s="168"/>
      <c r="AE30" s="168"/>
      <c r="AF30" s="201"/>
      <c r="AG30" s="173"/>
      <c r="AH30" s="173"/>
    </row>
    <row r="31" spans="1:34" ht="63" x14ac:dyDescent="0.2">
      <c r="A31" s="331"/>
      <c r="B31" s="331"/>
      <c r="C31" s="331"/>
      <c r="D31" s="331"/>
      <c r="E31" s="331"/>
      <c r="F31" s="331"/>
      <c r="G31" s="331"/>
      <c r="H31" s="171" t="s">
        <v>293</v>
      </c>
      <c r="I31" s="171"/>
      <c r="J31" s="172">
        <f>K31+L31</f>
        <v>30400</v>
      </c>
      <c r="K31" s="172">
        <v>30400</v>
      </c>
      <c r="L31" s="172">
        <v>0</v>
      </c>
      <c r="M31" s="173">
        <f>K31/J31</f>
        <v>1</v>
      </c>
      <c r="N31" s="173">
        <f>L31/J31</f>
        <v>0</v>
      </c>
      <c r="O31" s="173"/>
      <c r="P31" s="173"/>
      <c r="Q31" s="173"/>
      <c r="R31" s="375" t="s">
        <v>563</v>
      </c>
      <c r="S31" s="173"/>
      <c r="T31" s="172">
        <v>0</v>
      </c>
      <c r="U31" s="172">
        <v>0</v>
      </c>
      <c r="V31" s="172">
        <v>0</v>
      </c>
      <c r="W31" s="172">
        <v>30400</v>
      </c>
      <c r="X31" s="172">
        <v>0</v>
      </c>
      <c r="Y31" s="168"/>
      <c r="Z31" s="168"/>
      <c r="AA31" s="201"/>
      <c r="AB31" s="173"/>
      <c r="AC31" s="173"/>
      <c r="AD31" s="168"/>
      <c r="AE31" s="168"/>
      <c r="AF31" s="201"/>
      <c r="AG31" s="173"/>
      <c r="AH31" s="173"/>
    </row>
    <row r="32" spans="1:34" ht="31.5" x14ac:dyDescent="0.2">
      <c r="A32" s="331"/>
      <c r="B32" s="331"/>
      <c r="C32" s="331"/>
      <c r="D32" s="331"/>
      <c r="E32" s="331"/>
      <c r="F32" s="331"/>
      <c r="G32" s="331"/>
      <c r="H32" s="160" t="s">
        <v>249</v>
      </c>
      <c r="I32" s="160"/>
      <c r="J32" s="172"/>
      <c r="K32" s="204"/>
      <c r="L32" s="204"/>
      <c r="M32" s="173"/>
      <c r="N32" s="173"/>
      <c r="O32" s="173"/>
      <c r="P32" s="173"/>
      <c r="Q32" s="173"/>
      <c r="R32" s="173"/>
      <c r="S32" s="173"/>
      <c r="T32" s="172"/>
      <c r="U32" s="172"/>
      <c r="V32" s="172"/>
      <c r="W32" s="172"/>
      <c r="X32" s="172"/>
      <c r="Y32" s="172"/>
      <c r="Z32" s="204"/>
      <c r="AA32" s="205"/>
      <c r="AB32" s="173"/>
      <c r="AC32" s="173"/>
      <c r="AD32" s="172"/>
      <c r="AE32" s="204"/>
      <c r="AF32" s="205"/>
      <c r="AG32" s="173"/>
      <c r="AH32" s="173"/>
    </row>
    <row r="33" spans="1:34" ht="63" x14ac:dyDescent="0.2">
      <c r="A33" s="331"/>
      <c r="B33" s="331"/>
      <c r="C33" s="331"/>
      <c r="D33" s="331"/>
      <c r="E33" s="331"/>
      <c r="F33" s="331"/>
      <c r="G33" s="331"/>
      <c r="H33" s="171" t="s">
        <v>548</v>
      </c>
      <c r="I33" s="171"/>
      <c r="J33" s="172">
        <f>K33+L33</f>
        <v>33128.5</v>
      </c>
      <c r="K33" s="172">
        <v>31472.1</v>
      </c>
      <c r="L33" s="172">
        <v>1656.4</v>
      </c>
      <c r="M33" s="173">
        <f>K33/J33</f>
        <v>0.95000075463724587</v>
      </c>
      <c r="N33" s="173">
        <f>L33/J33</f>
        <v>4.999924536275413E-2</v>
      </c>
      <c r="O33" s="173"/>
      <c r="P33" s="173"/>
      <c r="Q33" s="173"/>
      <c r="R33" s="375" t="s">
        <v>596</v>
      </c>
      <c r="S33" s="172">
        <v>3312.9</v>
      </c>
      <c r="T33" s="172">
        <v>3312.9</v>
      </c>
      <c r="U33" s="172">
        <v>3312.9</v>
      </c>
      <c r="V33" s="172">
        <v>3312.9</v>
      </c>
      <c r="W33" s="172">
        <v>9938.7000000000007</v>
      </c>
      <c r="X33" s="172">
        <v>9938.2999999999993</v>
      </c>
      <c r="Y33" s="172">
        <f>Z33+AA33</f>
        <v>33128.6</v>
      </c>
      <c r="Z33" s="172">
        <v>31472.1</v>
      </c>
      <c r="AA33" s="210">
        <v>1656.5</v>
      </c>
      <c r="AB33" s="173">
        <f>Z33/Y33</f>
        <v>0.94999788702208965</v>
      </c>
      <c r="AC33" s="173">
        <f>AA33/Y33</f>
        <v>5.000211297791033E-2</v>
      </c>
      <c r="AD33" s="172">
        <f>AE33+AF33</f>
        <v>33128.6</v>
      </c>
      <c r="AE33" s="172">
        <v>31472.1</v>
      </c>
      <c r="AF33" s="210">
        <v>1656.5</v>
      </c>
      <c r="AG33" s="173">
        <f>AE33/AD33</f>
        <v>0.94999788702208965</v>
      </c>
      <c r="AH33" s="173">
        <f>AF33/AD33</f>
        <v>5.000211297791033E-2</v>
      </c>
    </row>
    <row r="34" spans="1:34" ht="15.75" x14ac:dyDescent="0.2">
      <c r="A34" s="331"/>
      <c r="B34" s="331"/>
      <c r="C34" s="331"/>
      <c r="D34" s="331"/>
      <c r="E34" s="331"/>
      <c r="F34" s="331"/>
      <c r="G34" s="331"/>
      <c r="H34" s="160" t="s">
        <v>226</v>
      </c>
      <c r="I34" s="160"/>
      <c r="J34" s="172"/>
      <c r="K34" s="172"/>
      <c r="L34" s="172"/>
      <c r="M34" s="173"/>
      <c r="N34" s="173"/>
      <c r="O34" s="173"/>
      <c r="P34" s="173"/>
      <c r="Q34" s="173"/>
      <c r="R34" s="173"/>
      <c r="S34" s="173"/>
      <c r="T34" s="172"/>
      <c r="U34" s="172"/>
      <c r="V34" s="172"/>
      <c r="W34" s="172"/>
      <c r="X34" s="172"/>
      <c r="Y34" s="172"/>
      <c r="Z34" s="172"/>
      <c r="AA34" s="210"/>
      <c r="AB34" s="173"/>
      <c r="AC34" s="173"/>
      <c r="AD34" s="172"/>
      <c r="AE34" s="172"/>
      <c r="AF34" s="210"/>
      <c r="AG34" s="173"/>
      <c r="AH34" s="173"/>
    </row>
    <row r="35" spans="1:34" ht="63" x14ac:dyDescent="0.2">
      <c r="A35" s="331"/>
      <c r="B35" s="331"/>
      <c r="C35" s="331"/>
      <c r="D35" s="331"/>
      <c r="E35" s="331"/>
      <c r="F35" s="331"/>
      <c r="G35" s="331"/>
      <c r="H35" s="171" t="s">
        <v>279</v>
      </c>
      <c r="I35" s="171"/>
      <c r="J35" s="172">
        <f>K35+L35</f>
        <v>2995.3</v>
      </c>
      <c r="K35" s="172">
        <v>2995.3</v>
      </c>
      <c r="L35" s="172">
        <v>0</v>
      </c>
      <c r="M35" s="173">
        <f>K35/J35</f>
        <v>1</v>
      </c>
      <c r="N35" s="173">
        <f>L35/J35</f>
        <v>0</v>
      </c>
      <c r="O35" s="173"/>
      <c r="P35" s="173"/>
      <c r="Q35" s="173"/>
      <c r="R35" s="173"/>
      <c r="S35" s="173"/>
      <c r="T35" s="172">
        <v>0</v>
      </c>
      <c r="U35" s="172">
        <v>0</v>
      </c>
      <c r="V35" s="172">
        <v>2995.3</v>
      </c>
      <c r="W35" s="172">
        <v>0</v>
      </c>
      <c r="X35" s="172">
        <v>0</v>
      </c>
      <c r="Y35" s="172">
        <f>Z35+AA35</f>
        <v>300</v>
      </c>
      <c r="Z35" s="172">
        <v>300</v>
      </c>
      <c r="AA35" s="210">
        <v>0</v>
      </c>
      <c r="AB35" s="173">
        <f>Z35/Y35</f>
        <v>1</v>
      </c>
      <c r="AC35" s="173">
        <f>AA35/Y35</f>
        <v>0</v>
      </c>
      <c r="AD35" s="172">
        <f>AE35+AF35</f>
        <v>299.60000000000002</v>
      </c>
      <c r="AE35" s="172">
        <v>299.60000000000002</v>
      </c>
      <c r="AF35" s="210">
        <v>0</v>
      </c>
      <c r="AG35" s="173">
        <f>AE35/AD35</f>
        <v>1</v>
      </c>
      <c r="AH35" s="173">
        <f>AF35/AD35</f>
        <v>0</v>
      </c>
    </row>
    <row r="36" spans="1:34" ht="94.5" x14ac:dyDescent="0.2">
      <c r="A36" s="331"/>
      <c r="B36" s="331"/>
      <c r="C36" s="331"/>
      <c r="D36" s="331"/>
      <c r="E36" s="331"/>
      <c r="F36" s="331"/>
      <c r="G36" s="331"/>
      <c r="H36" s="171" t="s">
        <v>320</v>
      </c>
      <c r="I36" s="171"/>
      <c r="J36" s="172"/>
      <c r="K36" s="172"/>
      <c r="L36" s="172"/>
      <c r="M36" s="173"/>
      <c r="N36" s="173"/>
      <c r="O36" s="173"/>
      <c r="P36" s="173"/>
      <c r="Q36" s="173"/>
      <c r="R36" s="173"/>
      <c r="S36" s="173"/>
      <c r="T36" s="173"/>
      <c r="U36" s="173"/>
      <c r="V36" s="173"/>
      <c r="W36" s="173"/>
      <c r="X36" s="173"/>
      <c r="Y36" s="172">
        <f>Z36+AA36</f>
        <v>28730</v>
      </c>
      <c r="Z36" s="172">
        <v>28730</v>
      </c>
      <c r="AA36" s="210">
        <v>0</v>
      </c>
      <c r="AB36" s="173">
        <f>Z36/Y36</f>
        <v>1</v>
      </c>
      <c r="AC36" s="173">
        <f>AA36/Y36</f>
        <v>0</v>
      </c>
      <c r="AD36" s="172">
        <f>AE36+AF36</f>
        <v>7621</v>
      </c>
      <c r="AE36" s="172">
        <v>7621</v>
      </c>
      <c r="AF36" s="210">
        <v>0</v>
      </c>
      <c r="AG36" s="173">
        <f>AE36/AD36</f>
        <v>1</v>
      </c>
      <c r="AH36" s="173">
        <f>AF36/AD36</f>
        <v>0</v>
      </c>
    </row>
    <row r="37" spans="1:34" ht="31.5" x14ac:dyDescent="0.2">
      <c r="A37" s="331"/>
      <c r="B37" s="331"/>
      <c r="C37" s="331"/>
      <c r="D37" s="331"/>
      <c r="E37" s="331"/>
      <c r="F37" s="331"/>
      <c r="G37" s="331" t="s">
        <v>415</v>
      </c>
      <c r="H37" s="167" t="s">
        <v>416</v>
      </c>
      <c r="I37" s="378" t="s">
        <v>409</v>
      </c>
      <c r="J37" s="378"/>
      <c r="K37" s="378"/>
      <c r="L37" s="378"/>
      <c r="M37" s="378"/>
      <c r="N37" s="378"/>
      <c r="O37" s="378"/>
      <c r="P37" s="378"/>
      <c r="Q37" s="378"/>
      <c r="R37" s="378"/>
      <c r="S37" s="378"/>
      <c r="T37" s="378"/>
      <c r="U37" s="378"/>
      <c r="V37" s="378"/>
      <c r="W37" s="378"/>
      <c r="X37" s="378"/>
      <c r="Y37" s="378"/>
      <c r="Z37" s="378"/>
      <c r="AA37" s="378"/>
      <c r="AB37" s="379"/>
      <c r="AC37" s="379"/>
      <c r="AD37" s="379"/>
      <c r="AE37" s="379"/>
      <c r="AF37" s="379"/>
      <c r="AG37" s="379"/>
      <c r="AH37" s="379"/>
    </row>
    <row r="38" spans="1:34" ht="31.5" x14ac:dyDescent="0.2">
      <c r="A38" s="331" t="s">
        <v>23</v>
      </c>
      <c r="B38" s="331" t="s">
        <v>38</v>
      </c>
      <c r="C38" s="331" t="s">
        <v>0</v>
      </c>
      <c r="D38" s="331" t="s">
        <v>0</v>
      </c>
      <c r="E38" s="212" t="s">
        <v>0</v>
      </c>
      <c r="F38" s="212" t="s">
        <v>0</v>
      </c>
      <c r="G38" s="331"/>
      <c r="H38" s="160" t="s">
        <v>250</v>
      </c>
      <c r="I38" s="160"/>
      <c r="J38" s="172"/>
      <c r="K38" s="204"/>
      <c r="L38" s="204"/>
      <c r="M38" s="173"/>
      <c r="N38" s="173"/>
      <c r="O38" s="173"/>
      <c r="P38" s="173"/>
      <c r="Q38" s="173"/>
      <c r="R38" s="173"/>
      <c r="S38" s="173"/>
      <c r="T38" s="173"/>
      <c r="U38" s="173"/>
      <c r="V38" s="173"/>
      <c r="W38" s="173"/>
      <c r="X38" s="173"/>
      <c r="Y38" s="172"/>
      <c r="Z38" s="204"/>
      <c r="AA38" s="205"/>
      <c r="AB38" s="173"/>
      <c r="AC38" s="173"/>
      <c r="AD38" s="172"/>
      <c r="AE38" s="204"/>
      <c r="AF38" s="205"/>
      <c r="AG38" s="173"/>
      <c r="AH38" s="173"/>
    </row>
    <row r="39" spans="1:34" ht="15.75" x14ac:dyDescent="0.2">
      <c r="A39" s="331" t="s">
        <v>23</v>
      </c>
      <c r="B39" s="331"/>
      <c r="C39" s="331"/>
      <c r="D39" s="331"/>
      <c r="E39" s="331"/>
      <c r="F39" s="331"/>
      <c r="G39" s="331" t="s">
        <v>344</v>
      </c>
      <c r="H39" s="167" t="s">
        <v>251</v>
      </c>
      <c r="I39" s="167"/>
      <c r="J39" s="168">
        <f>J41+J43+J44+J45+J46+J47+J48+J49+J52+J53+J54+J40+J42</f>
        <v>335598.4</v>
      </c>
      <c r="K39" s="168">
        <f t="shared" ref="K39:X39" si="14">K41+K43+K44+K45+K46+K47+K48+K49+K52+K53+K54+K40+K42</f>
        <v>113215.20000000001</v>
      </c>
      <c r="L39" s="168">
        <f>L41+L43+L44+L45+L46+L47+L48+L49+L52+L53+L54+L40+L42</f>
        <v>222383.2</v>
      </c>
      <c r="M39" s="168">
        <f t="shared" si="14"/>
        <v>2.7800039357722341</v>
      </c>
      <c r="N39" s="168">
        <f t="shared" si="14"/>
        <v>0.21999606422776585</v>
      </c>
      <c r="O39" s="168">
        <f t="shared" si="14"/>
        <v>5159.78</v>
      </c>
      <c r="P39" s="168">
        <f t="shared" si="14"/>
        <v>0</v>
      </c>
      <c r="Q39" s="168">
        <f t="shared" si="14"/>
        <v>0</v>
      </c>
      <c r="R39" s="168"/>
      <c r="S39" s="168">
        <f t="shared" si="14"/>
        <v>5923.3</v>
      </c>
      <c r="T39" s="168">
        <f t="shared" si="14"/>
        <v>6019.893</v>
      </c>
      <c r="U39" s="168">
        <f t="shared" si="14"/>
        <v>23676.071</v>
      </c>
      <c r="V39" s="168">
        <f t="shared" si="14"/>
        <v>24237.216</v>
      </c>
      <c r="W39" s="168">
        <f t="shared" si="14"/>
        <v>95058.998000000007</v>
      </c>
      <c r="X39" s="168">
        <f t="shared" si="14"/>
        <v>180682.97700000001</v>
      </c>
      <c r="Y39" s="168" t="e">
        <f>Y41+Y43+Y44+#REF!+Y45+Y46+Y47+Y48+Y49+Y52+Y53+Y54+Y40+Y42</f>
        <v>#REF!</v>
      </c>
      <c r="Z39" s="168" t="e">
        <f>Z41+Z43+Z44+#REF!+Z45+Z46+Z47+Z48+Z49+Z52+Z53+Z54+Z40+Z42+Z55</f>
        <v>#REF!</v>
      </c>
      <c r="AA39" s="168" t="e">
        <f>AA41+AA43+AA44+#REF!+AA45+AA46+AA47+AA48+AA49+AA52+AA53+AA54+AA40+AA42+AA55</f>
        <v>#REF!</v>
      </c>
      <c r="AB39" s="168"/>
      <c r="AC39" s="168"/>
      <c r="AD39" s="168" t="e">
        <f>AD41+AD43+AD44+#REF!+AD45+AD46+AD47+AD48+AD49+AD52+AD53+AD54+AD40+AD42</f>
        <v>#REF!</v>
      </c>
      <c r="AE39" s="168" t="e">
        <f>AE41+AE43+AE44+#REF!+AE45+AE46+AE47+AE48+AE49+AE52+AE53+AE54+AE40+AE42+AE55</f>
        <v>#REF!</v>
      </c>
      <c r="AF39" s="168" t="e">
        <f>AF41+AF43+AF44+#REF!+AF45+AF46+AF47+AF48+AF49+AF52+AF53+AF54+AF40+AF42+AF55</f>
        <v>#REF!</v>
      </c>
      <c r="AG39" s="173"/>
      <c r="AH39" s="173"/>
    </row>
    <row r="40" spans="1:34" ht="110.25" x14ac:dyDescent="0.2">
      <c r="A40" s="331"/>
      <c r="B40" s="331"/>
      <c r="C40" s="331"/>
      <c r="D40" s="331"/>
      <c r="E40" s="331"/>
      <c r="F40" s="331"/>
      <c r="G40" s="331"/>
      <c r="H40" s="171" t="s">
        <v>517</v>
      </c>
      <c r="I40" s="167"/>
      <c r="J40" s="172">
        <f>K40+L40</f>
        <v>43284.4</v>
      </c>
      <c r="K40" s="172">
        <v>41985.9</v>
      </c>
      <c r="L40" s="172">
        <v>1298.5</v>
      </c>
      <c r="M40" s="172"/>
      <c r="N40" s="172"/>
      <c r="O40" s="174"/>
      <c r="P40" s="174"/>
      <c r="Q40" s="174"/>
      <c r="R40" s="375" t="s">
        <v>564</v>
      </c>
      <c r="S40" s="174"/>
      <c r="T40" s="362">
        <v>0</v>
      </c>
      <c r="U40" s="172">
        <v>0</v>
      </c>
      <c r="V40" s="172">
        <v>0</v>
      </c>
      <c r="W40" s="172">
        <v>0</v>
      </c>
      <c r="X40" s="172">
        <v>43284.4</v>
      </c>
      <c r="Y40" s="172">
        <f>Z40+AA40</f>
        <v>22743.8</v>
      </c>
      <c r="Z40" s="172">
        <v>22061.5</v>
      </c>
      <c r="AA40" s="172">
        <v>682.3</v>
      </c>
      <c r="AB40" s="172"/>
      <c r="AC40" s="172"/>
      <c r="AD40" s="172">
        <f>AE40+AF40</f>
        <v>14639.900000000001</v>
      </c>
      <c r="AE40" s="172">
        <v>14200.7</v>
      </c>
      <c r="AF40" s="172">
        <v>439.2</v>
      </c>
      <c r="AG40" s="173"/>
      <c r="AH40" s="173"/>
    </row>
    <row r="41" spans="1:34" ht="78.75" x14ac:dyDescent="0.2">
      <c r="A41" s="331" t="s">
        <v>23</v>
      </c>
      <c r="B41" s="331" t="s">
        <v>38</v>
      </c>
      <c r="C41" s="331" t="s">
        <v>27</v>
      </c>
      <c r="D41" s="331" t="s">
        <v>40</v>
      </c>
      <c r="E41" s="331" t="s">
        <v>0</v>
      </c>
      <c r="F41" s="331" t="s">
        <v>0</v>
      </c>
      <c r="G41" s="331"/>
      <c r="H41" s="171" t="s">
        <v>518</v>
      </c>
      <c r="I41" s="171"/>
      <c r="J41" s="172">
        <f>K41+L41</f>
        <v>41237.1</v>
      </c>
      <c r="K41" s="172">
        <v>40000</v>
      </c>
      <c r="L41" s="172">
        <v>1237.0999999999999</v>
      </c>
      <c r="M41" s="173">
        <f>K41/J41</f>
        <v>0.97000031525010244</v>
      </c>
      <c r="N41" s="173">
        <f>L41/J41</f>
        <v>2.9999684749897542E-2</v>
      </c>
      <c r="O41" s="174"/>
      <c r="P41" s="174"/>
      <c r="Q41" s="174"/>
      <c r="R41" s="375" t="s">
        <v>565</v>
      </c>
      <c r="S41" s="174"/>
      <c r="T41" s="362">
        <v>0</v>
      </c>
      <c r="U41" s="172">
        <v>0</v>
      </c>
      <c r="V41" s="172">
        <v>0</v>
      </c>
      <c r="W41" s="172">
        <v>0</v>
      </c>
      <c r="X41" s="172">
        <v>41237.1</v>
      </c>
      <c r="Y41" s="172">
        <f>Z41+AA41</f>
        <v>41237.1</v>
      </c>
      <c r="Z41" s="172">
        <v>40000</v>
      </c>
      <c r="AA41" s="210">
        <v>1237.0999999999999</v>
      </c>
      <c r="AB41" s="173">
        <f>Z41/Y41</f>
        <v>0.97000031525010244</v>
      </c>
      <c r="AC41" s="173">
        <f>AA41/Y41</f>
        <v>2.9999684749897542E-2</v>
      </c>
      <c r="AD41" s="172"/>
      <c r="AE41" s="204"/>
      <c r="AF41" s="205"/>
      <c r="AG41" s="173"/>
      <c r="AH41" s="173"/>
    </row>
    <row r="42" spans="1:34" ht="94.5" x14ac:dyDescent="0.2">
      <c r="A42" s="331"/>
      <c r="B42" s="331"/>
      <c r="C42" s="331"/>
      <c r="D42" s="331"/>
      <c r="E42" s="331"/>
      <c r="F42" s="331"/>
      <c r="G42" s="331"/>
      <c r="H42" s="171" t="s">
        <v>519</v>
      </c>
      <c r="I42" s="171"/>
      <c r="J42" s="172"/>
      <c r="K42" s="172"/>
      <c r="L42" s="172"/>
      <c r="M42" s="173"/>
      <c r="N42" s="173"/>
      <c r="O42" s="174"/>
      <c r="P42" s="174"/>
      <c r="Q42" s="174"/>
      <c r="R42" s="174"/>
      <c r="S42" s="174"/>
      <c r="T42" s="362"/>
      <c r="U42" s="172"/>
      <c r="V42" s="172"/>
      <c r="W42" s="172"/>
      <c r="X42" s="172"/>
      <c r="Y42" s="172">
        <f>Z42+AA42</f>
        <v>24830.2</v>
      </c>
      <c r="Z42" s="172">
        <v>24085.3</v>
      </c>
      <c r="AA42" s="210">
        <v>744.9</v>
      </c>
      <c r="AB42" s="173">
        <f>Z42/Y42</f>
        <v>0.97000024164122711</v>
      </c>
      <c r="AC42" s="173">
        <f>AA42/Y42</f>
        <v>2.9999758358772784E-2</v>
      </c>
      <c r="AD42" s="172"/>
      <c r="AE42" s="204"/>
      <c r="AF42" s="205"/>
      <c r="AG42" s="173"/>
      <c r="AH42" s="173"/>
    </row>
    <row r="43" spans="1:34" ht="94.5" x14ac:dyDescent="0.2">
      <c r="A43" s="331" t="s">
        <v>23</v>
      </c>
      <c r="B43" s="331" t="s">
        <v>38</v>
      </c>
      <c r="C43" s="331" t="s">
        <v>27</v>
      </c>
      <c r="D43" s="331" t="s">
        <v>44</v>
      </c>
      <c r="E43" s="331" t="s">
        <v>0</v>
      </c>
      <c r="F43" s="331" t="s">
        <v>0</v>
      </c>
      <c r="G43" s="331"/>
      <c r="H43" s="171" t="s">
        <v>520</v>
      </c>
      <c r="I43" s="171"/>
      <c r="J43" s="172">
        <f>K43+L43</f>
        <v>25773.200000000001</v>
      </c>
      <c r="K43" s="172">
        <f>19896.4+5103.6</f>
        <v>25000</v>
      </c>
      <c r="L43" s="204">
        <f>615.4+157.8</f>
        <v>773.2</v>
      </c>
      <c r="M43" s="173">
        <f>K43/J43</f>
        <v>0.96999984480002477</v>
      </c>
      <c r="N43" s="173">
        <f>L43/J43</f>
        <v>3.0000155199975169E-2</v>
      </c>
      <c r="O43" s="174"/>
      <c r="P43" s="174"/>
      <c r="Q43" s="174"/>
      <c r="R43" s="375" t="s">
        <v>566</v>
      </c>
      <c r="S43" s="174"/>
      <c r="T43" s="362">
        <v>0</v>
      </c>
      <c r="U43" s="172">
        <v>0</v>
      </c>
      <c r="V43" s="172">
        <v>0</v>
      </c>
      <c r="W43" s="172">
        <v>0</v>
      </c>
      <c r="X43" s="172">
        <v>25773.200000000001</v>
      </c>
      <c r="Y43" s="172">
        <f>Z43+AA43</f>
        <v>25773.200000000001</v>
      </c>
      <c r="Z43" s="172">
        <v>25000</v>
      </c>
      <c r="AA43" s="210">
        <v>773.2</v>
      </c>
      <c r="AB43" s="173">
        <f>Z43/Y43</f>
        <v>0.96999984480002477</v>
      </c>
      <c r="AC43" s="173">
        <f>AA43/Y43</f>
        <v>3.0000155199975169E-2</v>
      </c>
      <c r="AD43" s="172"/>
      <c r="AE43" s="204"/>
      <c r="AF43" s="205"/>
      <c r="AG43" s="173"/>
      <c r="AH43" s="173"/>
    </row>
    <row r="44" spans="1:34" ht="47.25" x14ac:dyDescent="0.2">
      <c r="A44" s="147" t="s">
        <v>48</v>
      </c>
      <c r="B44" s="148" t="s">
        <v>0</v>
      </c>
      <c r="C44" s="148" t="s">
        <v>0</v>
      </c>
      <c r="D44" s="148" t="s">
        <v>0</v>
      </c>
      <c r="E44" s="149" t="s">
        <v>0</v>
      </c>
      <c r="F44" s="149" t="s">
        <v>0</v>
      </c>
      <c r="G44" s="331"/>
      <c r="H44" s="171" t="s">
        <v>533</v>
      </c>
      <c r="I44" s="331"/>
      <c r="J44" s="172">
        <f>K44+L44</f>
        <v>7415.8</v>
      </c>
      <c r="K44" s="172">
        <v>6229.3</v>
      </c>
      <c r="L44" s="172">
        <v>1186.5</v>
      </c>
      <c r="M44" s="173">
        <f>K44/J44</f>
        <v>0.84000377572210683</v>
      </c>
      <c r="N44" s="173">
        <f>L44/J44</f>
        <v>0.15999622427789315</v>
      </c>
      <c r="O44" s="174">
        <v>2546</v>
      </c>
      <c r="P44" s="174"/>
      <c r="Q44" s="174"/>
      <c r="R44" s="174"/>
      <c r="S44" s="174">
        <v>2546</v>
      </c>
      <c r="T44" s="362">
        <v>1109.615</v>
      </c>
      <c r="U44" s="172">
        <v>331.3</v>
      </c>
      <c r="V44" s="172">
        <v>1200</v>
      </c>
      <c r="W44" s="172">
        <v>1408.7</v>
      </c>
      <c r="X44" s="172">
        <v>820.18499999999995</v>
      </c>
      <c r="Y44" s="172" t="s">
        <v>267</v>
      </c>
      <c r="Z44" s="204"/>
      <c r="AA44" s="205" t="s">
        <v>267</v>
      </c>
      <c r="AB44" s="173">
        <f>Z44/Y44</f>
        <v>0</v>
      </c>
      <c r="AC44" s="173">
        <f>AA44/Y44</f>
        <v>1</v>
      </c>
      <c r="AD44" s="172" t="s">
        <v>267</v>
      </c>
      <c r="AE44" s="204"/>
      <c r="AF44" s="205" t="s">
        <v>267</v>
      </c>
      <c r="AG44" s="173">
        <f>AE44/AD44</f>
        <v>0</v>
      </c>
      <c r="AH44" s="173">
        <f>AF44/AD44</f>
        <v>1</v>
      </c>
    </row>
    <row r="45" spans="1:34" ht="31.5" x14ac:dyDescent="0.2">
      <c r="A45" s="147"/>
      <c r="B45" s="148"/>
      <c r="C45" s="148"/>
      <c r="D45" s="148"/>
      <c r="E45" s="149"/>
      <c r="F45" s="315"/>
      <c r="G45" s="314"/>
      <c r="H45" s="314" t="s">
        <v>479</v>
      </c>
      <c r="I45" s="314"/>
      <c r="J45" s="174">
        <f>K45+L45</f>
        <v>5174.7</v>
      </c>
      <c r="K45" s="174"/>
      <c r="L45" s="174">
        <v>5174.7</v>
      </c>
      <c r="M45" s="225"/>
      <c r="N45" s="225"/>
      <c r="O45" s="174">
        <v>1799.04</v>
      </c>
      <c r="P45" s="174"/>
      <c r="Q45" s="174"/>
      <c r="R45" s="174"/>
      <c r="S45" s="174">
        <v>2070.8000000000002</v>
      </c>
      <c r="T45" s="364">
        <v>279.5</v>
      </c>
      <c r="U45" s="174">
        <v>250</v>
      </c>
      <c r="V45" s="174">
        <v>214</v>
      </c>
      <c r="W45" s="174">
        <v>1950</v>
      </c>
      <c r="X45" s="174">
        <v>410.45</v>
      </c>
      <c r="Y45" s="174">
        <f>Z45+AA45</f>
        <v>5174.7</v>
      </c>
      <c r="Z45" s="174"/>
      <c r="AA45" s="174">
        <v>5174.7</v>
      </c>
      <c r="AB45" s="225"/>
      <c r="AC45" s="225"/>
      <c r="AD45" s="174">
        <f>AE45+AF45</f>
        <v>5174.7</v>
      </c>
      <c r="AE45" s="174"/>
      <c r="AF45" s="174">
        <v>5174.7</v>
      </c>
      <c r="AG45" s="225"/>
      <c r="AH45" s="225"/>
    </row>
    <row r="46" spans="1:34" ht="126" x14ac:dyDescent="0.2">
      <c r="A46" s="147"/>
      <c r="B46" s="148"/>
      <c r="C46" s="148"/>
      <c r="D46" s="148"/>
      <c r="E46" s="149"/>
      <c r="F46" s="315"/>
      <c r="G46" s="314"/>
      <c r="H46" s="314" t="s">
        <v>480</v>
      </c>
      <c r="I46" s="314"/>
      <c r="J46" s="174">
        <f t="shared" ref="J46:J49" si="15">K46+L46</f>
        <v>16884</v>
      </c>
      <c r="K46" s="174"/>
      <c r="L46" s="174">
        <v>16884</v>
      </c>
      <c r="M46" s="225"/>
      <c r="N46" s="225"/>
      <c r="O46" s="174"/>
      <c r="P46" s="174"/>
      <c r="Q46" s="174"/>
      <c r="R46" s="375" t="s">
        <v>567</v>
      </c>
      <c r="S46" s="174"/>
      <c r="T46" s="364">
        <v>0</v>
      </c>
      <c r="U46" s="174">
        <v>0</v>
      </c>
      <c r="V46" s="174">
        <v>0</v>
      </c>
      <c r="W46" s="174">
        <v>16884</v>
      </c>
      <c r="X46" s="174">
        <v>0</v>
      </c>
      <c r="Y46" s="174">
        <f t="shared" ref="Y46:Y49" si="16">Z46+AA46</f>
        <v>22984.5</v>
      </c>
      <c r="Z46" s="174"/>
      <c r="AA46" s="174">
        <v>22984.5</v>
      </c>
      <c r="AB46" s="225"/>
      <c r="AC46" s="225"/>
      <c r="AD46" s="174">
        <f t="shared" ref="AD46:AD49" si="17">AE46+AF46</f>
        <v>22984.5</v>
      </c>
      <c r="AE46" s="174"/>
      <c r="AF46" s="174">
        <v>22984.5</v>
      </c>
      <c r="AG46" s="225"/>
      <c r="AH46" s="225"/>
    </row>
    <row r="47" spans="1:34" ht="126" x14ac:dyDescent="0.2">
      <c r="A47" s="147"/>
      <c r="B47" s="148"/>
      <c r="C47" s="148"/>
      <c r="D47" s="148"/>
      <c r="E47" s="149"/>
      <c r="F47" s="315"/>
      <c r="G47" s="314"/>
      <c r="H47" s="314" t="s">
        <v>483</v>
      </c>
      <c r="I47" s="314"/>
      <c r="J47" s="174">
        <f t="shared" si="15"/>
        <v>5977.5</v>
      </c>
      <c r="K47" s="174"/>
      <c r="L47" s="174">
        <v>5977.5</v>
      </c>
      <c r="M47" s="225"/>
      <c r="N47" s="225"/>
      <c r="O47" s="174"/>
      <c r="P47" s="174"/>
      <c r="Q47" s="174"/>
      <c r="R47" s="375" t="s">
        <v>568</v>
      </c>
      <c r="S47" s="174"/>
      <c r="T47" s="364">
        <v>0</v>
      </c>
      <c r="U47" s="174">
        <v>0</v>
      </c>
      <c r="V47" s="174">
        <v>0</v>
      </c>
      <c r="W47" s="174">
        <v>5977.5</v>
      </c>
      <c r="X47" s="174">
        <v>0</v>
      </c>
      <c r="Y47" s="174">
        <f t="shared" si="16"/>
        <v>5977.5</v>
      </c>
      <c r="Z47" s="174"/>
      <c r="AA47" s="174">
        <v>5977.5</v>
      </c>
      <c r="AB47" s="225"/>
      <c r="AC47" s="225"/>
      <c r="AD47" s="174">
        <f t="shared" si="17"/>
        <v>5977.5</v>
      </c>
      <c r="AE47" s="174"/>
      <c r="AF47" s="174">
        <v>5977.5</v>
      </c>
      <c r="AG47" s="225"/>
      <c r="AH47" s="225"/>
    </row>
    <row r="48" spans="1:34" ht="63" x14ac:dyDescent="0.2">
      <c r="A48" s="147"/>
      <c r="B48" s="148"/>
      <c r="C48" s="148"/>
      <c r="D48" s="148"/>
      <c r="E48" s="149"/>
      <c r="F48" s="315"/>
      <c r="G48" s="314"/>
      <c r="H48" s="314" t="s">
        <v>481</v>
      </c>
      <c r="I48" s="314"/>
      <c r="J48" s="174">
        <f t="shared" si="15"/>
        <v>401.4</v>
      </c>
      <c r="K48" s="174"/>
      <c r="L48" s="174">
        <v>401.4</v>
      </c>
      <c r="M48" s="225"/>
      <c r="N48" s="225"/>
      <c r="O48" s="174">
        <v>6.15</v>
      </c>
      <c r="P48" s="174"/>
      <c r="Q48" s="174"/>
      <c r="R48" s="174"/>
      <c r="S48" s="174">
        <v>40</v>
      </c>
      <c r="T48" s="174">
        <v>30</v>
      </c>
      <c r="U48" s="174">
        <v>30</v>
      </c>
      <c r="V48" s="174">
        <v>30</v>
      </c>
      <c r="W48" s="174">
        <v>201.4</v>
      </c>
      <c r="X48" s="174">
        <v>70</v>
      </c>
      <c r="Y48" s="174">
        <f t="shared" si="16"/>
        <v>401.4</v>
      </c>
      <c r="Z48" s="174"/>
      <c r="AA48" s="174">
        <v>401.4</v>
      </c>
      <c r="AB48" s="225"/>
      <c r="AC48" s="225"/>
      <c r="AD48" s="174">
        <f t="shared" si="17"/>
        <v>401.4</v>
      </c>
      <c r="AE48" s="174"/>
      <c r="AF48" s="174">
        <v>401.4</v>
      </c>
      <c r="AG48" s="225"/>
      <c r="AH48" s="225"/>
    </row>
    <row r="49" spans="1:34" ht="63" x14ac:dyDescent="0.2">
      <c r="A49" s="147"/>
      <c r="B49" s="148"/>
      <c r="C49" s="148"/>
      <c r="D49" s="148"/>
      <c r="E49" s="149"/>
      <c r="F49" s="315"/>
      <c r="G49" s="314"/>
      <c r="H49" s="314" t="s">
        <v>482</v>
      </c>
      <c r="I49" s="314"/>
      <c r="J49" s="174">
        <f t="shared" si="15"/>
        <v>5400</v>
      </c>
      <c r="K49" s="174"/>
      <c r="L49" s="174">
        <v>5400</v>
      </c>
      <c r="M49" s="225"/>
      <c r="N49" s="225"/>
      <c r="O49" s="174">
        <v>808.59</v>
      </c>
      <c r="P49" s="174"/>
      <c r="Q49" s="174"/>
      <c r="R49" s="174"/>
      <c r="S49" s="174">
        <v>1266.5</v>
      </c>
      <c r="T49" s="174">
        <v>740.6</v>
      </c>
      <c r="U49" s="174">
        <v>541.005</v>
      </c>
      <c r="V49" s="174">
        <v>269.45</v>
      </c>
      <c r="W49" s="174">
        <v>1066.0999999999999</v>
      </c>
      <c r="X49" s="174">
        <v>1516.35</v>
      </c>
      <c r="Y49" s="174">
        <f t="shared" si="16"/>
        <v>5400</v>
      </c>
      <c r="Z49" s="174"/>
      <c r="AA49" s="174">
        <v>5400</v>
      </c>
      <c r="AB49" s="225"/>
      <c r="AC49" s="225"/>
      <c r="AD49" s="174">
        <f t="shared" si="17"/>
        <v>5400</v>
      </c>
      <c r="AE49" s="174"/>
      <c r="AF49" s="174">
        <v>5400</v>
      </c>
      <c r="AG49" s="225"/>
      <c r="AH49" s="225"/>
    </row>
    <row r="50" spans="1:34" ht="15.75" x14ac:dyDescent="0.2">
      <c r="A50" s="147"/>
      <c r="B50" s="148"/>
      <c r="C50" s="148"/>
      <c r="D50" s="148"/>
      <c r="E50" s="149"/>
      <c r="F50" s="149"/>
      <c r="G50" s="333"/>
      <c r="H50" s="213" t="s">
        <v>484</v>
      </c>
      <c r="I50" s="316"/>
      <c r="J50" s="145">
        <f>J52+J53+J54</f>
        <v>184050.30000000002</v>
      </c>
      <c r="K50" s="145">
        <f t="shared" ref="K50:AF50" si="18">K52+K53+K54</f>
        <v>0</v>
      </c>
      <c r="L50" s="145">
        <f t="shared" si="18"/>
        <v>184050.30000000002</v>
      </c>
      <c r="M50" s="145">
        <f t="shared" si="18"/>
        <v>0</v>
      </c>
      <c r="N50" s="145">
        <f t="shared" si="18"/>
        <v>0</v>
      </c>
      <c r="O50" s="145">
        <f t="shared" si="18"/>
        <v>0</v>
      </c>
      <c r="P50" s="145">
        <f t="shared" si="18"/>
        <v>0</v>
      </c>
      <c r="Q50" s="145">
        <f t="shared" si="18"/>
        <v>0</v>
      </c>
      <c r="R50" s="145"/>
      <c r="S50" s="145">
        <v>0</v>
      </c>
      <c r="T50" s="145">
        <f t="shared" si="18"/>
        <v>3860.1779999999999</v>
      </c>
      <c r="U50" s="145">
        <f t="shared" si="18"/>
        <v>22523.766</v>
      </c>
      <c r="V50" s="145">
        <f t="shared" si="18"/>
        <v>22523.766</v>
      </c>
      <c r="W50" s="145">
        <f t="shared" si="18"/>
        <v>67571.29800000001</v>
      </c>
      <c r="X50" s="145">
        <f t="shared" si="18"/>
        <v>67571.292000000001</v>
      </c>
      <c r="Y50" s="145">
        <f t="shared" si="18"/>
        <v>207838.2</v>
      </c>
      <c r="Z50" s="145">
        <f>Z52+Z53+Z55</f>
        <v>163679.5</v>
      </c>
      <c r="AA50" s="145">
        <f t="shared" si="18"/>
        <v>207838.2</v>
      </c>
      <c r="AB50" s="145"/>
      <c r="AC50" s="145"/>
      <c r="AD50" s="145">
        <f t="shared" si="18"/>
        <v>73471.199999999997</v>
      </c>
      <c r="AE50" s="145">
        <f>AE55</f>
        <v>108345</v>
      </c>
      <c r="AF50" s="145">
        <f t="shared" si="18"/>
        <v>73471.199999999997</v>
      </c>
      <c r="AG50" s="318"/>
      <c r="AH50" s="318"/>
    </row>
    <row r="51" spans="1:34" ht="15.75" x14ac:dyDescent="0.2">
      <c r="A51" s="147"/>
      <c r="B51" s="148"/>
      <c r="C51" s="148"/>
      <c r="D51" s="148"/>
      <c r="E51" s="149"/>
      <c r="F51" s="149"/>
      <c r="G51" s="331" t="s">
        <v>344</v>
      </c>
      <c r="H51" s="167" t="s">
        <v>251</v>
      </c>
      <c r="I51" s="171"/>
      <c r="J51" s="168"/>
      <c r="K51" s="168"/>
      <c r="L51" s="299"/>
      <c r="M51" s="300"/>
      <c r="N51" s="300"/>
      <c r="O51" s="300"/>
      <c r="P51" s="300"/>
      <c r="Q51" s="300"/>
      <c r="R51" s="300"/>
      <c r="S51" s="300"/>
      <c r="T51" s="300"/>
      <c r="U51" s="300"/>
      <c r="V51" s="300"/>
      <c r="W51" s="300"/>
      <c r="X51" s="300"/>
      <c r="Y51" s="169"/>
      <c r="Z51" s="169"/>
      <c r="AA51" s="169"/>
      <c r="AB51" s="300"/>
      <c r="AC51" s="300"/>
      <c r="AD51" s="169"/>
      <c r="AE51" s="169"/>
      <c r="AF51" s="169"/>
      <c r="AG51" s="300"/>
      <c r="AH51" s="300"/>
    </row>
    <row r="52" spans="1:34" ht="31.5" customHeight="1" x14ac:dyDescent="0.2">
      <c r="A52" s="147"/>
      <c r="B52" s="148"/>
      <c r="C52" s="148"/>
      <c r="D52" s="148"/>
      <c r="E52" s="149"/>
      <c r="F52" s="149"/>
      <c r="G52" s="400" t="s">
        <v>488</v>
      </c>
      <c r="H52" s="277" t="s">
        <v>489</v>
      </c>
      <c r="I52" s="277"/>
      <c r="J52" s="286">
        <v>62593.9</v>
      </c>
      <c r="K52" s="287"/>
      <c r="L52" s="298">
        <v>62593.9</v>
      </c>
      <c r="M52" s="279"/>
      <c r="N52" s="296"/>
      <c r="O52" s="296"/>
      <c r="P52" s="296"/>
      <c r="Q52" s="296"/>
      <c r="R52" s="296"/>
      <c r="S52" s="371"/>
      <c r="T52" s="376">
        <v>0</v>
      </c>
      <c r="U52" s="376">
        <v>18663.588</v>
      </c>
      <c r="V52" s="376">
        <v>18663.588</v>
      </c>
      <c r="W52" s="376">
        <v>55990.764000000003</v>
      </c>
      <c r="X52" s="376">
        <v>55990.76</v>
      </c>
      <c r="Y52" s="278">
        <f>AA52</f>
        <v>85507.199999999997</v>
      </c>
      <c r="Z52" s="278"/>
      <c r="AA52" s="278">
        <v>85507.199999999997</v>
      </c>
      <c r="AB52" s="279"/>
      <c r="AC52" s="279"/>
      <c r="AD52" s="278"/>
      <c r="AE52" s="278"/>
      <c r="AF52" s="278"/>
      <c r="AG52" s="296"/>
      <c r="AH52" s="296"/>
    </row>
    <row r="53" spans="1:34" ht="47.25" x14ac:dyDescent="0.2">
      <c r="A53" s="147"/>
      <c r="B53" s="148"/>
      <c r="C53" s="148"/>
      <c r="D53" s="148"/>
      <c r="E53" s="149"/>
      <c r="F53" s="149"/>
      <c r="G53" s="401"/>
      <c r="H53" s="277" t="s">
        <v>506</v>
      </c>
      <c r="I53" s="277"/>
      <c r="J53" s="286">
        <v>86714.8</v>
      </c>
      <c r="K53" s="287"/>
      <c r="L53" s="298">
        <v>86714.8</v>
      </c>
      <c r="M53" s="279"/>
      <c r="N53" s="296"/>
      <c r="O53" s="296"/>
      <c r="P53" s="296"/>
      <c r="Q53" s="296"/>
      <c r="R53" s="296"/>
      <c r="S53" s="296"/>
      <c r="T53" s="377"/>
      <c r="U53" s="377"/>
      <c r="V53" s="377"/>
      <c r="W53" s="377"/>
      <c r="X53" s="377"/>
      <c r="Y53" s="278">
        <f>AA53</f>
        <v>122331</v>
      </c>
      <c r="Z53" s="278"/>
      <c r="AA53" s="278">
        <v>122331</v>
      </c>
      <c r="AB53" s="279"/>
      <c r="AC53" s="279"/>
      <c r="AD53" s="278">
        <f>AE53+AF53</f>
        <v>73471.199999999997</v>
      </c>
      <c r="AE53" s="278"/>
      <c r="AF53" s="278">
        <v>73471.199999999997</v>
      </c>
      <c r="AG53" s="296"/>
      <c r="AH53" s="296"/>
    </row>
    <row r="54" spans="1:34" ht="31.5" x14ac:dyDescent="0.2">
      <c r="A54" s="147"/>
      <c r="B54" s="148"/>
      <c r="C54" s="148"/>
      <c r="D54" s="148"/>
      <c r="E54" s="149"/>
      <c r="F54" s="149"/>
      <c r="G54" s="402"/>
      <c r="H54" s="277" t="s">
        <v>490</v>
      </c>
      <c r="I54" s="277"/>
      <c r="J54" s="286">
        <f t="shared" ref="J54" si="19">K54+L54</f>
        <v>34741.599999999999</v>
      </c>
      <c r="K54" s="286"/>
      <c r="L54" s="297">
        <v>34741.599999999999</v>
      </c>
      <c r="M54" s="296"/>
      <c r="N54" s="296"/>
      <c r="O54" s="296"/>
      <c r="P54" s="296"/>
      <c r="Q54" s="296"/>
      <c r="R54" s="296"/>
      <c r="S54" s="372"/>
      <c r="T54" s="297">
        <v>3860.1779999999999</v>
      </c>
      <c r="U54" s="297">
        <v>3860.1779999999999</v>
      </c>
      <c r="V54" s="297">
        <v>3860.1779999999999</v>
      </c>
      <c r="W54" s="297">
        <v>11580.534</v>
      </c>
      <c r="X54" s="297">
        <v>11580.531999999999</v>
      </c>
      <c r="Y54" s="278"/>
      <c r="Z54" s="278"/>
      <c r="AA54" s="278"/>
      <c r="AB54" s="279"/>
      <c r="AC54" s="279"/>
      <c r="AD54" s="278"/>
      <c r="AE54" s="278"/>
      <c r="AF54" s="278"/>
      <c r="AG54" s="296"/>
      <c r="AH54" s="296"/>
    </row>
    <row r="55" spans="1:34" ht="63" x14ac:dyDescent="0.2">
      <c r="A55" s="147"/>
      <c r="B55" s="148"/>
      <c r="C55" s="148"/>
      <c r="D55" s="148"/>
      <c r="E55" s="149"/>
      <c r="F55" s="149"/>
      <c r="G55" s="333"/>
      <c r="H55" s="276" t="s">
        <v>516</v>
      </c>
      <c r="I55" s="276"/>
      <c r="J55" s="177"/>
      <c r="K55" s="177"/>
      <c r="L55" s="177"/>
      <c r="M55" s="179"/>
      <c r="N55" s="179"/>
      <c r="O55" s="179"/>
      <c r="P55" s="179"/>
      <c r="Q55" s="179"/>
      <c r="R55" s="179"/>
      <c r="S55" s="179"/>
      <c r="T55" s="179"/>
      <c r="U55" s="179"/>
      <c r="V55" s="179"/>
      <c r="W55" s="179"/>
      <c r="X55" s="179"/>
      <c r="Y55" s="177">
        <f>Z55+AA55</f>
        <v>168741.8</v>
      </c>
      <c r="Z55" s="177">
        <v>163679.5</v>
      </c>
      <c r="AA55" s="224">
        <v>5062.3</v>
      </c>
      <c r="AB55" s="179">
        <f>Z55/Y55</f>
        <v>0.96999972739416085</v>
      </c>
      <c r="AC55" s="179">
        <f>AA55/Y55</f>
        <v>3.0000272605839221E-2</v>
      </c>
      <c r="AD55" s="177">
        <f>AE55+AF55</f>
        <v>111695.9</v>
      </c>
      <c r="AE55" s="177">
        <v>108345</v>
      </c>
      <c r="AF55" s="224">
        <v>3350.9</v>
      </c>
      <c r="AG55" s="179">
        <f>AE55/AD55</f>
        <v>0.9699997940837578</v>
      </c>
      <c r="AH55" s="179">
        <f>AF55/AD55</f>
        <v>3.0000205916242226E-2</v>
      </c>
    </row>
    <row r="56" spans="1:34" ht="15.75" x14ac:dyDescent="0.2">
      <c r="A56" s="331"/>
      <c r="B56" s="331"/>
      <c r="C56" s="331"/>
      <c r="D56" s="331"/>
      <c r="E56" s="212"/>
      <c r="F56" s="212"/>
      <c r="G56" s="150">
        <v>2</v>
      </c>
      <c r="H56" s="151" t="s">
        <v>233</v>
      </c>
      <c r="I56" s="151"/>
      <c r="J56" s="152">
        <f t="shared" ref="J56:K56" si="20">J58+J65+J68+J74+J85+J97</f>
        <v>1397673.7</v>
      </c>
      <c r="K56" s="152">
        <f t="shared" si="20"/>
        <v>759213.6</v>
      </c>
      <c r="L56" s="191">
        <f>L58+L65+L68+L74+L85+L97</f>
        <v>638460.1</v>
      </c>
      <c r="M56" s="191">
        <f t="shared" ref="M56:X56" si="21">M58+M65+M68+M74+M85+M97</f>
        <v>0</v>
      </c>
      <c r="N56" s="191">
        <f t="shared" si="21"/>
        <v>1</v>
      </c>
      <c r="O56" s="191">
        <f t="shared" si="21"/>
        <v>107509.78</v>
      </c>
      <c r="P56" s="191">
        <f t="shared" si="21"/>
        <v>0</v>
      </c>
      <c r="Q56" s="191">
        <f t="shared" si="21"/>
        <v>0</v>
      </c>
      <c r="R56" s="191"/>
      <c r="S56" s="191"/>
      <c r="T56" s="191">
        <f>T58+T65+T68+T74+T85+T97</f>
        <v>90673.577999999994</v>
      </c>
      <c r="U56" s="191">
        <f t="shared" si="21"/>
        <v>57477.898000000001</v>
      </c>
      <c r="V56" s="191">
        <f t="shared" si="21"/>
        <v>125321.60699999999</v>
      </c>
      <c r="W56" s="191">
        <f t="shared" si="21"/>
        <v>539808.70449999999</v>
      </c>
      <c r="X56" s="191">
        <f t="shared" si="21"/>
        <v>257442.89750000002</v>
      </c>
      <c r="Y56" s="158">
        <f t="shared" ref="Y56:AA56" si="22">Y58+Y65+Y68+Y74+Y85+Y97</f>
        <v>2667030.1999999997</v>
      </c>
      <c r="Z56" s="158">
        <f t="shared" si="22"/>
        <v>2042182.5</v>
      </c>
      <c r="AA56" s="158">
        <f t="shared" si="22"/>
        <v>624847.70000000007</v>
      </c>
      <c r="AB56" s="158"/>
      <c r="AC56" s="158"/>
      <c r="AD56" s="158">
        <f t="shared" ref="AD56:AF56" si="23">AD58+AD65+AD68+AD74+AD85+AD97</f>
        <v>1174338.3999999999</v>
      </c>
      <c r="AE56" s="158">
        <f t="shared" si="23"/>
        <v>516953.5</v>
      </c>
      <c r="AF56" s="158">
        <f t="shared" si="23"/>
        <v>657384.9</v>
      </c>
      <c r="AG56" s="158"/>
      <c r="AH56" s="158"/>
    </row>
    <row r="57" spans="1:34" ht="31.5" x14ac:dyDescent="0.2">
      <c r="A57" s="331" t="s">
        <v>60</v>
      </c>
      <c r="B57" s="331" t="s">
        <v>38</v>
      </c>
      <c r="C57" s="331" t="s">
        <v>64</v>
      </c>
      <c r="D57" s="331" t="s">
        <v>65</v>
      </c>
      <c r="E57" s="331" t="s">
        <v>0</v>
      </c>
      <c r="F57" s="331" t="s">
        <v>0</v>
      </c>
      <c r="G57" s="149"/>
      <c r="H57" s="160" t="s">
        <v>226</v>
      </c>
      <c r="I57" s="160"/>
      <c r="J57" s="161"/>
      <c r="K57" s="162"/>
      <c r="L57" s="162"/>
      <c r="M57" s="193"/>
      <c r="N57" s="193"/>
      <c r="O57" s="193"/>
      <c r="P57" s="193"/>
      <c r="Q57" s="193"/>
      <c r="R57" s="193"/>
      <c r="S57" s="193"/>
      <c r="T57" s="193"/>
      <c r="U57" s="193"/>
      <c r="V57" s="193"/>
      <c r="W57" s="193"/>
      <c r="X57" s="193"/>
      <c r="Y57" s="145"/>
      <c r="Z57" s="194"/>
      <c r="AA57" s="195"/>
      <c r="AB57" s="193"/>
      <c r="AC57" s="193"/>
      <c r="AD57" s="145"/>
      <c r="AE57" s="194"/>
      <c r="AF57" s="195"/>
      <c r="AG57" s="193"/>
      <c r="AH57" s="193"/>
    </row>
    <row r="58" spans="1:34" ht="31.5" x14ac:dyDescent="0.2">
      <c r="A58" s="331"/>
      <c r="B58" s="331"/>
      <c r="C58" s="331"/>
      <c r="D58" s="331"/>
      <c r="E58" s="331"/>
      <c r="F58" s="331"/>
      <c r="G58" s="331" t="s">
        <v>335</v>
      </c>
      <c r="H58" s="200" t="s">
        <v>229</v>
      </c>
      <c r="I58" s="200"/>
      <c r="J58" s="168">
        <f>J59+J60+J61+J64+J62+J63</f>
        <v>95182.5</v>
      </c>
      <c r="K58" s="168">
        <f t="shared" ref="K58:L58" si="24">K59+K60+K61+K64+K62+K63</f>
        <v>71514.099999999991</v>
      </c>
      <c r="L58" s="168">
        <f t="shared" si="24"/>
        <v>23668.400000000001</v>
      </c>
      <c r="M58" s="173"/>
      <c r="N58" s="173"/>
      <c r="O58" s="168">
        <f>O59+O60+O61+O62+O63+O64</f>
        <v>0</v>
      </c>
      <c r="P58" s="168">
        <f t="shared" ref="P58:X58" si="25">P59+P60+P61+P62+P63+P64</f>
        <v>0</v>
      </c>
      <c r="Q58" s="168">
        <f t="shared" si="25"/>
        <v>0</v>
      </c>
      <c r="R58" s="168"/>
      <c r="S58" s="168">
        <f t="shared" si="25"/>
        <v>31559.599999999999</v>
      </c>
      <c r="T58" s="168">
        <f t="shared" si="25"/>
        <v>5638.9</v>
      </c>
      <c r="U58" s="168">
        <f t="shared" si="25"/>
        <v>5638.9</v>
      </c>
      <c r="V58" s="168">
        <f t="shared" si="25"/>
        <v>5638.9</v>
      </c>
      <c r="W58" s="168">
        <f t="shared" si="25"/>
        <v>27846.7</v>
      </c>
      <c r="X58" s="168">
        <f t="shared" si="25"/>
        <v>18859.399999999998</v>
      </c>
      <c r="Y58" s="168">
        <f>Y59+Y60+Y61+Y64+Y62+Y63</f>
        <v>850325.29999999993</v>
      </c>
      <c r="Z58" s="168">
        <f t="shared" ref="Z58:AA58" si="26">Z59+Z60+Z61+Z64+Z62+Z63</f>
        <v>811314.4</v>
      </c>
      <c r="AA58" s="168">
        <f t="shared" si="26"/>
        <v>39010.899999999994</v>
      </c>
      <c r="AB58" s="173"/>
      <c r="AC58" s="173"/>
      <c r="AD58" s="168">
        <f>AD59+AD60+AD61+AD64+AD62+AD63</f>
        <v>160028.6</v>
      </c>
      <c r="AE58" s="168">
        <f t="shared" ref="AE58:AF58" si="27">AE59+AE60+AE61+AE64+AE62+AE63</f>
        <v>47736</v>
      </c>
      <c r="AF58" s="168">
        <f t="shared" si="27"/>
        <v>112292.6</v>
      </c>
      <c r="AG58" s="173"/>
      <c r="AH58" s="173"/>
    </row>
    <row r="59" spans="1:34" ht="150" customHeight="1" x14ac:dyDescent="0.2">
      <c r="A59" s="331"/>
      <c r="B59" s="331"/>
      <c r="C59" s="331"/>
      <c r="D59" s="331"/>
      <c r="E59" s="331"/>
      <c r="F59" s="331"/>
      <c r="G59" s="331"/>
      <c r="H59" s="171" t="s">
        <v>264</v>
      </c>
      <c r="I59" s="171"/>
      <c r="J59" s="172">
        <v>70000</v>
      </c>
      <c r="K59" s="172">
        <f>59267.6-626.3</f>
        <v>58641.299999999996</v>
      </c>
      <c r="L59" s="172">
        <f>10732.4+626.3</f>
        <v>11358.699999999999</v>
      </c>
      <c r="M59" s="173">
        <f>K59/J59</f>
        <v>0.83773285714285706</v>
      </c>
      <c r="N59" s="173">
        <f>L59/J59</f>
        <v>0.16226714285714283</v>
      </c>
      <c r="O59" s="173"/>
      <c r="P59" s="173"/>
      <c r="Q59" s="173"/>
      <c r="R59" s="375" t="s">
        <v>569</v>
      </c>
      <c r="S59" s="172">
        <v>19250</v>
      </c>
      <c r="T59" s="172">
        <v>5638.9</v>
      </c>
      <c r="U59" s="172">
        <v>5638.9</v>
      </c>
      <c r="V59" s="172">
        <v>5638.9</v>
      </c>
      <c r="W59" s="172">
        <v>16916.7</v>
      </c>
      <c r="X59" s="172">
        <v>16916.599999999999</v>
      </c>
      <c r="Y59" s="172">
        <f>Z59+AA59</f>
        <v>60068.2</v>
      </c>
      <c r="Z59" s="172">
        <v>50457.3</v>
      </c>
      <c r="AA59" s="210">
        <f>19543.6-9932.7</f>
        <v>9610.8999999999978</v>
      </c>
      <c r="AB59" s="173">
        <f>Z59/Y59</f>
        <v>0.84000019977292484</v>
      </c>
      <c r="AC59" s="173">
        <f>AA59/Y59</f>
        <v>0.15999980022707519</v>
      </c>
      <c r="AD59" s="172">
        <f>AE59+AF59</f>
        <v>56828.6</v>
      </c>
      <c r="AE59" s="172">
        <v>47736</v>
      </c>
      <c r="AF59" s="210">
        <f>20213-11120.4</f>
        <v>9092.6</v>
      </c>
      <c r="AG59" s="173">
        <f>AE59/AD59</f>
        <v>0.83999957767743705</v>
      </c>
      <c r="AH59" s="173">
        <f>AF59/AD59</f>
        <v>0.16000042232256295</v>
      </c>
    </row>
    <row r="60" spans="1:34" ht="189" customHeight="1" x14ac:dyDescent="0.2">
      <c r="A60" s="331"/>
      <c r="B60" s="331"/>
      <c r="C60" s="331"/>
      <c r="D60" s="331"/>
      <c r="E60" s="331"/>
      <c r="F60" s="331"/>
      <c r="G60" s="331"/>
      <c r="H60" s="171" t="s">
        <v>302</v>
      </c>
      <c r="I60" s="171"/>
      <c r="J60" s="172">
        <f>K60+L60</f>
        <v>11599.7</v>
      </c>
      <c r="K60" s="172">
        <v>0</v>
      </c>
      <c r="L60" s="172">
        <v>11599.7</v>
      </c>
      <c r="M60" s="173">
        <f t="shared" ref="M60:M62" si="28">K60/J60</f>
        <v>0</v>
      </c>
      <c r="N60" s="173"/>
      <c r="O60" s="173"/>
      <c r="P60" s="173"/>
      <c r="Q60" s="173"/>
      <c r="R60" s="375" t="s">
        <v>570</v>
      </c>
      <c r="S60" s="172">
        <v>11599.6</v>
      </c>
      <c r="T60" s="172">
        <v>0</v>
      </c>
      <c r="U60" s="172">
        <v>0</v>
      </c>
      <c r="V60" s="172">
        <v>0</v>
      </c>
      <c r="W60" s="172">
        <v>0</v>
      </c>
      <c r="X60" s="172">
        <v>0</v>
      </c>
      <c r="Y60" s="172">
        <f>Z60+AA60</f>
        <v>28406</v>
      </c>
      <c r="Z60" s="172">
        <v>0</v>
      </c>
      <c r="AA60" s="172">
        <v>28406</v>
      </c>
      <c r="AB60" s="173">
        <f>Z60/Y60</f>
        <v>0</v>
      </c>
      <c r="AC60" s="173">
        <f>AA60/Y60</f>
        <v>1</v>
      </c>
      <c r="AD60" s="172">
        <f>AE60+AF60</f>
        <v>28406</v>
      </c>
      <c r="AE60" s="204" t="s">
        <v>18</v>
      </c>
      <c r="AF60" s="172">
        <v>28406</v>
      </c>
      <c r="AG60" s="173">
        <f>AE60/AD60</f>
        <v>0</v>
      </c>
      <c r="AH60" s="173">
        <f>AF60/AD60</f>
        <v>1</v>
      </c>
    </row>
    <row r="61" spans="1:34" ht="63" x14ac:dyDescent="0.2">
      <c r="A61" s="331"/>
      <c r="B61" s="331"/>
      <c r="C61" s="331"/>
      <c r="D61" s="331"/>
      <c r="E61" s="331"/>
      <c r="F61" s="331"/>
      <c r="G61" s="331"/>
      <c r="H61" s="171" t="s">
        <v>303</v>
      </c>
      <c r="I61" s="171"/>
      <c r="J61" s="172"/>
      <c r="K61" s="172"/>
      <c r="L61" s="204"/>
      <c r="M61" s="173"/>
      <c r="N61" s="173"/>
      <c r="O61" s="173"/>
      <c r="P61" s="173"/>
      <c r="Q61" s="173"/>
      <c r="R61" s="375"/>
      <c r="S61" s="172"/>
      <c r="T61" s="172"/>
      <c r="U61" s="172"/>
      <c r="V61" s="172"/>
      <c r="W61" s="172"/>
      <c r="X61" s="172"/>
      <c r="Y61" s="172"/>
      <c r="Z61" s="172"/>
      <c r="AA61" s="172"/>
      <c r="AB61" s="173"/>
      <c r="AC61" s="173"/>
      <c r="AD61" s="172">
        <f>AE61+AF61</f>
        <v>73800</v>
      </c>
      <c r="AE61" s="172" t="s">
        <v>18</v>
      </c>
      <c r="AF61" s="172">
        <v>73800</v>
      </c>
      <c r="AG61" s="173">
        <f t="shared" ref="AG61:AG64" si="29">AE61/AD61</f>
        <v>0</v>
      </c>
      <c r="AH61" s="173">
        <f t="shared" ref="AH61:AH64" si="30">AF61/AD61</f>
        <v>1</v>
      </c>
    </row>
    <row r="62" spans="1:34" ht="63" x14ac:dyDescent="0.2">
      <c r="A62" s="331"/>
      <c r="B62" s="331"/>
      <c r="C62" s="331"/>
      <c r="D62" s="331"/>
      <c r="E62" s="331"/>
      <c r="F62" s="331"/>
      <c r="G62" s="331"/>
      <c r="H62" s="171" t="s">
        <v>514</v>
      </c>
      <c r="I62" s="171"/>
      <c r="J62" s="172">
        <f>K62+L62</f>
        <v>12872.8</v>
      </c>
      <c r="K62" s="172">
        <v>12872.8</v>
      </c>
      <c r="L62" s="204">
        <v>0</v>
      </c>
      <c r="M62" s="173">
        <f t="shared" si="28"/>
        <v>1</v>
      </c>
      <c r="N62" s="173"/>
      <c r="O62" s="173"/>
      <c r="P62" s="173"/>
      <c r="Q62" s="173"/>
      <c r="R62" s="375" t="s">
        <v>571</v>
      </c>
      <c r="S62" s="172"/>
      <c r="T62" s="172">
        <v>0</v>
      </c>
      <c r="U62" s="172">
        <v>0</v>
      </c>
      <c r="V62" s="172">
        <v>0</v>
      </c>
      <c r="W62" s="172">
        <v>10930</v>
      </c>
      <c r="X62" s="172">
        <v>1942.8</v>
      </c>
      <c r="Y62" s="172"/>
      <c r="Z62" s="172"/>
      <c r="AA62" s="210"/>
      <c r="AB62" s="173"/>
      <c r="AC62" s="173"/>
      <c r="AD62" s="172"/>
      <c r="AE62" s="172"/>
      <c r="AF62" s="210"/>
      <c r="AG62" s="173"/>
      <c r="AH62" s="173"/>
    </row>
    <row r="63" spans="1:34" ht="63" x14ac:dyDescent="0.2">
      <c r="A63" s="331"/>
      <c r="B63" s="331"/>
      <c r="C63" s="331"/>
      <c r="D63" s="331"/>
      <c r="E63" s="331"/>
      <c r="F63" s="331"/>
      <c r="G63" s="331"/>
      <c r="H63" s="171" t="s">
        <v>515</v>
      </c>
      <c r="I63" s="171"/>
      <c r="J63" s="172"/>
      <c r="K63" s="172"/>
      <c r="L63" s="204"/>
      <c r="M63" s="173"/>
      <c r="N63" s="173"/>
      <c r="O63" s="173"/>
      <c r="P63" s="173"/>
      <c r="Q63" s="173"/>
      <c r="R63" s="375"/>
      <c r="S63" s="172"/>
      <c r="T63" s="172"/>
      <c r="U63" s="172"/>
      <c r="V63" s="172"/>
      <c r="W63" s="172"/>
      <c r="X63" s="172"/>
      <c r="Y63" s="172">
        <f>Z63+AA63</f>
        <v>760857.1</v>
      </c>
      <c r="Z63" s="172">
        <v>760857.1</v>
      </c>
      <c r="AA63" s="210"/>
      <c r="AB63" s="173"/>
      <c r="AC63" s="173"/>
      <c r="AD63" s="172"/>
      <c r="AE63" s="172"/>
      <c r="AF63" s="210"/>
      <c r="AG63" s="173"/>
      <c r="AH63" s="173"/>
    </row>
    <row r="64" spans="1:34" ht="157.5" x14ac:dyDescent="0.2">
      <c r="A64" s="331"/>
      <c r="B64" s="331"/>
      <c r="C64" s="331"/>
      <c r="D64" s="331"/>
      <c r="E64" s="331"/>
      <c r="F64" s="331"/>
      <c r="G64" s="331"/>
      <c r="H64" s="171" t="s">
        <v>512</v>
      </c>
      <c r="I64" s="171"/>
      <c r="J64" s="172">
        <f>K64+L64</f>
        <v>710</v>
      </c>
      <c r="K64" s="172"/>
      <c r="L64" s="172">
        <v>710</v>
      </c>
      <c r="M64" s="173">
        <f>K64/J64</f>
        <v>0</v>
      </c>
      <c r="N64" s="173"/>
      <c r="O64" s="173"/>
      <c r="P64" s="173"/>
      <c r="Q64" s="173"/>
      <c r="R64" s="375" t="s">
        <v>572</v>
      </c>
      <c r="S64" s="172">
        <v>710</v>
      </c>
      <c r="T64" s="172">
        <v>0</v>
      </c>
      <c r="U64" s="172">
        <v>0</v>
      </c>
      <c r="V64" s="172">
        <v>0</v>
      </c>
      <c r="W64" s="172">
        <v>0</v>
      </c>
      <c r="X64" s="172">
        <v>0</v>
      </c>
      <c r="Y64" s="172">
        <f>Z64+AA64</f>
        <v>994</v>
      </c>
      <c r="Z64" s="172"/>
      <c r="AA64" s="210">
        <v>994</v>
      </c>
      <c r="AB64" s="173">
        <f t="shared" ref="AB64" si="31">Z64/Y64</f>
        <v>0</v>
      </c>
      <c r="AC64" s="173">
        <f t="shared" ref="AC64" si="32">AA64/Y64</f>
        <v>1</v>
      </c>
      <c r="AD64" s="172">
        <f>AE64+AF64</f>
        <v>994</v>
      </c>
      <c r="AE64" s="172"/>
      <c r="AF64" s="210">
        <v>994</v>
      </c>
      <c r="AG64" s="173">
        <f t="shared" si="29"/>
        <v>0</v>
      </c>
      <c r="AH64" s="173">
        <f t="shared" si="30"/>
        <v>1</v>
      </c>
    </row>
    <row r="65" spans="1:34" ht="31.5" x14ac:dyDescent="0.2">
      <c r="A65" s="331"/>
      <c r="B65" s="331"/>
      <c r="C65" s="331"/>
      <c r="D65" s="331"/>
      <c r="E65" s="331"/>
      <c r="F65" s="331"/>
      <c r="G65" s="331" t="s">
        <v>336</v>
      </c>
      <c r="H65" s="200" t="s">
        <v>228</v>
      </c>
      <c r="I65" s="200"/>
      <c r="J65" s="168">
        <f>J66+J67</f>
        <v>178200.6</v>
      </c>
      <c r="K65" s="168">
        <f t="shared" ref="K65:L65" si="33">K66+K67</f>
        <v>162548</v>
      </c>
      <c r="L65" s="168">
        <f t="shared" si="33"/>
        <v>15652.6</v>
      </c>
      <c r="M65" s="173"/>
      <c r="N65" s="173"/>
      <c r="O65" s="168">
        <f>O66+O67</f>
        <v>0</v>
      </c>
      <c r="P65" s="168">
        <f t="shared" ref="P65:X65" si="34">P66+P67</f>
        <v>0</v>
      </c>
      <c r="Q65" s="168">
        <f t="shared" si="34"/>
        <v>0</v>
      </c>
      <c r="R65" s="375"/>
      <c r="S65" s="172"/>
      <c r="T65" s="168">
        <f t="shared" si="34"/>
        <v>31500</v>
      </c>
      <c r="U65" s="168">
        <f t="shared" si="34"/>
        <v>0</v>
      </c>
      <c r="V65" s="168">
        <f t="shared" si="34"/>
        <v>15510</v>
      </c>
      <c r="W65" s="168">
        <f t="shared" si="34"/>
        <v>131048</v>
      </c>
      <c r="X65" s="168">
        <f t="shared" si="34"/>
        <v>142.6</v>
      </c>
      <c r="Y65" s="168">
        <f>Y66+Y67</f>
        <v>203172.9</v>
      </c>
      <c r="Z65" s="168">
        <f t="shared" ref="Z65:AA65" si="35">Z66+Z67</f>
        <v>185412.9</v>
      </c>
      <c r="AA65" s="168">
        <f t="shared" si="35"/>
        <v>17760</v>
      </c>
      <c r="AB65" s="173"/>
      <c r="AC65" s="173"/>
      <c r="AD65" s="168">
        <f>AD66+AD67</f>
        <v>162112</v>
      </c>
      <c r="AE65" s="168">
        <f t="shared" ref="AE65:AF65" si="36">AE66+AE67</f>
        <v>144352</v>
      </c>
      <c r="AF65" s="168">
        <f t="shared" si="36"/>
        <v>17760</v>
      </c>
      <c r="AG65" s="173"/>
      <c r="AH65" s="173"/>
    </row>
    <row r="66" spans="1:34" ht="94.5" customHeight="1" x14ac:dyDescent="0.2">
      <c r="A66" s="331"/>
      <c r="B66" s="331"/>
      <c r="C66" s="331"/>
      <c r="D66" s="331"/>
      <c r="E66" s="331"/>
      <c r="F66" s="331"/>
      <c r="G66" s="331"/>
      <c r="H66" s="171" t="s">
        <v>513</v>
      </c>
      <c r="I66" s="171"/>
      <c r="J66" s="172">
        <f>K66+L66</f>
        <v>162548</v>
      </c>
      <c r="K66" s="172">
        <v>162548</v>
      </c>
      <c r="L66" s="204">
        <v>0</v>
      </c>
      <c r="M66" s="173">
        <f>K66/J66</f>
        <v>1</v>
      </c>
      <c r="N66" s="173">
        <f>L66/J66</f>
        <v>0</v>
      </c>
      <c r="O66" s="173"/>
      <c r="P66" s="173"/>
      <c r="Q66" s="173"/>
      <c r="R66" s="375" t="s">
        <v>573</v>
      </c>
      <c r="S66" s="172"/>
      <c r="T66" s="172">
        <v>31500</v>
      </c>
      <c r="U66" s="172">
        <v>0</v>
      </c>
      <c r="V66" s="172">
        <v>0</v>
      </c>
      <c r="W66" s="172">
        <v>131048</v>
      </c>
      <c r="X66" s="172">
        <v>0</v>
      </c>
      <c r="Y66" s="172">
        <f>Z66+AA66</f>
        <v>185412.9</v>
      </c>
      <c r="Z66" s="172">
        <v>185412.9</v>
      </c>
      <c r="AA66" s="205">
        <v>0</v>
      </c>
      <c r="AB66" s="173">
        <f>Z66/Y66</f>
        <v>1</v>
      </c>
      <c r="AC66" s="173">
        <f>AA66/Y66</f>
        <v>0</v>
      </c>
      <c r="AD66" s="172">
        <f>AE66+AF66</f>
        <v>144352</v>
      </c>
      <c r="AE66" s="172">
        <v>144352</v>
      </c>
      <c r="AF66" s="205">
        <v>0</v>
      </c>
      <c r="AG66" s="173">
        <f>AE66/AD66</f>
        <v>1</v>
      </c>
      <c r="AH66" s="173">
        <f>AF66/AD66</f>
        <v>0</v>
      </c>
    </row>
    <row r="67" spans="1:34" ht="94.5" x14ac:dyDescent="0.2">
      <c r="A67" s="331"/>
      <c r="B67" s="331"/>
      <c r="C67" s="331"/>
      <c r="D67" s="331"/>
      <c r="E67" s="331"/>
      <c r="F67" s="331"/>
      <c r="G67" s="331"/>
      <c r="H67" s="171" t="s">
        <v>301</v>
      </c>
      <c r="I67" s="171"/>
      <c r="J67" s="172">
        <f>K67+L67</f>
        <v>15652.6</v>
      </c>
      <c r="K67" s="172"/>
      <c r="L67" s="172">
        <v>15652.6</v>
      </c>
      <c r="M67" s="172"/>
      <c r="N67" s="172"/>
      <c r="O67" s="172"/>
      <c r="P67" s="172"/>
      <c r="Q67" s="172"/>
      <c r="R67" s="375" t="s">
        <v>573</v>
      </c>
      <c r="S67" s="172"/>
      <c r="T67" s="172">
        <v>0</v>
      </c>
      <c r="U67" s="172">
        <v>0</v>
      </c>
      <c r="V67" s="172">
        <v>15510</v>
      </c>
      <c r="W67" s="172">
        <v>0</v>
      </c>
      <c r="X67" s="172">
        <v>142.6</v>
      </c>
      <c r="Y67" s="172">
        <f>Z67+AA67</f>
        <v>17760</v>
      </c>
      <c r="Z67" s="172"/>
      <c r="AA67" s="172">
        <v>17760</v>
      </c>
      <c r="AB67" s="172"/>
      <c r="AC67" s="172"/>
      <c r="AD67" s="172">
        <f>AE67+AF67</f>
        <v>17760</v>
      </c>
      <c r="AE67" s="172"/>
      <c r="AF67" s="172">
        <v>17760</v>
      </c>
      <c r="AG67" s="173"/>
      <c r="AH67" s="173"/>
    </row>
    <row r="68" spans="1:34" ht="31.5" x14ac:dyDescent="0.2">
      <c r="A68" s="331"/>
      <c r="B68" s="331"/>
      <c r="C68" s="331"/>
      <c r="D68" s="331"/>
      <c r="E68" s="331"/>
      <c r="F68" s="331"/>
      <c r="G68" s="331" t="s">
        <v>337</v>
      </c>
      <c r="H68" s="200" t="s">
        <v>231</v>
      </c>
      <c r="I68" s="200"/>
      <c r="J68" s="168">
        <f t="shared" ref="J68:L68" si="37">J69+J70+J71+J72+J73</f>
        <v>367552.9</v>
      </c>
      <c r="K68" s="168">
        <f t="shared" si="37"/>
        <v>286651.5</v>
      </c>
      <c r="L68" s="168">
        <f t="shared" si="37"/>
        <v>80901.399999999994</v>
      </c>
      <c r="M68" s="173"/>
      <c r="N68" s="173"/>
      <c r="O68" s="168">
        <f>O69+O70+O71+O72+O73</f>
        <v>0</v>
      </c>
      <c r="P68" s="168">
        <f t="shared" ref="P68:X68" si="38">P69+P70+P71+P72+P73</f>
        <v>0</v>
      </c>
      <c r="Q68" s="168">
        <f t="shared" si="38"/>
        <v>0</v>
      </c>
      <c r="R68" s="375"/>
      <c r="S68" s="172"/>
      <c r="T68" s="168">
        <f t="shared" si="38"/>
        <v>19975</v>
      </c>
      <c r="U68" s="168">
        <f t="shared" si="38"/>
        <v>20</v>
      </c>
      <c r="V68" s="168">
        <f t="shared" si="38"/>
        <v>70020</v>
      </c>
      <c r="W68" s="168">
        <f t="shared" si="38"/>
        <v>200756.4</v>
      </c>
      <c r="X68" s="168">
        <f t="shared" si="38"/>
        <v>76711.5</v>
      </c>
      <c r="Y68" s="168">
        <f t="shared" ref="Y68:AA68" si="39">Y69+Y70+Y71+Y72+Y73</f>
        <v>583123.69999999995</v>
      </c>
      <c r="Z68" s="168">
        <f t="shared" si="39"/>
        <v>502329.2</v>
      </c>
      <c r="AA68" s="201">
        <f t="shared" si="39"/>
        <v>80794.5</v>
      </c>
      <c r="AB68" s="173"/>
      <c r="AC68" s="173"/>
      <c r="AD68" s="168">
        <f>AD69+AD70+AD71+AD72+AD73</f>
        <v>281137.5</v>
      </c>
      <c r="AE68" s="168">
        <f t="shared" ref="AE68:AF68" si="40">AE69+AE70+AE71+AE72+AE73</f>
        <v>203832</v>
      </c>
      <c r="AF68" s="201">
        <f t="shared" si="40"/>
        <v>77305.5</v>
      </c>
      <c r="AG68" s="173"/>
      <c r="AH68" s="173"/>
    </row>
    <row r="69" spans="1:34" ht="94.5" x14ac:dyDescent="0.2">
      <c r="A69" s="331"/>
      <c r="B69" s="331"/>
      <c r="C69" s="331"/>
      <c r="D69" s="331"/>
      <c r="E69" s="331"/>
      <c r="F69" s="331"/>
      <c r="G69" s="331"/>
      <c r="H69" s="171" t="s">
        <v>127</v>
      </c>
      <c r="I69" s="171"/>
      <c r="J69" s="172">
        <v>74988.2</v>
      </c>
      <c r="K69" s="204" t="s">
        <v>18</v>
      </c>
      <c r="L69" s="204" t="s">
        <v>128</v>
      </c>
      <c r="M69" s="173">
        <f>K69/J69</f>
        <v>0</v>
      </c>
      <c r="N69" s="173">
        <f>L69/J69</f>
        <v>1</v>
      </c>
      <c r="O69" s="173"/>
      <c r="P69" s="173"/>
      <c r="Q69" s="173"/>
      <c r="R69" s="375" t="s">
        <v>574</v>
      </c>
      <c r="S69" s="172"/>
      <c r="T69" s="172">
        <v>19955</v>
      </c>
      <c r="U69" s="172">
        <v>0</v>
      </c>
      <c r="V69" s="172">
        <v>0</v>
      </c>
      <c r="W69" s="172">
        <v>55033.2</v>
      </c>
      <c r="X69" s="172">
        <v>0</v>
      </c>
      <c r="Y69" s="172">
        <v>74881.3</v>
      </c>
      <c r="Z69" s="204" t="s">
        <v>18</v>
      </c>
      <c r="AA69" s="205" t="s">
        <v>129</v>
      </c>
      <c r="AB69" s="173">
        <f>Z69/Y69</f>
        <v>0</v>
      </c>
      <c r="AC69" s="173">
        <f>AA69/Y69</f>
        <v>1</v>
      </c>
      <c r="AD69" s="172">
        <v>71392.3</v>
      </c>
      <c r="AE69" s="204" t="s">
        <v>18</v>
      </c>
      <c r="AF69" s="205" t="s">
        <v>130</v>
      </c>
      <c r="AG69" s="173">
        <f>AE69/AD69</f>
        <v>0</v>
      </c>
      <c r="AH69" s="173">
        <f>AF69/AD69</f>
        <v>1</v>
      </c>
    </row>
    <row r="70" spans="1:34" ht="94.5" customHeight="1" x14ac:dyDescent="0.2">
      <c r="A70" s="331" t="s">
        <v>60</v>
      </c>
      <c r="B70" s="331" t="s">
        <v>67</v>
      </c>
      <c r="C70" s="331" t="s">
        <v>0</v>
      </c>
      <c r="D70" s="331" t="s">
        <v>0</v>
      </c>
      <c r="E70" s="212" t="s">
        <v>0</v>
      </c>
      <c r="F70" s="212" t="s">
        <v>0</v>
      </c>
      <c r="G70" s="331"/>
      <c r="H70" s="171" t="s">
        <v>143</v>
      </c>
      <c r="I70" s="171"/>
      <c r="J70" s="172">
        <v>3876.5</v>
      </c>
      <c r="K70" s="204" t="s">
        <v>18</v>
      </c>
      <c r="L70" s="204" t="s">
        <v>144</v>
      </c>
      <c r="M70" s="173">
        <f>K70/J70</f>
        <v>0</v>
      </c>
      <c r="N70" s="173">
        <f>L70/J70</f>
        <v>1</v>
      </c>
      <c r="O70" s="173"/>
      <c r="P70" s="173"/>
      <c r="Q70" s="173"/>
      <c r="R70" s="375" t="s">
        <v>543</v>
      </c>
      <c r="S70" s="172"/>
      <c r="T70" s="172">
        <v>0</v>
      </c>
      <c r="U70" s="172">
        <v>0</v>
      </c>
      <c r="V70" s="172">
        <v>0</v>
      </c>
      <c r="W70" s="172">
        <v>3876.5</v>
      </c>
      <c r="X70" s="172">
        <v>0</v>
      </c>
      <c r="Y70" s="172">
        <v>3876.5</v>
      </c>
      <c r="Z70" s="204" t="s">
        <v>18</v>
      </c>
      <c r="AA70" s="205" t="s">
        <v>144</v>
      </c>
      <c r="AB70" s="173">
        <f>Z70/Y70</f>
        <v>0</v>
      </c>
      <c r="AC70" s="173">
        <f>AA70/Y70</f>
        <v>1</v>
      </c>
      <c r="AD70" s="172">
        <v>3876.5</v>
      </c>
      <c r="AE70" s="204" t="s">
        <v>18</v>
      </c>
      <c r="AF70" s="205" t="s">
        <v>144</v>
      </c>
      <c r="AG70" s="173">
        <f>AE70/AD70</f>
        <v>0</v>
      </c>
      <c r="AH70" s="173">
        <f>AF70/AD70</f>
        <v>1</v>
      </c>
    </row>
    <row r="71" spans="1:34" ht="78.75" x14ac:dyDescent="0.2">
      <c r="A71" s="331"/>
      <c r="B71" s="331"/>
      <c r="C71" s="331"/>
      <c r="D71" s="331"/>
      <c r="E71" s="212"/>
      <c r="F71" s="212"/>
      <c r="G71" s="331"/>
      <c r="H71" s="171" t="s">
        <v>146</v>
      </c>
      <c r="I71" s="171"/>
      <c r="J71" s="172">
        <v>1786.7</v>
      </c>
      <c r="K71" s="204" t="s">
        <v>18</v>
      </c>
      <c r="L71" s="204" t="s">
        <v>147</v>
      </c>
      <c r="M71" s="173">
        <f>K71/J71</f>
        <v>0</v>
      </c>
      <c r="N71" s="173">
        <f>L71/J71</f>
        <v>1</v>
      </c>
      <c r="O71" s="173"/>
      <c r="P71" s="173"/>
      <c r="Q71" s="173"/>
      <c r="R71" s="375" t="s">
        <v>575</v>
      </c>
      <c r="S71" s="172"/>
      <c r="T71" s="172">
        <v>0</v>
      </c>
      <c r="U71" s="172">
        <v>0</v>
      </c>
      <c r="V71" s="172">
        <v>0</v>
      </c>
      <c r="W71" s="172">
        <v>1786.7</v>
      </c>
      <c r="X71" s="172">
        <v>0</v>
      </c>
      <c r="Y71" s="172">
        <v>1786.7</v>
      </c>
      <c r="Z71" s="204" t="s">
        <v>18</v>
      </c>
      <c r="AA71" s="205" t="s">
        <v>147</v>
      </c>
      <c r="AB71" s="173">
        <f>Z71/Y71</f>
        <v>0</v>
      </c>
      <c r="AC71" s="173">
        <f>AA71/Y71</f>
        <v>1</v>
      </c>
      <c r="AD71" s="172">
        <v>1786.7</v>
      </c>
      <c r="AE71" s="204" t="s">
        <v>18</v>
      </c>
      <c r="AF71" s="205" t="s">
        <v>147</v>
      </c>
      <c r="AG71" s="173">
        <f>AE71/AD71</f>
        <v>0</v>
      </c>
      <c r="AH71" s="173">
        <f>AF71/AD71</f>
        <v>1</v>
      </c>
    </row>
    <row r="72" spans="1:34" ht="110.25" x14ac:dyDescent="0.2">
      <c r="A72" s="331" t="s">
        <v>60</v>
      </c>
      <c r="B72" s="331" t="s">
        <v>67</v>
      </c>
      <c r="C72" s="331" t="s">
        <v>64</v>
      </c>
      <c r="D72" s="331" t="s">
        <v>69</v>
      </c>
      <c r="E72" s="331" t="s">
        <v>0</v>
      </c>
      <c r="F72" s="331" t="s">
        <v>0</v>
      </c>
      <c r="G72" s="331"/>
      <c r="H72" s="171" t="s">
        <v>149</v>
      </c>
      <c r="I72" s="171"/>
      <c r="J72" s="172">
        <v>250</v>
      </c>
      <c r="K72" s="204" t="s">
        <v>18</v>
      </c>
      <c r="L72" s="204" t="s">
        <v>150</v>
      </c>
      <c r="M72" s="173">
        <f>K72/J72</f>
        <v>0</v>
      </c>
      <c r="N72" s="173">
        <f>L72/J72</f>
        <v>1</v>
      </c>
      <c r="O72" s="173"/>
      <c r="P72" s="173"/>
      <c r="Q72" s="173"/>
      <c r="R72" s="375" t="s">
        <v>576</v>
      </c>
      <c r="S72" s="172">
        <v>70</v>
      </c>
      <c r="T72" s="172">
        <v>20</v>
      </c>
      <c r="U72" s="172">
        <v>20</v>
      </c>
      <c r="V72" s="172">
        <v>20</v>
      </c>
      <c r="W72" s="172">
        <v>60</v>
      </c>
      <c r="X72" s="172">
        <v>60</v>
      </c>
      <c r="Y72" s="172">
        <v>250</v>
      </c>
      <c r="Z72" s="204" t="s">
        <v>18</v>
      </c>
      <c r="AA72" s="205" t="s">
        <v>150</v>
      </c>
      <c r="AB72" s="173">
        <f>Z72/Y72</f>
        <v>0</v>
      </c>
      <c r="AC72" s="173">
        <f>AA72/Y72</f>
        <v>1</v>
      </c>
      <c r="AD72" s="172">
        <v>250</v>
      </c>
      <c r="AE72" s="204" t="s">
        <v>18</v>
      </c>
      <c r="AF72" s="223" t="s">
        <v>150</v>
      </c>
      <c r="AG72" s="173">
        <f>AE72/AD72</f>
        <v>0</v>
      </c>
      <c r="AH72" s="173">
        <f>AF72/AD72</f>
        <v>1</v>
      </c>
    </row>
    <row r="73" spans="1:34" ht="94.5" x14ac:dyDescent="0.2">
      <c r="A73" s="331" t="s">
        <v>60</v>
      </c>
      <c r="B73" s="331" t="s">
        <v>67</v>
      </c>
      <c r="C73" s="331" t="s">
        <v>64</v>
      </c>
      <c r="D73" s="331" t="s">
        <v>73</v>
      </c>
      <c r="E73" s="331" t="s">
        <v>0</v>
      </c>
      <c r="F73" s="331" t="s">
        <v>0</v>
      </c>
      <c r="G73" s="331"/>
      <c r="H73" s="171" t="s">
        <v>300</v>
      </c>
      <c r="I73" s="171"/>
      <c r="J73" s="172">
        <f>K73+L73</f>
        <v>286651.5</v>
      </c>
      <c r="K73" s="172">
        <v>286651.5</v>
      </c>
      <c r="L73" s="172">
        <v>0</v>
      </c>
      <c r="M73" s="173">
        <f>K73/J73</f>
        <v>1</v>
      </c>
      <c r="N73" s="173">
        <f>L73/J73</f>
        <v>0</v>
      </c>
      <c r="O73" s="173"/>
      <c r="P73" s="173"/>
      <c r="Q73" s="173"/>
      <c r="R73" s="375" t="s">
        <v>577</v>
      </c>
      <c r="S73" s="172"/>
      <c r="T73" s="172">
        <v>0</v>
      </c>
      <c r="U73" s="172">
        <v>0</v>
      </c>
      <c r="V73" s="172">
        <v>70000</v>
      </c>
      <c r="W73" s="172">
        <v>140000</v>
      </c>
      <c r="X73" s="172">
        <v>76651.5</v>
      </c>
      <c r="Y73" s="172">
        <f>Z73+AA73</f>
        <v>502329.2</v>
      </c>
      <c r="Z73" s="172">
        <v>502329.2</v>
      </c>
      <c r="AA73" s="210">
        <v>0</v>
      </c>
      <c r="AB73" s="173">
        <f>Z73/Y73</f>
        <v>1</v>
      </c>
      <c r="AC73" s="173">
        <f>AA73/Y73</f>
        <v>0</v>
      </c>
      <c r="AD73" s="172">
        <f>AE73+AF73</f>
        <v>203832</v>
      </c>
      <c r="AE73" s="172">
        <v>203832</v>
      </c>
      <c r="AF73" s="210">
        <v>0</v>
      </c>
      <c r="AG73" s="173">
        <f>AE73/AD73</f>
        <v>1</v>
      </c>
      <c r="AH73" s="173">
        <f>AF73/AD73</f>
        <v>0</v>
      </c>
    </row>
    <row r="74" spans="1:34" ht="63" x14ac:dyDescent="0.2">
      <c r="A74" s="331"/>
      <c r="B74" s="331"/>
      <c r="C74" s="331"/>
      <c r="D74" s="331"/>
      <c r="E74" s="331"/>
      <c r="F74" s="331"/>
      <c r="G74" s="331" t="s">
        <v>338</v>
      </c>
      <c r="H74" s="200" t="s">
        <v>230</v>
      </c>
      <c r="I74" s="200"/>
      <c r="J74" s="168">
        <f>J75+J76+J77+J78+J79+J80+J81+J82+J83+J84</f>
        <v>438453.8</v>
      </c>
      <c r="K74" s="168">
        <f>K75+K76+K77+K78+K79+K80+K81+K82+K83+K84</f>
        <v>110317</v>
      </c>
      <c r="L74" s="168">
        <f t="shared" ref="L74" si="41">L75+L76+L77+L78+L79+L80+L81+L82+L83+L84</f>
        <v>328136.8</v>
      </c>
      <c r="M74" s="173"/>
      <c r="N74" s="173"/>
      <c r="O74" s="168">
        <f>O75+O76+O77+O78+O79+O80+O81+O82+O83+O84</f>
        <v>65280.04</v>
      </c>
      <c r="P74" s="168">
        <f t="shared" ref="P74:X74" si="42">P75+P76+P77+P78+P79+P80+P81+P82+P83+P84</f>
        <v>0</v>
      </c>
      <c r="Q74" s="168">
        <f t="shared" si="42"/>
        <v>0</v>
      </c>
      <c r="R74" s="375"/>
      <c r="S74" s="168">
        <f t="shared" si="42"/>
        <v>186229.6</v>
      </c>
      <c r="T74" s="168">
        <f t="shared" si="42"/>
        <v>10423.6</v>
      </c>
      <c r="U74" s="168">
        <f t="shared" si="42"/>
        <v>39732.92</v>
      </c>
      <c r="V74" s="168">
        <f t="shared" si="42"/>
        <v>21727.258999999998</v>
      </c>
      <c r="W74" s="168">
        <f t="shared" si="42"/>
        <v>73146.484500000006</v>
      </c>
      <c r="X74" s="168">
        <f t="shared" si="42"/>
        <v>107019.7945</v>
      </c>
      <c r="Y74" s="168">
        <f t="shared" ref="Y74:AD74" si="43">Y75+Y76+Y77+Y78+Y79+Y80+Y81+Y82+Y83+Y84</f>
        <v>428087.99999999994</v>
      </c>
      <c r="Z74" s="168">
        <f>Z75+Z76+Z77+Z78+Z79+Z80+Z81+Z82+Z83+Z84</f>
        <v>110317</v>
      </c>
      <c r="AA74" s="201">
        <f t="shared" ref="AA74" si="44">AA75+AA76+AA77+AA78+AA79+AA80+AA81+AA82+AA83+AA84</f>
        <v>317771</v>
      </c>
      <c r="AB74" s="173"/>
      <c r="AC74" s="173"/>
      <c r="AD74" s="168">
        <f t="shared" si="43"/>
        <v>290158</v>
      </c>
      <c r="AE74" s="168">
        <f>AE75+AE76+AE77+AE78+AE79+AE80+AE81+AE82+AE83+AE84</f>
        <v>0</v>
      </c>
      <c r="AF74" s="217">
        <f t="shared" ref="AF74" si="45">AF75+AF76+AF77+AF78+AF79+AF80+AF81+AF82+AF83+AF84</f>
        <v>290158</v>
      </c>
      <c r="AG74" s="173"/>
      <c r="AH74" s="173"/>
    </row>
    <row r="75" spans="1:34" ht="78.75" x14ac:dyDescent="0.2">
      <c r="A75" s="331"/>
      <c r="B75" s="331"/>
      <c r="C75" s="331"/>
      <c r="D75" s="331"/>
      <c r="E75" s="331"/>
      <c r="F75" s="331"/>
      <c r="G75" s="331"/>
      <c r="H75" s="171" t="s">
        <v>104</v>
      </c>
      <c r="I75" s="171"/>
      <c r="J75" s="172">
        <v>12504.9</v>
      </c>
      <c r="K75" s="204" t="s">
        <v>18</v>
      </c>
      <c r="L75" s="204" t="s">
        <v>105</v>
      </c>
      <c r="M75" s="173">
        <f t="shared" ref="M75:M95" si="46">K75/J75</f>
        <v>0</v>
      </c>
      <c r="N75" s="173">
        <f t="shared" ref="N75:N95" si="47">L75/J75</f>
        <v>1</v>
      </c>
      <c r="O75" s="204"/>
      <c r="P75" s="204"/>
      <c r="Q75" s="204"/>
      <c r="R75" s="375" t="s">
        <v>578</v>
      </c>
      <c r="S75" s="172"/>
      <c r="T75" s="172">
        <v>0</v>
      </c>
      <c r="U75" s="172">
        <v>12504.9</v>
      </c>
      <c r="V75" s="172">
        <v>0</v>
      </c>
      <c r="W75" s="172">
        <v>0</v>
      </c>
      <c r="X75" s="172">
        <v>0</v>
      </c>
      <c r="Y75" s="172">
        <v>12504.9</v>
      </c>
      <c r="Z75" s="204" t="s">
        <v>18</v>
      </c>
      <c r="AA75" s="205" t="s">
        <v>105</v>
      </c>
      <c r="AB75" s="173">
        <f t="shared" ref="AB75:AB94" si="48">Z75/Y75</f>
        <v>0</v>
      </c>
      <c r="AC75" s="173">
        <f t="shared" ref="AC75:AC94" si="49">AA75/Y75</f>
        <v>1</v>
      </c>
      <c r="AD75" s="172">
        <v>12504.9</v>
      </c>
      <c r="AE75" s="204" t="s">
        <v>18</v>
      </c>
      <c r="AF75" s="205" t="s">
        <v>105</v>
      </c>
      <c r="AG75" s="173">
        <f>AE75/AD75</f>
        <v>0</v>
      </c>
      <c r="AH75" s="173">
        <f>AF75/AD75</f>
        <v>1</v>
      </c>
    </row>
    <row r="76" spans="1:34" ht="78.75" x14ac:dyDescent="0.2">
      <c r="A76" s="331"/>
      <c r="B76" s="331"/>
      <c r="C76" s="331"/>
      <c r="D76" s="331"/>
      <c r="E76" s="331"/>
      <c r="F76" s="331"/>
      <c r="G76" s="331"/>
      <c r="H76" s="171" t="s">
        <v>107</v>
      </c>
      <c r="I76" s="171"/>
      <c r="J76" s="172">
        <v>6801.9</v>
      </c>
      <c r="K76" s="204" t="s">
        <v>18</v>
      </c>
      <c r="L76" s="204" t="s">
        <v>108</v>
      </c>
      <c r="M76" s="173">
        <f t="shared" si="46"/>
        <v>0</v>
      </c>
      <c r="N76" s="173">
        <f t="shared" si="47"/>
        <v>1</v>
      </c>
      <c r="O76" s="204"/>
      <c r="P76" s="204"/>
      <c r="Q76" s="204"/>
      <c r="R76" s="375" t="s">
        <v>542</v>
      </c>
      <c r="S76" s="172"/>
      <c r="T76" s="172">
        <v>0</v>
      </c>
      <c r="U76" s="172">
        <v>6801.9</v>
      </c>
      <c r="V76" s="172">
        <v>0</v>
      </c>
      <c r="W76" s="172">
        <v>0</v>
      </c>
      <c r="X76" s="172">
        <v>0</v>
      </c>
      <c r="Y76" s="172">
        <v>6801.9</v>
      </c>
      <c r="Z76" s="204" t="s">
        <v>18</v>
      </c>
      <c r="AA76" s="205" t="s">
        <v>108</v>
      </c>
      <c r="AB76" s="173">
        <f t="shared" si="48"/>
        <v>0</v>
      </c>
      <c r="AC76" s="173">
        <f t="shared" si="49"/>
        <v>1</v>
      </c>
      <c r="AD76" s="172">
        <v>6801.9</v>
      </c>
      <c r="AE76" s="204" t="s">
        <v>18</v>
      </c>
      <c r="AF76" s="205" t="s">
        <v>108</v>
      </c>
      <c r="AG76" s="173">
        <f>AE76/AD76</f>
        <v>0</v>
      </c>
      <c r="AH76" s="173">
        <f>AF76/AD76</f>
        <v>1</v>
      </c>
    </row>
    <row r="77" spans="1:34" ht="31.5" x14ac:dyDescent="0.2">
      <c r="A77" s="331"/>
      <c r="B77" s="331"/>
      <c r="C77" s="331"/>
      <c r="D77" s="331"/>
      <c r="E77" s="331"/>
      <c r="F77" s="331"/>
      <c r="G77" s="331"/>
      <c r="H77" s="171" t="s">
        <v>110</v>
      </c>
      <c r="I77" s="171"/>
      <c r="J77" s="172">
        <v>17143.5</v>
      </c>
      <c r="K77" s="204" t="s">
        <v>18</v>
      </c>
      <c r="L77" s="204" t="s">
        <v>111</v>
      </c>
      <c r="M77" s="173">
        <f t="shared" si="46"/>
        <v>0</v>
      </c>
      <c r="N77" s="173">
        <f t="shared" si="47"/>
        <v>1</v>
      </c>
      <c r="O77" s="172">
        <v>2400</v>
      </c>
      <c r="P77" s="204"/>
      <c r="Q77" s="204"/>
      <c r="R77" s="375"/>
      <c r="S77" s="172">
        <v>6000</v>
      </c>
      <c r="T77" s="172">
        <v>0</v>
      </c>
      <c r="U77" s="172">
        <v>0</v>
      </c>
      <c r="V77" s="172">
        <v>0</v>
      </c>
      <c r="W77" s="172">
        <v>0</v>
      </c>
      <c r="X77" s="172">
        <v>11143.5</v>
      </c>
      <c r="Y77" s="172">
        <v>17143.5</v>
      </c>
      <c r="Z77" s="204" t="s">
        <v>18</v>
      </c>
      <c r="AA77" s="205" t="s">
        <v>111</v>
      </c>
      <c r="AB77" s="173">
        <f t="shared" si="48"/>
        <v>0</v>
      </c>
      <c r="AC77" s="173">
        <f t="shared" si="49"/>
        <v>1</v>
      </c>
      <c r="AD77" s="172">
        <v>17143.5</v>
      </c>
      <c r="AE77" s="204" t="s">
        <v>18</v>
      </c>
      <c r="AF77" s="205" t="s">
        <v>111</v>
      </c>
      <c r="AG77" s="173">
        <f>AE77/AD77</f>
        <v>0</v>
      </c>
      <c r="AH77" s="173">
        <f>AF77/AD77</f>
        <v>1</v>
      </c>
    </row>
    <row r="78" spans="1:34" ht="78.75" x14ac:dyDescent="0.2">
      <c r="A78" s="331"/>
      <c r="B78" s="331"/>
      <c r="C78" s="331"/>
      <c r="D78" s="331"/>
      <c r="E78" s="331"/>
      <c r="F78" s="331"/>
      <c r="G78" s="331"/>
      <c r="H78" s="171" t="s">
        <v>113</v>
      </c>
      <c r="I78" s="171"/>
      <c r="J78" s="172">
        <v>6213.5</v>
      </c>
      <c r="K78" s="204" t="s">
        <v>18</v>
      </c>
      <c r="L78" s="204" t="s">
        <v>114</v>
      </c>
      <c r="M78" s="173">
        <f t="shared" si="46"/>
        <v>0</v>
      </c>
      <c r="N78" s="173">
        <f t="shared" si="47"/>
        <v>1</v>
      </c>
      <c r="O78" s="204"/>
      <c r="P78" s="204"/>
      <c r="Q78" s="204"/>
      <c r="R78" s="375" t="s">
        <v>544</v>
      </c>
      <c r="S78" s="172"/>
      <c r="T78" s="172">
        <v>0</v>
      </c>
      <c r="U78" s="172">
        <v>0</v>
      </c>
      <c r="V78" s="172">
        <v>0</v>
      </c>
      <c r="W78" s="172">
        <v>0</v>
      </c>
      <c r="X78" s="172">
        <v>6213.5</v>
      </c>
      <c r="Y78" s="172">
        <v>6213.5</v>
      </c>
      <c r="Z78" s="204" t="s">
        <v>18</v>
      </c>
      <c r="AA78" s="205" t="s">
        <v>114</v>
      </c>
      <c r="AB78" s="173">
        <f t="shared" si="48"/>
        <v>0</v>
      </c>
      <c r="AC78" s="173">
        <f t="shared" si="49"/>
        <v>1</v>
      </c>
      <c r="AD78" s="172">
        <v>6213.5</v>
      </c>
      <c r="AE78" s="204" t="s">
        <v>18</v>
      </c>
      <c r="AF78" s="205" t="s">
        <v>114</v>
      </c>
      <c r="AG78" s="173">
        <f>AE78/AD78</f>
        <v>0</v>
      </c>
      <c r="AH78" s="173">
        <f>AF78/AD78</f>
        <v>1</v>
      </c>
    </row>
    <row r="79" spans="1:34" ht="126" x14ac:dyDescent="0.2">
      <c r="A79" s="331"/>
      <c r="B79" s="331"/>
      <c r="C79" s="331"/>
      <c r="D79" s="331"/>
      <c r="E79" s="331"/>
      <c r="F79" s="331"/>
      <c r="G79" s="331"/>
      <c r="H79" s="171" t="s">
        <v>299</v>
      </c>
      <c r="I79" s="171"/>
      <c r="J79" s="172">
        <f>K79+L79</f>
        <v>131329.79999999999</v>
      </c>
      <c r="K79" s="172">
        <v>110317</v>
      </c>
      <c r="L79" s="172">
        <v>21012.799999999999</v>
      </c>
      <c r="M79" s="173">
        <f t="shared" si="46"/>
        <v>0.83999975633862234</v>
      </c>
      <c r="N79" s="173">
        <f t="shared" si="47"/>
        <v>0.16000024366137769</v>
      </c>
      <c r="O79" s="204"/>
      <c r="P79" s="204"/>
      <c r="Q79" s="204"/>
      <c r="R79" s="375" t="s">
        <v>579</v>
      </c>
      <c r="S79" s="172">
        <v>103600</v>
      </c>
      <c r="T79" s="172">
        <v>0</v>
      </c>
      <c r="U79" s="172">
        <v>0</v>
      </c>
      <c r="V79" s="172">
        <v>2101.2800000000002</v>
      </c>
      <c r="W79" s="172">
        <v>14765.12</v>
      </c>
      <c r="X79" s="172">
        <v>10863.4</v>
      </c>
      <c r="Y79" s="172">
        <f>Z79+AA79</f>
        <v>131329.79999999999</v>
      </c>
      <c r="Z79" s="172">
        <v>110317</v>
      </c>
      <c r="AA79" s="210">
        <v>21012.799999999999</v>
      </c>
      <c r="AB79" s="173">
        <f t="shared" si="48"/>
        <v>0.83999975633862234</v>
      </c>
      <c r="AC79" s="173">
        <f t="shared" si="49"/>
        <v>0.16000024366137769</v>
      </c>
      <c r="AD79" s="172">
        <v>0</v>
      </c>
      <c r="AE79" s="204" t="s">
        <v>18</v>
      </c>
      <c r="AF79" s="205" t="s">
        <v>18</v>
      </c>
      <c r="AG79" s="173"/>
      <c r="AH79" s="173"/>
    </row>
    <row r="80" spans="1:34" ht="78.75" x14ac:dyDescent="0.2">
      <c r="A80" s="331"/>
      <c r="B80" s="331"/>
      <c r="C80" s="331"/>
      <c r="D80" s="331"/>
      <c r="E80" s="331"/>
      <c r="F80" s="331"/>
      <c r="G80" s="331"/>
      <c r="H80" s="171" t="s">
        <v>118</v>
      </c>
      <c r="I80" s="171"/>
      <c r="J80" s="172">
        <v>9987.6</v>
      </c>
      <c r="K80" s="204" t="s">
        <v>18</v>
      </c>
      <c r="L80" s="204" t="s">
        <v>119</v>
      </c>
      <c r="M80" s="173">
        <f t="shared" si="46"/>
        <v>0</v>
      </c>
      <c r="N80" s="173">
        <f t="shared" si="47"/>
        <v>1</v>
      </c>
      <c r="O80" s="204"/>
      <c r="P80" s="204"/>
      <c r="Q80" s="204"/>
      <c r="R80" s="375" t="s">
        <v>580</v>
      </c>
      <c r="S80" s="172"/>
      <c r="T80" s="172">
        <v>0</v>
      </c>
      <c r="U80" s="172">
        <v>9987.6</v>
      </c>
      <c r="V80" s="172">
        <v>0</v>
      </c>
      <c r="W80" s="172">
        <v>0</v>
      </c>
      <c r="X80" s="172">
        <v>0</v>
      </c>
      <c r="Y80" s="172">
        <v>9986.5</v>
      </c>
      <c r="Z80" s="204" t="s">
        <v>18</v>
      </c>
      <c r="AA80" s="205" t="s">
        <v>120</v>
      </c>
      <c r="AB80" s="173">
        <f t="shared" si="48"/>
        <v>0</v>
      </c>
      <c r="AC80" s="173">
        <f t="shared" si="49"/>
        <v>1</v>
      </c>
      <c r="AD80" s="172">
        <v>9986.7999999999993</v>
      </c>
      <c r="AE80" s="204" t="s">
        <v>18</v>
      </c>
      <c r="AF80" s="205" t="s">
        <v>121</v>
      </c>
      <c r="AG80" s="173">
        <f>AE80/AD80</f>
        <v>0</v>
      </c>
      <c r="AH80" s="173">
        <f>AF80/AD80</f>
        <v>1</v>
      </c>
    </row>
    <row r="81" spans="1:34" ht="78.75" x14ac:dyDescent="0.2">
      <c r="A81" s="220" t="s">
        <v>77</v>
      </c>
      <c r="B81" s="221" t="s">
        <v>0</v>
      </c>
      <c r="C81" s="221" t="s">
        <v>0</v>
      </c>
      <c r="D81" s="221" t="s">
        <v>0</v>
      </c>
      <c r="E81" s="222" t="s">
        <v>0</v>
      </c>
      <c r="F81" s="222" t="s">
        <v>0</v>
      </c>
      <c r="G81" s="331"/>
      <c r="H81" s="171" t="s">
        <v>123</v>
      </c>
      <c r="I81" s="171"/>
      <c r="J81" s="172">
        <f>K81+L81</f>
        <v>16965.2</v>
      </c>
      <c r="K81" s="204" t="s">
        <v>18</v>
      </c>
      <c r="L81" s="172">
        <v>16965.2</v>
      </c>
      <c r="M81" s="173">
        <f t="shared" si="46"/>
        <v>0</v>
      </c>
      <c r="N81" s="173">
        <f t="shared" si="47"/>
        <v>1</v>
      </c>
      <c r="O81" s="204"/>
      <c r="P81" s="204"/>
      <c r="Q81" s="204"/>
      <c r="R81" s="375" t="s">
        <v>542</v>
      </c>
      <c r="S81" s="172"/>
      <c r="T81" s="172">
        <v>0</v>
      </c>
      <c r="U81" s="172">
        <v>0</v>
      </c>
      <c r="V81" s="172">
        <v>1338.29</v>
      </c>
      <c r="W81" s="172">
        <v>5353.16</v>
      </c>
      <c r="X81" s="172">
        <v>10099.65</v>
      </c>
      <c r="Y81" s="172">
        <v>6600.5</v>
      </c>
      <c r="Z81" s="204" t="s">
        <v>18</v>
      </c>
      <c r="AA81" s="205" t="s">
        <v>125</v>
      </c>
      <c r="AB81" s="173">
        <f t="shared" si="48"/>
        <v>0</v>
      </c>
      <c r="AC81" s="173">
        <f t="shared" si="49"/>
        <v>1</v>
      </c>
      <c r="AD81" s="172">
        <v>0</v>
      </c>
      <c r="AE81" s="204" t="s">
        <v>18</v>
      </c>
      <c r="AF81" s="205" t="s">
        <v>18</v>
      </c>
      <c r="AG81" s="173"/>
      <c r="AH81" s="173"/>
    </row>
    <row r="82" spans="1:34" ht="31.5" x14ac:dyDescent="0.2">
      <c r="A82" s="147" t="s">
        <v>77</v>
      </c>
      <c r="B82" s="148"/>
      <c r="C82" s="148"/>
      <c r="D82" s="148"/>
      <c r="E82" s="149"/>
      <c r="F82" s="149"/>
      <c r="G82" s="331"/>
      <c r="H82" s="171" t="s">
        <v>137</v>
      </c>
      <c r="I82" s="171"/>
      <c r="J82" s="172">
        <v>110620</v>
      </c>
      <c r="K82" s="204" t="s">
        <v>18</v>
      </c>
      <c r="L82" s="204" t="s">
        <v>135</v>
      </c>
      <c r="M82" s="173">
        <f t="shared" si="46"/>
        <v>0</v>
      </c>
      <c r="N82" s="173">
        <f t="shared" si="47"/>
        <v>1</v>
      </c>
      <c r="O82" s="172">
        <v>55304.78</v>
      </c>
      <c r="P82" s="204"/>
      <c r="Q82" s="204"/>
      <c r="R82" s="375" t="s">
        <v>538</v>
      </c>
      <c r="S82" s="172">
        <v>55310</v>
      </c>
      <c r="T82" s="172">
        <v>0</v>
      </c>
      <c r="U82" s="172">
        <v>0</v>
      </c>
      <c r="V82" s="172">
        <v>7170</v>
      </c>
      <c r="W82" s="172">
        <v>21510</v>
      </c>
      <c r="X82" s="172">
        <v>26630</v>
      </c>
      <c r="Y82" s="172">
        <v>110620</v>
      </c>
      <c r="Z82" s="204" t="s">
        <v>18</v>
      </c>
      <c r="AA82" s="205" t="s">
        <v>135</v>
      </c>
      <c r="AB82" s="173">
        <f t="shared" si="48"/>
        <v>0</v>
      </c>
      <c r="AC82" s="173">
        <f t="shared" si="49"/>
        <v>1</v>
      </c>
      <c r="AD82" s="172">
        <v>110620</v>
      </c>
      <c r="AE82" s="204" t="s">
        <v>18</v>
      </c>
      <c r="AF82" s="205" t="s">
        <v>135</v>
      </c>
      <c r="AG82" s="173">
        <f t="shared" ref="AG82:AG94" si="50">AE82/AD82</f>
        <v>0</v>
      </c>
      <c r="AH82" s="173">
        <f t="shared" ref="AH82:AH94" si="51">AF82/AD82</f>
        <v>1</v>
      </c>
    </row>
    <row r="83" spans="1:34" ht="31.5" x14ac:dyDescent="0.2">
      <c r="A83" s="331" t="s">
        <v>77</v>
      </c>
      <c r="B83" s="331"/>
      <c r="C83" s="331"/>
      <c r="D83" s="331"/>
      <c r="E83" s="331"/>
      <c r="F83" s="331"/>
      <c r="G83" s="331"/>
      <c r="H83" s="171" t="s">
        <v>140</v>
      </c>
      <c r="I83" s="171"/>
      <c r="J83" s="172">
        <v>120000.8</v>
      </c>
      <c r="K83" s="204" t="s">
        <v>18</v>
      </c>
      <c r="L83" s="204" t="s">
        <v>141</v>
      </c>
      <c r="M83" s="173">
        <f t="shared" si="46"/>
        <v>0</v>
      </c>
      <c r="N83" s="173">
        <f t="shared" si="47"/>
        <v>1</v>
      </c>
      <c r="O83" s="172">
        <v>6576.75</v>
      </c>
      <c r="P83" s="204"/>
      <c r="Q83" s="204"/>
      <c r="R83" s="375"/>
      <c r="S83" s="172">
        <v>20000</v>
      </c>
      <c r="T83" s="172">
        <v>10000</v>
      </c>
      <c r="U83" s="172">
        <v>10000</v>
      </c>
      <c r="V83" s="172">
        <v>10000</v>
      </c>
      <c r="W83" s="172">
        <v>30000</v>
      </c>
      <c r="X83" s="172">
        <v>40000.800000000003</v>
      </c>
      <c r="Y83" s="172">
        <v>120000.8</v>
      </c>
      <c r="Z83" s="204" t="s">
        <v>18</v>
      </c>
      <c r="AA83" s="205" t="s">
        <v>141</v>
      </c>
      <c r="AB83" s="173">
        <f t="shared" si="48"/>
        <v>0</v>
      </c>
      <c r="AC83" s="173">
        <f t="shared" si="49"/>
        <v>1</v>
      </c>
      <c r="AD83" s="172">
        <v>120000.8</v>
      </c>
      <c r="AE83" s="204" t="s">
        <v>18</v>
      </c>
      <c r="AF83" s="205" t="s">
        <v>141</v>
      </c>
      <c r="AG83" s="173">
        <f t="shared" si="50"/>
        <v>0</v>
      </c>
      <c r="AH83" s="173">
        <f t="shared" si="51"/>
        <v>1</v>
      </c>
    </row>
    <row r="84" spans="1:34" ht="47.25" x14ac:dyDescent="0.2">
      <c r="A84" s="331" t="s">
        <v>77</v>
      </c>
      <c r="B84" s="331" t="s">
        <v>78</v>
      </c>
      <c r="C84" s="331" t="s">
        <v>131</v>
      </c>
      <c r="D84" s="331" t="s">
        <v>133</v>
      </c>
      <c r="E84" s="331" t="s">
        <v>0</v>
      </c>
      <c r="F84" s="331" t="s">
        <v>0</v>
      </c>
      <c r="G84" s="331"/>
      <c r="H84" s="171" t="s">
        <v>170</v>
      </c>
      <c r="I84" s="171"/>
      <c r="J84" s="172">
        <v>6886.6</v>
      </c>
      <c r="K84" s="204" t="s">
        <v>18</v>
      </c>
      <c r="L84" s="204" t="s">
        <v>167</v>
      </c>
      <c r="M84" s="173">
        <f t="shared" si="46"/>
        <v>0</v>
      </c>
      <c r="N84" s="173">
        <f t="shared" si="47"/>
        <v>1</v>
      </c>
      <c r="O84" s="204">
        <v>998.51</v>
      </c>
      <c r="P84" s="204"/>
      <c r="Q84" s="204"/>
      <c r="R84" s="375"/>
      <c r="S84" s="172">
        <v>1319.6</v>
      </c>
      <c r="T84" s="172">
        <v>423.6</v>
      </c>
      <c r="U84" s="172">
        <v>438.52</v>
      </c>
      <c r="V84" s="172">
        <v>1117.6890000000001</v>
      </c>
      <c r="W84" s="172">
        <v>1518.2045000000001</v>
      </c>
      <c r="X84" s="172">
        <v>2068.9445000000001</v>
      </c>
      <c r="Y84" s="172">
        <v>6886.6</v>
      </c>
      <c r="Z84" s="204" t="s">
        <v>18</v>
      </c>
      <c r="AA84" s="205" t="s">
        <v>167</v>
      </c>
      <c r="AB84" s="173">
        <f t="shared" si="48"/>
        <v>0</v>
      </c>
      <c r="AC84" s="173">
        <f t="shared" si="49"/>
        <v>1</v>
      </c>
      <c r="AD84" s="172">
        <v>6886.6</v>
      </c>
      <c r="AE84" s="204" t="s">
        <v>18</v>
      </c>
      <c r="AF84" s="205" t="s">
        <v>167</v>
      </c>
      <c r="AG84" s="173">
        <f t="shared" si="50"/>
        <v>0</v>
      </c>
      <c r="AH84" s="173">
        <f t="shared" si="51"/>
        <v>1</v>
      </c>
    </row>
    <row r="85" spans="1:34" ht="47.25" x14ac:dyDescent="0.2">
      <c r="A85" s="331" t="s">
        <v>77</v>
      </c>
      <c r="B85" s="331" t="s">
        <v>78</v>
      </c>
      <c r="C85" s="331" t="s">
        <v>99</v>
      </c>
      <c r="D85" s="331" t="s">
        <v>100</v>
      </c>
      <c r="E85" s="331" t="s">
        <v>0</v>
      </c>
      <c r="F85" s="331" t="s">
        <v>0</v>
      </c>
      <c r="G85" s="331" t="s">
        <v>339</v>
      </c>
      <c r="H85" s="167" t="s">
        <v>227</v>
      </c>
      <c r="I85" s="167"/>
      <c r="J85" s="168">
        <f>J86+J87+J88+J89+J90+J91+J92+J93+J94+J95</f>
        <v>154757.49999999997</v>
      </c>
      <c r="K85" s="168">
        <f t="shared" ref="K85:L85" si="52">K86+K87+K88+K89+K90+K91+K92+K93+K94+K95</f>
        <v>0</v>
      </c>
      <c r="L85" s="168">
        <f t="shared" si="52"/>
        <v>154757.49999999997</v>
      </c>
      <c r="M85" s="235">
        <f t="shared" si="46"/>
        <v>0</v>
      </c>
      <c r="N85" s="235">
        <f t="shared" si="47"/>
        <v>1</v>
      </c>
      <c r="O85" s="168">
        <f>O86+O87+O88+O89+O90+O91+O92+O93+O94+O95</f>
        <v>32929.74</v>
      </c>
      <c r="P85" s="168">
        <f t="shared" ref="P85:X85" si="53">P86+P87+P88+P89+P90+P91+P92+P93+P94+P95</f>
        <v>0</v>
      </c>
      <c r="Q85" s="168">
        <f t="shared" si="53"/>
        <v>0</v>
      </c>
      <c r="R85" s="375"/>
      <c r="S85" s="168">
        <f t="shared" si="53"/>
        <v>36165.599999999999</v>
      </c>
      <c r="T85" s="168">
        <f t="shared" si="53"/>
        <v>10686.077999999998</v>
      </c>
      <c r="U85" s="168">
        <f t="shared" si="53"/>
        <v>10636.077999999998</v>
      </c>
      <c r="V85" s="168">
        <f t="shared" si="53"/>
        <v>10975.447999999999</v>
      </c>
      <c r="W85" s="168">
        <f t="shared" si="53"/>
        <v>35934.720000000001</v>
      </c>
      <c r="X85" s="168">
        <f t="shared" si="53"/>
        <v>50359.603000000003</v>
      </c>
      <c r="Y85" s="168">
        <f t="shared" ref="Y85:AF85" si="54">Y86+Y87+Y88+Y89+Y90+Y91+Y92+Y93+Y94</f>
        <v>156125.49999999997</v>
      </c>
      <c r="Z85" s="168">
        <f t="shared" si="54"/>
        <v>0</v>
      </c>
      <c r="AA85" s="201">
        <f>AA86+AA87+AA88+AA89+AA90+AA91+AA92+AA93+AA94</f>
        <v>156125.49999999997</v>
      </c>
      <c r="AB85" s="173">
        <f t="shared" si="48"/>
        <v>0</v>
      </c>
      <c r="AC85" s="173">
        <f t="shared" si="49"/>
        <v>1</v>
      </c>
      <c r="AD85" s="168">
        <f t="shared" si="54"/>
        <v>156125.49999999997</v>
      </c>
      <c r="AE85" s="168">
        <f t="shared" si="54"/>
        <v>0</v>
      </c>
      <c r="AF85" s="201">
        <f t="shared" si="54"/>
        <v>156125.49999999997</v>
      </c>
      <c r="AG85" s="173">
        <f t="shared" si="50"/>
        <v>0</v>
      </c>
      <c r="AH85" s="173">
        <f t="shared" si="51"/>
        <v>1</v>
      </c>
    </row>
    <row r="86" spans="1:34" ht="31.5" x14ac:dyDescent="0.2">
      <c r="A86" s="331" t="s">
        <v>77</v>
      </c>
      <c r="B86" s="331" t="s">
        <v>78</v>
      </c>
      <c r="C86" s="331" t="s">
        <v>99</v>
      </c>
      <c r="D86" s="331" t="s">
        <v>102</v>
      </c>
      <c r="E86" s="331" t="s">
        <v>0</v>
      </c>
      <c r="F86" s="331" t="s">
        <v>0</v>
      </c>
      <c r="G86" s="331"/>
      <c r="H86" s="171" t="s">
        <v>81</v>
      </c>
      <c r="I86" s="171"/>
      <c r="J86" s="172">
        <v>121207.5</v>
      </c>
      <c r="K86" s="204" t="s">
        <v>18</v>
      </c>
      <c r="L86" s="204" t="s">
        <v>82</v>
      </c>
      <c r="M86" s="173">
        <f t="shared" si="46"/>
        <v>0</v>
      </c>
      <c r="N86" s="173">
        <f t="shared" si="47"/>
        <v>1</v>
      </c>
      <c r="O86" s="172">
        <v>30384.47</v>
      </c>
      <c r="P86" s="204"/>
      <c r="Q86" s="204"/>
      <c r="R86" s="375"/>
      <c r="S86" s="172">
        <v>33332.1</v>
      </c>
      <c r="T86" s="172">
        <v>9763.9</v>
      </c>
      <c r="U86" s="172">
        <v>9763.9</v>
      </c>
      <c r="V86" s="172">
        <v>9763.9</v>
      </c>
      <c r="W86" s="172">
        <v>29291.7</v>
      </c>
      <c r="X86" s="172">
        <v>29292</v>
      </c>
      <c r="Y86" s="172">
        <v>121207.5</v>
      </c>
      <c r="Z86" s="204" t="s">
        <v>18</v>
      </c>
      <c r="AA86" s="205" t="s">
        <v>82</v>
      </c>
      <c r="AB86" s="173">
        <f t="shared" si="48"/>
        <v>0</v>
      </c>
      <c r="AC86" s="173">
        <f t="shared" si="49"/>
        <v>1</v>
      </c>
      <c r="AD86" s="172">
        <v>121207.5</v>
      </c>
      <c r="AE86" s="204" t="s">
        <v>18</v>
      </c>
      <c r="AF86" s="205" t="s">
        <v>82</v>
      </c>
      <c r="AG86" s="173">
        <f t="shared" si="50"/>
        <v>0</v>
      </c>
      <c r="AH86" s="173">
        <f t="shared" si="51"/>
        <v>1</v>
      </c>
    </row>
    <row r="87" spans="1:34" ht="15.75" x14ac:dyDescent="0.2">
      <c r="A87" s="331" t="s">
        <v>77</v>
      </c>
      <c r="B87" s="331"/>
      <c r="C87" s="331"/>
      <c r="D87" s="331"/>
      <c r="E87" s="331"/>
      <c r="F87" s="331"/>
      <c r="G87" s="331"/>
      <c r="H87" s="171" t="s">
        <v>84</v>
      </c>
      <c r="I87" s="171"/>
      <c r="J87" s="172">
        <v>2300</v>
      </c>
      <c r="K87" s="204" t="s">
        <v>18</v>
      </c>
      <c r="L87" s="204" t="s">
        <v>85</v>
      </c>
      <c r="M87" s="173">
        <f t="shared" si="46"/>
        <v>0</v>
      </c>
      <c r="N87" s="173">
        <f t="shared" si="47"/>
        <v>1</v>
      </c>
      <c r="O87" s="172">
        <v>648.96</v>
      </c>
      <c r="P87" s="204"/>
      <c r="Q87" s="204"/>
      <c r="R87" s="375"/>
      <c r="S87" s="172">
        <v>682.4</v>
      </c>
      <c r="T87" s="172">
        <v>235.3</v>
      </c>
      <c r="U87" s="172">
        <v>185.3</v>
      </c>
      <c r="V87" s="172">
        <v>185.27</v>
      </c>
      <c r="W87" s="172">
        <v>505.91</v>
      </c>
      <c r="X87" s="172">
        <v>505.82</v>
      </c>
      <c r="Y87" s="172">
        <v>2300</v>
      </c>
      <c r="Z87" s="204" t="s">
        <v>18</v>
      </c>
      <c r="AA87" s="205" t="s">
        <v>85</v>
      </c>
      <c r="AB87" s="173">
        <f t="shared" si="48"/>
        <v>0</v>
      </c>
      <c r="AC87" s="173">
        <f t="shared" si="49"/>
        <v>1</v>
      </c>
      <c r="AD87" s="172">
        <v>2300</v>
      </c>
      <c r="AE87" s="204" t="s">
        <v>18</v>
      </c>
      <c r="AF87" s="205" t="s">
        <v>85</v>
      </c>
      <c r="AG87" s="173">
        <f t="shared" si="50"/>
        <v>0</v>
      </c>
      <c r="AH87" s="173">
        <f t="shared" si="51"/>
        <v>1</v>
      </c>
    </row>
    <row r="88" spans="1:34" ht="47.25" x14ac:dyDescent="0.2">
      <c r="A88" s="331" t="s">
        <v>77</v>
      </c>
      <c r="B88" s="331" t="s">
        <v>78</v>
      </c>
      <c r="C88" s="331" t="s">
        <v>95</v>
      </c>
      <c r="D88" s="331" t="s">
        <v>98</v>
      </c>
      <c r="E88" s="331" t="s">
        <v>0</v>
      </c>
      <c r="F88" s="331" t="s">
        <v>0</v>
      </c>
      <c r="G88" s="331"/>
      <c r="H88" s="171" t="s">
        <v>87</v>
      </c>
      <c r="I88" s="171"/>
      <c r="J88" s="172">
        <v>1623.7</v>
      </c>
      <c r="K88" s="204" t="s">
        <v>18</v>
      </c>
      <c r="L88" s="204" t="s">
        <v>88</v>
      </c>
      <c r="M88" s="173">
        <f t="shared" si="46"/>
        <v>0</v>
      </c>
      <c r="N88" s="173">
        <f t="shared" si="47"/>
        <v>1</v>
      </c>
      <c r="O88" s="172">
        <v>299.83999999999997</v>
      </c>
      <c r="P88" s="204"/>
      <c r="Q88" s="204"/>
      <c r="R88" s="375"/>
      <c r="S88" s="172">
        <v>455.4</v>
      </c>
      <c r="T88" s="172">
        <v>137</v>
      </c>
      <c r="U88" s="172">
        <v>137</v>
      </c>
      <c r="V88" s="172">
        <v>137</v>
      </c>
      <c r="W88" s="172">
        <v>376.6</v>
      </c>
      <c r="X88" s="172">
        <v>380.7</v>
      </c>
      <c r="Y88" s="172">
        <v>1623.7</v>
      </c>
      <c r="Z88" s="204" t="s">
        <v>18</v>
      </c>
      <c r="AA88" s="205" t="s">
        <v>88</v>
      </c>
      <c r="AB88" s="173">
        <f t="shared" si="48"/>
        <v>0</v>
      </c>
      <c r="AC88" s="173">
        <f t="shared" si="49"/>
        <v>1</v>
      </c>
      <c r="AD88" s="172">
        <v>1623.7</v>
      </c>
      <c r="AE88" s="204" t="s">
        <v>18</v>
      </c>
      <c r="AF88" s="205" t="s">
        <v>88</v>
      </c>
      <c r="AG88" s="173">
        <f t="shared" si="50"/>
        <v>0</v>
      </c>
      <c r="AH88" s="173">
        <f t="shared" si="51"/>
        <v>1</v>
      </c>
    </row>
    <row r="89" spans="1:34" ht="110.25" x14ac:dyDescent="0.2">
      <c r="A89" s="331" t="s">
        <v>77</v>
      </c>
      <c r="B89" s="331"/>
      <c r="C89" s="331"/>
      <c r="D89" s="331"/>
      <c r="E89" s="331"/>
      <c r="F89" s="331"/>
      <c r="G89" s="331"/>
      <c r="H89" s="171" t="s">
        <v>90</v>
      </c>
      <c r="I89" s="171"/>
      <c r="J89" s="172">
        <v>1252.9000000000001</v>
      </c>
      <c r="K89" s="204" t="s">
        <v>18</v>
      </c>
      <c r="L89" s="204" t="s">
        <v>91</v>
      </c>
      <c r="M89" s="173">
        <f t="shared" si="46"/>
        <v>0</v>
      </c>
      <c r="N89" s="173">
        <f t="shared" si="47"/>
        <v>1</v>
      </c>
      <c r="O89" s="172">
        <v>295.68</v>
      </c>
      <c r="P89" s="204"/>
      <c r="Q89" s="204"/>
      <c r="R89" s="375"/>
      <c r="S89" s="172">
        <v>344.5</v>
      </c>
      <c r="T89" s="172">
        <v>104.4</v>
      </c>
      <c r="U89" s="172">
        <v>104.4</v>
      </c>
      <c r="V89" s="172">
        <v>104.4</v>
      </c>
      <c r="W89" s="172">
        <v>309.3</v>
      </c>
      <c r="X89" s="172">
        <v>285.89999999999998</v>
      </c>
      <c r="Y89" s="172">
        <v>1252.9000000000001</v>
      </c>
      <c r="Z89" s="204" t="s">
        <v>18</v>
      </c>
      <c r="AA89" s="205" t="s">
        <v>91</v>
      </c>
      <c r="AB89" s="173">
        <f t="shared" si="48"/>
        <v>0</v>
      </c>
      <c r="AC89" s="173">
        <f t="shared" si="49"/>
        <v>1</v>
      </c>
      <c r="AD89" s="172">
        <v>1252.9000000000001</v>
      </c>
      <c r="AE89" s="204" t="s">
        <v>18</v>
      </c>
      <c r="AF89" s="205" t="s">
        <v>91</v>
      </c>
      <c r="AG89" s="173">
        <f t="shared" si="50"/>
        <v>0</v>
      </c>
      <c r="AH89" s="173">
        <f t="shared" si="51"/>
        <v>1</v>
      </c>
    </row>
    <row r="90" spans="1:34" ht="110.25" x14ac:dyDescent="0.2">
      <c r="A90" s="331" t="s">
        <v>77</v>
      </c>
      <c r="B90" s="331" t="s">
        <v>78</v>
      </c>
      <c r="C90" s="331" t="s">
        <v>99</v>
      </c>
      <c r="D90" s="331" t="s">
        <v>126</v>
      </c>
      <c r="E90" s="331" t="s">
        <v>0</v>
      </c>
      <c r="F90" s="331" t="s">
        <v>0</v>
      </c>
      <c r="G90" s="331"/>
      <c r="H90" s="171" t="s">
        <v>93</v>
      </c>
      <c r="I90" s="171"/>
      <c r="J90" s="172">
        <v>5242</v>
      </c>
      <c r="K90" s="204" t="s">
        <v>18</v>
      </c>
      <c r="L90" s="204" t="s">
        <v>94</v>
      </c>
      <c r="M90" s="173">
        <f t="shared" si="46"/>
        <v>0</v>
      </c>
      <c r="N90" s="173">
        <f t="shared" si="47"/>
        <v>1</v>
      </c>
      <c r="O90" s="172">
        <v>1276.79</v>
      </c>
      <c r="P90" s="204"/>
      <c r="Q90" s="204"/>
      <c r="R90" s="375"/>
      <c r="S90" s="172">
        <v>1351.2</v>
      </c>
      <c r="T90" s="172">
        <v>445.47800000000001</v>
      </c>
      <c r="U90" s="172">
        <v>445.47800000000001</v>
      </c>
      <c r="V90" s="172">
        <v>445.47800000000001</v>
      </c>
      <c r="W90" s="172">
        <v>1113.21</v>
      </c>
      <c r="X90" s="172">
        <v>1441.183</v>
      </c>
      <c r="Y90" s="172">
        <v>5242</v>
      </c>
      <c r="Z90" s="204" t="s">
        <v>18</v>
      </c>
      <c r="AA90" s="205" t="s">
        <v>94</v>
      </c>
      <c r="AB90" s="173">
        <f t="shared" si="48"/>
        <v>0</v>
      </c>
      <c r="AC90" s="173">
        <f t="shared" si="49"/>
        <v>1</v>
      </c>
      <c r="AD90" s="172">
        <v>5242</v>
      </c>
      <c r="AE90" s="204" t="s">
        <v>18</v>
      </c>
      <c r="AF90" s="205" t="s">
        <v>94</v>
      </c>
      <c r="AG90" s="173">
        <f t="shared" si="50"/>
        <v>0</v>
      </c>
      <c r="AH90" s="173">
        <f t="shared" si="51"/>
        <v>1</v>
      </c>
    </row>
    <row r="91" spans="1:34" ht="78.75" x14ac:dyDescent="0.2">
      <c r="A91" s="331" t="s">
        <v>77</v>
      </c>
      <c r="B91" s="331" t="s">
        <v>78</v>
      </c>
      <c r="C91" s="331" t="s">
        <v>138</v>
      </c>
      <c r="D91" s="331" t="s">
        <v>142</v>
      </c>
      <c r="E91" s="331" t="s">
        <v>0</v>
      </c>
      <c r="F91" s="331" t="s">
        <v>0</v>
      </c>
      <c r="G91" s="331"/>
      <c r="H91" s="171" t="s">
        <v>154</v>
      </c>
      <c r="I91" s="171"/>
      <c r="J91" s="172">
        <v>339.4</v>
      </c>
      <c r="K91" s="204" t="s">
        <v>18</v>
      </c>
      <c r="L91" s="204" t="s">
        <v>155</v>
      </c>
      <c r="M91" s="173">
        <f t="shared" si="46"/>
        <v>0</v>
      </c>
      <c r="N91" s="173">
        <f t="shared" si="47"/>
        <v>1</v>
      </c>
      <c r="O91" s="172"/>
      <c r="P91" s="204"/>
      <c r="Q91" s="204"/>
      <c r="R91" s="375" t="s">
        <v>581</v>
      </c>
      <c r="S91" s="172"/>
      <c r="T91" s="172">
        <v>0</v>
      </c>
      <c r="U91" s="172">
        <v>0</v>
      </c>
      <c r="V91" s="172">
        <v>339.4</v>
      </c>
      <c r="W91" s="172">
        <v>0</v>
      </c>
      <c r="X91" s="172">
        <v>0</v>
      </c>
      <c r="Y91" s="172">
        <v>339.4</v>
      </c>
      <c r="Z91" s="204" t="s">
        <v>18</v>
      </c>
      <c r="AA91" s="205" t="s">
        <v>155</v>
      </c>
      <c r="AB91" s="173">
        <f t="shared" si="48"/>
        <v>0</v>
      </c>
      <c r="AC91" s="173">
        <f t="shared" si="49"/>
        <v>1</v>
      </c>
      <c r="AD91" s="172">
        <v>339.4</v>
      </c>
      <c r="AE91" s="204" t="s">
        <v>18</v>
      </c>
      <c r="AF91" s="205" t="s">
        <v>155</v>
      </c>
      <c r="AG91" s="173">
        <f t="shared" si="50"/>
        <v>0</v>
      </c>
      <c r="AH91" s="173">
        <f t="shared" si="51"/>
        <v>1</v>
      </c>
    </row>
    <row r="92" spans="1:34" ht="78.75" x14ac:dyDescent="0.2">
      <c r="A92" s="331" t="s">
        <v>77</v>
      </c>
      <c r="B92" s="331" t="s">
        <v>78</v>
      </c>
      <c r="C92" s="331" t="s">
        <v>138</v>
      </c>
      <c r="D92" s="331" t="s">
        <v>145</v>
      </c>
      <c r="E92" s="331" t="s">
        <v>0</v>
      </c>
      <c r="F92" s="331" t="s">
        <v>0</v>
      </c>
      <c r="G92" s="331"/>
      <c r="H92" s="171" t="s">
        <v>157</v>
      </c>
      <c r="I92" s="171"/>
      <c r="J92" s="172">
        <v>9192</v>
      </c>
      <c r="K92" s="204" t="s">
        <v>18</v>
      </c>
      <c r="L92" s="204" t="s">
        <v>158</v>
      </c>
      <c r="M92" s="173">
        <f t="shared" si="46"/>
        <v>0</v>
      </c>
      <c r="N92" s="173">
        <f t="shared" si="47"/>
        <v>1</v>
      </c>
      <c r="O92" s="172">
        <v>24</v>
      </c>
      <c r="P92" s="204"/>
      <c r="Q92" s="204"/>
      <c r="R92" s="375"/>
      <c r="S92" s="172"/>
      <c r="T92" s="172">
        <v>0</v>
      </c>
      <c r="U92" s="172">
        <v>0</v>
      </c>
      <c r="V92" s="172">
        <v>0</v>
      </c>
      <c r="W92" s="172">
        <v>2298</v>
      </c>
      <c r="X92" s="172">
        <v>6894</v>
      </c>
      <c r="Y92" s="172">
        <v>11160</v>
      </c>
      <c r="Z92" s="204" t="s">
        <v>18</v>
      </c>
      <c r="AA92" s="205" t="s">
        <v>159</v>
      </c>
      <c r="AB92" s="173">
        <f t="shared" si="48"/>
        <v>0</v>
      </c>
      <c r="AC92" s="173">
        <f t="shared" si="49"/>
        <v>1</v>
      </c>
      <c r="AD92" s="172">
        <v>11160</v>
      </c>
      <c r="AE92" s="204" t="s">
        <v>18</v>
      </c>
      <c r="AF92" s="205" t="s">
        <v>159</v>
      </c>
      <c r="AG92" s="173">
        <f t="shared" si="50"/>
        <v>0</v>
      </c>
      <c r="AH92" s="173">
        <f t="shared" si="51"/>
        <v>1</v>
      </c>
    </row>
    <row r="93" spans="1:34" ht="94.5" x14ac:dyDescent="0.2">
      <c r="A93" s="331" t="s">
        <v>77</v>
      </c>
      <c r="B93" s="331" t="s">
        <v>78</v>
      </c>
      <c r="C93" s="331" t="s">
        <v>138</v>
      </c>
      <c r="D93" s="331" t="s">
        <v>148</v>
      </c>
      <c r="E93" s="331" t="s">
        <v>0</v>
      </c>
      <c r="F93" s="331" t="s">
        <v>0</v>
      </c>
      <c r="G93" s="331"/>
      <c r="H93" s="171" t="s">
        <v>161</v>
      </c>
      <c r="I93" s="171"/>
      <c r="J93" s="172">
        <v>5100</v>
      </c>
      <c r="K93" s="204" t="s">
        <v>18</v>
      </c>
      <c r="L93" s="204" t="s">
        <v>162</v>
      </c>
      <c r="M93" s="173">
        <f t="shared" si="46"/>
        <v>0</v>
      </c>
      <c r="N93" s="173">
        <f t="shared" si="47"/>
        <v>1</v>
      </c>
      <c r="O93" s="204"/>
      <c r="P93" s="204"/>
      <c r="Q93" s="204"/>
      <c r="R93" s="375" t="s">
        <v>582</v>
      </c>
      <c r="S93" s="172"/>
      <c r="T93" s="172">
        <v>0</v>
      </c>
      <c r="U93" s="172">
        <v>0</v>
      </c>
      <c r="V93" s="172">
        <v>0</v>
      </c>
      <c r="W93" s="172">
        <v>2040</v>
      </c>
      <c r="X93" s="172">
        <v>3060</v>
      </c>
      <c r="Y93" s="172">
        <v>5500</v>
      </c>
      <c r="Z93" s="204" t="s">
        <v>18</v>
      </c>
      <c r="AA93" s="205" t="s">
        <v>163</v>
      </c>
      <c r="AB93" s="173">
        <f t="shared" si="48"/>
        <v>0</v>
      </c>
      <c r="AC93" s="173">
        <f t="shared" si="49"/>
        <v>1</v>
      </c>
      <c r="AD93" s="172">
        <v>5500</v>
      </c>
      <c r="AE93" s="204" t="s">
        <v>18</v>
      </c>
      <c r="AF93" s="205" t="s">
        <v>163</v>
      </c>
      <c r="AG93" s="173">
        <f t="shared" si="50"/>
        <v>0</v>
      </c>
      <c r="AH93" s="173">
        <f t="shared" si="51"/>
        <v>1</v>
      </c>
    </row>
    <row r="94" spans="1:34" ht="141.75" x14ac:dyDescent="0.2">
      <c r="A94" s="331"/>
      <c r="B94" s="331"/>
      <c r="C94" s="331"/>
      <c r="D94" s="331"/>
      <c r="E94" s="331"/>
      <c r="F94" s="331"/>
      <c r="G94" s="331"/>
      <c r="H94" s="171" t="s">
        <v>165</v>
      </c>
      <c r="I94" s="171"/>
      <c r="J94" s="172">
        <v>7500</v>
      </c>
      <c r="K94" s="204" t="s">
        <v>18</v>
      </c>
      <c r="L94" s="204" t="s">
        <v>166</v>
      </c>
      <c r="M94" s="173">
        <f t="shared" si="46"/>
        <v>0</v>
      </c>
      <c r="N94" s="173">
        <f t="shared" si="47"/>
        <v>1</v>
      </c>
      <c r="O94" s="204"/>
      <c r="P94" s="204"/>
      <c r="Q94" s="204"/>
      <c r="R94" s="375" t="s">
        <v>583</v>
      </c>
      <c r="S94" s="172"/>
      <c r="T94" s="172">
        <v>0</v>
      </c>
      <c r="U94" s="172">
        <v>0</v>
      </c>
      <c r="V94" s="172">
        <v>0</v>
      </c>
      <c r="W94" s="172">
        <v>0</v>
      </c>
      <c r="X94" s="172">
        <v>7500</v>
      </c>
      <c r="Y94" s="172">
        <v>7500</v>
      </c>
      <c r="Z94" s="204" t="s">
        <v>18</v>
      </c>
      <c r="AA94" s="205" t="s">
        <v>166</v>
      </c>
      <c r="AB94" s="173">
        <f t="shared" si="48"/>
        <v>0</v>
      </c>
      <c r="AC94" s="173">
        <f t="shared" si="49"/>
        <v>1</v>
      </c>
      <c r="AD94" s="172">
        <v>7500</v>
      </c>
      <c r="AE94" s="204" t="s">
        <v>18</v>
      </c>
      <c r="AF94" s="205" t="s">
        <v>166</v>
      </c>
      <c r="AG94" s="173">
        <f t="shared" si="50"/>
        <v>0</v>
      </c>
      <c r="AH94" s="173">
        <f t="shared" si="51"/>
        <v>1</v>
      </c>
    </row>
    <row r="95" spans="1:34" ht="236.25" x14ac:dyDescent="0.2">
      <c r="A95" s="331"/>
      <c r="B95" s="331"/>
      <c r="C95" s="331"/>
      <c r="D95" s="331"/>
      <c r="E95" s="331"/>
      <c r="F95" s="331"/>
      <c r="G95" s="331"/>
      <c r="H95" s="171" t="s">
        <v>492</v>
      </c>
      <c r="I95" s="171"/>
      <c r="J95" s="172">
        <v>1000</v>
      </c>
      <c r="K95" s="172">
        <v>0</v>
      </c>
      <c r="L95" s="172">
        <v>1000</v>
      </c>
      <c r="M95" s="173">
        <f t="shared" si="46"/>
        <v>0</v>
      </c>
      <c r="N95" s="173">
        <f t="shared" si="47"/>
        <v>1</v>
      </c>
      <c r="O95" s="204"/>
      <c r="P95" s="204"/>
      <c r="Q95" s="204"/>
      <c r="R95" s="375" t="s">
        <v>584</v>
      </c>
      <c r="S95" s="172"/>
      <c r="T95" s="172">
        <v>0</v>
      </c>
      <c r="U95" s="172">
        <v>0</v>
      </c>
      <c r="V95" s="172">
        <v>0</v>
      </c>
      <c r="W95" s="172">
        <v>0</v>
      </c>
      <c r="X95" s="172">
        <v>1000</v>
      </c>
      <c r="Y95" s="172">
        <v>0</v>
      </c>
      <c r="Z95" s="172">
        <v>0</v>
      </c>
      <c r="AA95" s="172">
        <v>0</v>
      </c>
      <c r="AB95" s="173">
        <v>0</v>
      </c>
      <c r="AC95" s="173">
        <v>0</v>
      </c>
      <c r="AD95" s="172">
        <v>0</v>
      </c>
      <c r="AE95" s="172">
        <v>0</v>
      </c>
      <c r="AF95" s="172">
        <v>0</v>
      </c>
      <c r="AG95" s="173">
        <v>0</v>
      </c>
      <c r="AH95" s="173">
        <v>0</v>
      </c>
    </row>
    <row r="96" spans="1:34" ht="63" x14ac:dyDescent="0.2">
      <c r="A96" s="331" t="s">
        <v>77</v>
      </c>
      <c r="B96" s="331"/>
      <c r="C96" s="331"/>
      <c r="D96" s="331"/>
      <c r="E96" s="331"/>
      <c r="F96" s="331"/>
      <c r="G96" s="331" t="s">
        <v>413</v>
      </c>
      <c r="H96" s="200" t="s">
        <v>414</v>
      </c>
      <c r="I96" s="421" t="s">
        <v>409</v>
      </c>
      <c r="J96" s="422"/>
      <c r="K96" s="422"/>
      <c r="L96" s="422"/>
      <c r="M96" s="422"/>
      <c r="N96" s="422"/>
      <c r="O96" s="422"/>
      <c r="P96" s="422"/>
      <c r="Q96" s="422"/>
      <c r="R96" s="422"/>
      <c r="S96" s="422"/>
      <c r="T96" s="422"/>
      <c r="U96" s="422"/>
      <c r="V96" s="422"/>
      <c r="W96" s="422"/>
      <c r="X96" s="422"/>
      <c r="Y96" s="422"/>
      <c r="Z96" s="422"/>
      <c r="AA96" s="422"/>
      <c r="AB96" s="423"/>
      <c r="AC96" s="423"/>
      <c r="AD96" s="423"/>
      <c r="AE96" s="423"/>
      <c r="AF96" s="423"/>
      <c r="AG96" s="423"/>
      <c r="AH96" s="423"/>
    </row>
    <row r="97" spans="1:34" ht="63" x14ac:dyDescent="0.2">
      <c r="A97" s="331" t="s">
        <v>77</v>
      </c>
      <c r="B97" s="331" t="s">
        <v>78</v>
      </c>
      <c r="C97" s="331" t="s">
        <v>99</v>
      </c>
      <c r="D97" s="331" t="s">
        <v>103</v>
      </c>
      <c r="E97" s="331" t="s">
        <v>0</v>
      </c>
      <c r="F97" s="331" t="s">
        <v>0</v>
      </c>
      <c r="G97" s="331" t="s">
        <v>340</v>
      </c>
      <c r="H97" s="200" t="s">
        <v>232</v>
      </c>
      <c r="I97" s="200"/>
      <c r="J97" s="168">
        <f>K97+L97</f>
        <v>163526.39999999999</v>
      </c>
      <c r="K97" s="168">
        <v>128183</v>
      </c>
      <c r="L97" s="168">
        <f>L98+L99</f>
        <v>35343.4</v>
      </c>
      <c r="M97" s="173"/>
      <c r="N97" s="173"/>
      <c r="O97" s="168">
        <f>O98+O99</f>
        <v>9300</v>
      </c>
      <c r="P97" s="168">
        <f t="shared" ref="P97:X97" si="55">P98+P99</f>
        <v>0</v>
      </c>
      <c r="Q97" s="168">
        <f t="shared" si="55"/>
        <v>0</v>
      </c>
      <c r="R97" s="375"/>
      <c r="S97" s="168"/>
      <c r="T97" s="168">
        <f t="shared" si="55"/>
        <v>12450</v>
      </c>
      <c r="U97" s="168">
        <f t="shared" si="55"/>
        <v>1450</v>
      </c>
      <c r="V97" s="168">
        <f t="shared" si="55"/>
        <v>1450</v>
      </c>
      <c r="W97" s="168">
        <f t="shared" si="55"/>
        <v>71076.399999999994</v>
      </c>
      <c r="X97" s="168">
        <f t="shared" si="55"/>
        <v>4350</v>
      </c>
      <c r="Y97" s="168">
        <f t="shared" ref="Y97:AF97" si="56">Y98</f>
        <v>446194.8</v>
      </c>
      <c r="Z97" s="168">
        <f>Z98</f>
        <v>432809</v>
      </c>
      <c r="AA97" s="201">
        <f t="shared" si="56"/>
        <v>13385.800000000001</v>
      </c>
      <c r="AB97" s="173"/>
      <c r="AC97" s="173"/>
      <c r="AD97" s="168">
        <f t="shared" si="56"/>
        <v>124776.8</v>
      </c>
      <c r="AE97" s="168">
        <f>AE98</f>
        <v>121033.5</v>
      </c>
      <c r="AF97" s="201">
        <f t="shared" si="56"/>
        <v>3743.3000000000029</v>
      </c>
      <c r="AG97" s="173"/>
      <c r="AH97" s="173"/>
    </row>
    <row r="98" spans="1:34" ht="63" x14ac:dyDescent="0.2">
      <c r="A98" s="331" t="s">
        <v>77</v>
      </c>
      <c r="B98" s="331" t="s">
        <v>78</v>
      </c>
      <c r="C98" s="331" t="s">
        <v>99</v>
      </c>
      <c r="D98" s="331" t="s">
        <v>106</v>
      </c>
      <c r="E98" s="331" t="s">
        <v>0</v>
      </c>
      <c r="F98" s="331" t="s">
        <v>0</v>
      </c>
      <c r="G98" s="331"/>
      <c r="H98" s="171" t="s">
        <v>298</v>
      </c>
      <c r="I98" s="171"/>
      <c r="J98" s="172">
        <f>K98+L98</f>
        <v>132147.4</v>
      </c>
      <c r="K98" s="172">
        <v>128183</v>
      </c>
      <c r="L98" s="172">
        <v>3964.4</v>
      </c>
      <c r="M98" s="179">
        <f>K98/J98</f>
        <v>0.97000016648076315</v>
      </c>
      <c r="N98" s="341">
        <f>L98/J98</f>
        <v>2.9999833519236855E-2</v>
      </c>
      <c r="O98" s="210"/>
      <c r="P98" s="210"/>
      <c r="Q98" s="210"/>
      <c r="R98" s="375" t="s">
        <v>545</v>
      </c>
      <c r="S98" s="210">
        <v>62000</v>
      </c>
      <c r="T98" s="172">
        <v>11000</v>
      </c>
      <c r="U98" s="172">
        <v>0</v>
      </c>
      <c r="V98" s="172">
        <v>0</v>
      </c>
      <c r="W98" s="172">
        <v>59147.4</v>
      </c>
      <c r="X98" s="172">
        <v>0</v>
      </c>
      <c r="Y98" s="362">
        <f>Z98+AA98</f>
        <v>446194.8</v>
      </c>
      <c r="Z98" s="172">
        <v>432809</v>
      </c>
      <c r="AA98" s="224">
        <f>26043.4-12657.6</f>
        <v>13385.800000000001</v>
      </c>
      <c r="AB98" s="179">
        <f>Z98/Y98</f>
        <v>0.97000009861163783</v>
      </c>
      <c r="AC98" s="179">
        <f>AA98/Y98</f>
        <v>2.9999901388362216E-2</v>
      </c>
      <c r="AD98" s="172">
        <f>AE98+AF98</f>
        <v>124776.8</v>
      </c>
      <c r="AE98" s="172">
        <v>121033.5</v>
      </c>
      <c r="AF98" s="224">
        <f>26043.4-22300.1</f>
        <v>3743.3000000000029</v>
      </c>
      <c r="AG98" s="179">
        <f>AE98/AD98</f>
        <v>0.97000003205724139</v>
      </c>
      <c r="AH98" s="179">
        <f>AF98/AD98</f>
        <v>2.9999967942758613E-2</v>
      </c>
    </row>
    <row r="99" spans="1:34" ht="47.25" x14ac:dyDescent="0.2">
      <c r="A99" s="331" t="s">
        <v>77</v>
      </c>
      <c r="B99" s="331" t="s">
        <v>78</v>
      </c>
      <c r="C99" s="331" t="s">
        <v>99</v>
      </c>
      <c r="D99" s="331" t="s">
        <v>109</v>
      </c>
      <c r="E99" s="331" t="s">
        <v>0</v>
      </c>
      <c r="F99" s="331" t="s">
        <v>0</v>
      </c>
      <c r="G99" s="331"/>
      <c r="H99" s="171" t="s">
        <v>456</v>
      </c>
      <c r="I99" s="171"/>
      <c r="J99" s="172">
        <f>K99+L99</f>
        <v>31379</v>
      </c>
      <c r="K99" s="172">
        <v>0</v>
      </c>
      <c r="L99" s="210">
        <v>31379</v>
      </c>
      <c r="M99" s="225"/>
      <c r="N99" s="361"/>
      <c r="O99" s="210">
        <v>9300</v>
      </c>
      <c r="P99" s="210"/>
      <c r="Q99" s="210"/>
      <c r="R99" s="375"/>
      <c r="S99" s="210">
        <v>10750</v>
      </c>
      <c r="T99" s="172">
        <v>1450</v>
      </c>
      <c r="U99" s="172">
        <v>1450</v>
      </c>
      <c r="V99" s="172">
        <v>1450</v>
      </c>
      <c r="W99" s="172">
        <v>11929</v>
      </c>
      <c r="X99" s="172">
        <v>4350</v>
      </c>
      <c r="Y99" s="362"/>
      <c r="Z99" s="210"/>
      <c r="AA99" s="174"/>
      <c r="AB99" s="225"/>
      <c r="AC99" s="225"/>
      <c r="AD99" s="172"/>
      <c r="AE99" s="210"/>
      <c r="AF99" s="174"/>
      <c r="AG99" s="225"/>
      <c r="AH99" s="225"/>
    </row>
    <row r="100" spans="1:34" ht="31.5" x14ac:dyDescent="0.2">
      <c r="A100" s="331"/>
      <c r="B100" s="331"/>
      <c r="C100" s="331"/>
      <c r="D100" s="331"/>
      <c r="E100" s="331"/>
      <c r="F100" s="331"/>
      <c r="G100" s="331" t="s">
        <v>461</v>
      </c>
      <c r="H100" s="200" t="s">
        <v>462</v>
      </c>
      <c r="I100" s="424" t="s">
        <v>391</v>
      </c>
      <c r="J100" s="378"/>
      <c r="K100" s="378"/>
      <c r="L100" s="378"/>
      <c r="M100" s="378"/>
      <c r="N100" s="378"/>
      <c r="O100" s="378"/>
      <c r="P100" s="378"/>
      <c r="Q100" s="378"/>
      <c r="R100" s="378"/>
      <c r="S100" s="378"/>
      <c r="T100" s="378"/>
      <c r="U100" s="378"/>
      <c r="V100" s="378"/>
      <c r="W100" s="378"/>
      <c r="X100" s="378"/>
      <c r="Y100" s="378"/>
      <c r="Z100" s="378"/>
      <c r="AA100" s="378"/>
      <c r="AB100" s="379"/>
      <c r="AC100" s="379"/>
      <c r="AD100" s="379"/>
      <c r="AE100" s="379"/>
      <c r="AF100" s="379"/>
      <c r="AG100" s="379"/>
      <c r="AH100" s="379"/>
    </row>
    <row r="101" spans="1:34" ht="31.5" x14ac:dyDescent="0.2">
      <c r="A101" s="331" t="s">
        <v>77</v>
      </c>
      <c r="B101" s="331" t="s">
        <v>78</v>
      </c>
      <c r="C101" s="331" t="s">
        <v>99</v>
      </c>
      <c r="D101" s="331" t="s">
        <v>112</v>
      </c>
      <c r="E101" s="331" t="s">
        <v>0</v>
      </c>
      <c r="F101" s="331" t="s">
        <v>0</v>
      </c>
      <c r="G101" s="150">
        <v>3</v>
      </c>
      <c r="H101" s="151" t="s">
        <v>236</v>
      </c>
      <c r="I101" s="151"/>
      <c r="J101" s="152">
        <f t="shared" ref="J101:L101" si="57">J103+J106+J126+J110+J115+J119</f>
        <v>1242449.5</v>
      </c>
      <c r="K101" s="152">
        <f t="shared" si="57"/>
        <v>591164.89999999991</v>
      </c>
      <c r="L101" s="191">
        <f t="shared" si="57"/>
        <v>651284.59999999986</v>
      </c>
      <c r="M101" s="158"/>
      <c r="N101" s="158"/>
      <c r="O101" s="158">
        <f>O104+O105+O108+O111+O112+O113+O116+O120+O121+O128+O122+O107+O127</f>
        <v>46173.820000000007</v>
      </c>
      <c r="P101" s="158">
        <f t="shared" ref="P101:X101" si="58">P104+P105+P108+P111+P112+P113+P116+P120+P121+P128+P122+P107+P127</f>
        <v>0</v>
      </c>
      <c r="Q101" s="158">
        <f t="shared" si="58"/>
        <v>0</v>
      </c>
      <c r="R101" s="158"/>
      <c r="S101" s="158">
        <f t="shared" si="58"/>
        <v>131114.70000000001</v>
      </c>
      <c r="T101" s="158">
        <f t="shared" si="58"/>
        <v>39173.785499999998</v>
      </c>
      <c r="U101" s="158">
        <f t="shared" si="58"/>
        <v>29415.505499999999</v>
      </c>
      <c r="V101" s="158">
        <f t="shared" si="58"/>
        <v>94798.835500000001</v>
      </c>
      <c r="W101" s="158">
        <f t="shared" si="58"/>
        <v>352319.9865</v>
      </c>
      <c r="X101" s="158">
        <f t="shared" si="58"/>
        <v>284562.99239999999</v>
      </c>
      <c r="Y101" s="158">
        <f>Y103+Y106+Y126+Y110+Y115+Y119</f>
        <v>798440.70000000007</v>
      </c>
      <c r="Z101" s="158">
        <f t="shared" ref="Z101" si="59">Z103+Z106+Z126+Z110+Z115+Z119</f>
        <v>440906.3</v>
      </c>
      <c r="AA101" s="158">
        <f>AA103+AA106+AA126+AA110+AA115+AA119</f>
        <v>357534.4</v>
      </c>
      <c r="AB101" s="158"/>
      <c r="AC101" s="158"/>
      <c r="AD101" s="158">
        <f>AD103+AD106+AD126+AD110+AD115+AD119</f>
        <v>51891.9</v>
      </c>
      <c r="AE101" s="192">
        <f t="shared" ref="AE101" si="60">AE103+AE106+AE126+AE110+AE115+AE119</f>
        <v>0</v>
      </c>
      <c r="AF101" s="191">
        <f>AF103+AF106+AF126+AF110+AF115+AF119</f>
        <v>51891.9</v>
      </c>
      <c r="AG101" s="158"/>
      <c r="AH101" s="159"/>
    </row>
    <row r="102" spans="1:34" ht="31.5" x14ac:dyDescent="0.2">
      <c r="A102" s="331" t="s">
        <v>77</v>
      </c>
      <c r="B102" s="331" t="s">
        <v>78</v>
      </c>
      <c r="C102" s="331" t="s">
        <v>99</v>
      </c>
      <c r="D102" s="331" t="s">
        <v>115</v>
      </c>
      <c r="E102" s="331" t="s">
        <v>0</v>
      </c>
      <c r="F102" s="331" t="s">
        <v>0</v>
      </c>
      <c r="G102" s="149"/>
      <c r="H102" s="160" t="s">
        <v>225</v>
      </c>
      <c r="I102" s="160"/>
      <c r="J102" s="161"/>
      <c r="K102" s="162"/>
      <c r="L102" s="162"/>
      <c r="M102" s="193"/>
      <c r="N102" s="193"/>
      <c r="O102" s="193"/>
      <c r="P102" s="193"/>
      <c r="Q102" s="193"/>
      <c r="R102" s="193"/>
      <c r="S102" s="193"/>
      <c r="T102" s="193"/>
      <c r="U102" s="193"/>
      <c r="V102" s="193"/>
      <c r="W102" s="193"/>
      <c r="X102" s="193"/>
      <c r="Y102" s="145"/>
      <c r="Z102" s="194"/>
      <c r="AA102" s="195"/>
      <c r="AB102" s="196"/>
      <c r="AC102" s="197"/>
      <c r="AD102" s="146"/>
      <c r="AE102" s="162"/>
      <c r="AF102" s="198"/>
      <c r="AG102" s="328"/>
      <c r="AH102" s="165"/>
    </row>
    <row r="103" spans="1:34" ht="31.5" x14ac:dyDescent="0.2">
      <c r="A103" s="331" t="s">
        <v>77</v>
      </c>
      <c r="B103" s="331" t="s">
        <v>78</v>
      </c>
      <c r="C103" s="331" t="s">
        <v>99</v>
      </c>
      <c r="D103" s="331" t="s">
        <v>117</v>
      </c>
      <c r="E103" s="331" t="s">
        <v>0</v>
      </c>
      <c r="F103" s="331" t="s">
        <v>0</v>
      </c>
      <c r="G103" s="199" t="s">
        <v>324</v>
      </c>
      <c r="H103" s="200" t="s">
        <v>238</v>
      </c>
      <c r="I103" s="200"/>
      <c r="J103" s="168">
        <f t="shared" ref="J103:L103" si="61">J104+J105</f>
        <v>39814.5</v>
      </c>
      <c r="K103" s="168">
        <f t="shared" si="61"/>
        <v>29020.3</v>
      </c>
      <c r="L103" s="168">
        <f t="shared" si="61"/>
        <v>10794.2</v>
      </c>
      <c r="M103" s="173">
        <f t="shared" ref="M103:M128" si="62">K103/J103</f>
        <v>0.72888771678659781</v>
      </c>
      <c r="N103" s="173">
        <f t="shared" ref="N103:N128" si="63">L103/J103</f>
        <v>0.27111228321340219</v>
      </c>
      <c r="O103" s="168">
        <f>O104+O105</f>
        <v>0</v>
      </c>
      <c r="P103" s="168">
        <f t="shared" ref="P103:X103" si="64">P104+P105</f>
        <v>0</v>
      </c>
      <c r="Q103" s="168">
        <f t="shared" si="64"/>
        <v>0</v>
      </c>
      <c r="R103" s="168"/>
      <c r="S103" s="168">
        <f t="shared" si="64"/>
        <v>0</v>
      </c>
      <c r="T103" s="168">
        <f t="shared" si="64"/>
        <v>0</v>
      </c>
      <c r="U103" s="168">
        <f t="shared" si="64"/>
        <v>0</v>
      </c>
      <c r="V103" s="168">
        <f t="shared" si="64"/>
        <v>0</v>
      </c>
      <c r="W103" s="168">
        <f t="shared" si="64"/>
        <v>0</v>
      </c>
      <c r="X103" s="168">
        <f t="shared" si="64"/>
        <v>9896.6</v>
      </c>
      <c r="Y103" s="168">
        <f t="shared" ref="Y103:AA103" si="65">Y104+Y105</f>
        <v>9896.6</v>
      </c>
      <c r="Z103" s="168">
        <f t="shared" si="65"/>
        <v>0</v>
      </c>
      <c r="AA103" s="201">
        <f t="shared" si="65"/>
        <v>9896.6</v>
      </c>
      <c r="AB103" s="169"/>
      <c r="AC103" s="202"/>
      <c r="AD103" s="203">
        <f t="shared" ref="AD103:AF103" si="66">AD104+AD105</f>
        <v>9896.6</v>
      </c>
      <c r="AE103" s="168">
        <f t="shared" si="66"/>
        <v>0</v>
      </c>
      <c r="AF103" s="201">
        <f t="shared" si="66"/>
        <v>9896.6</v>
      </c>
      <c r="AG103" s="328"/>
      <c r="AH103" s="165"/>
    </row>
    <row r="104" spans="1:34" ht="192" customHeight="1" x14ac:dyDescent="0.2">
      <c r="A104" s="331" t="s">
        <v>77</v>
      </c>
      <c r="B104" s="331" t="s">
        <v>78</v>
      </c>
      <c r="C104" s="331" t="s">
        <v>99</v>
      </c>
      <c r="D104" s="331" t="s">
        <v>122</v>
      </c>
      <c r="E104" s="331" t="s">
        <v>0</v>
      </c>
      <c r="F104" s="331" t="s">
        <v>0</v>
      </c>
      <c r="G104" s="331"/>
      <c r="H104" s="171" t="s">
        <v>30</v>
      </c>
      <c r="I104" s="331" t="s">
        <v>374</v>
      </c>
      <c r="J104" s="172">
        <v>9896.6</v>
      </c>
      <c r="K104" s="204" t="s">
        <v>18</v>
      </c>
      <c r="L104" s="204" t="s">
        <v>28</v>
      </c>
      <c r="M104" s="173">
        <f t="shared" si="62"/>
        <v>0</v>
      </c>
      <c r="N104" s="173">
        <f t="shared" si="63"/>
        <v>1</v>
      </c>
      <c r="O104" s="173"/>
      <c r="P104" s="173"/>
      <c r="Q104" s="173"/>
      <c r="R104" s="375" t="s">
        <v>552</v>
      </c>
      <c r="S104" s="173"/>
      <c r="T104" s="173"/>
      <c r="U104" s="173"/>
      <c r="V104" s="173"/>
      <c r="W104" s="173"/>
      <c r="X104" s="172">
        <v>9896.6</v>
      </c>
      <c r="Y104" s="172">
        <v>9896.6</v>
      </c>
      <c r="Z104" s="204" t="s">
        <v>18</v>
      </c>
      <c r="AA104" s="205" t="s">
        <v>28</v>
      </c>
      <c r="AB104" s="173">
        <f>Z104/Y104</f>
        <v>0</v>
      </c>
      <c r="AC104" s="173">
        <f>AA104/Y104</f>
        <v>1</v>
      </c>
      <c r="AD104" s="174">
        <v>9896.6</v>
      </c>
      <c r="AE104" s="206" t="s">
        <v>18</v>
      </c>
      <c r="AF104" s="205" t="s">
        <v>28</v>
      </c>
      <c r="AG104" s="173">
        <f>AE104/AD104</f>
        <v>0</v>
      </c>
      <c r="AH104" s="173">
        <f>AF104/AD104</f>
        <v>1</v>
      </c>
    </row>
    <row r="105" spans="1:34" ht="189.75" customHeight="1" x14ac:dyDescent="0.2">
      <c r="A105" s="331" t="s">
        <v>77</v>
      </c>
      <c r="B105" s="331" t="s">
        <v>78</v>
      </c>
      <c r="C105" s="331" t="s">
        <v>134</v>
      </c>
      <c r="D105" s="331" t="s">
        <v>136</v>
      </c>
      <c r="E105" s="331" t="s">
        <v>0</v>
      </c>
      <c r="F105" s="331" t="s">
        <v>0</v>
      </c>
      <c r="G105" s="331"/>
      <c r="H105" s="171" t="s">
        <v>294</v>
      </c>
      <c r="I105" s="331"/>
      <c r="J105" s="172">
        <f>K105+L105</f>
        <v>29917.899999999998</v>
      </c>
      <c r="K105" s="172">
        <v>29020.3</v>
      </c>
      <c r="L105" s="172">
        <v>897.6</v>
      </c>
      <c r="M105" s="173">
        <f t="shared" si="62"/>
        <v>0.96999789423722926</v>
      </c>
      <c r="N105" s="173">
        <f t="shared" si="63"/>
        <v>3.0002105762770785E-2</v>
      </c>
      <c r="O105" s="173"/>
      <c r="P105" s="173"/>
      <c r="Q105" s="173"/>
      <c r="R105" s="375" t="s">
        <v>553</v>
      </c>
      <c r="S105" s="173"/>
      <c r="T105" s="173"/>
      <c r="U105" s="173"/>
      <c r="V105" s="173"/>
      <c r="W105" s="173"/>
      <c r="X105" s="173"/>
      <c r="Y105" s="172"/>
      <c r="Z105" s="204"/>
      <c r="AA105" s="205"/>
      <c r="AB105" s="173"/>
      <c r="AC105" s="173"/>
      <c r="AD105" s="174"/>
      <c r="AE105" s="206"/>
      <c r="AF105" s="205"/>
      <c r="AG105" s="173"/>
      <c r="AH105" s="173"/>
    </row>
    <row r="106" spans="1:34" ht="31.5" x14ac:dyDescent="0.2">
      <c r="A106" s="331" t="s">
        <v>77</v>
      </c>
      <c r="B106" s="331" t="s">
        <v>78</v>
      </c>
      <c r="C106" s="331" t="s">
        <v>138</v>
      </c>
      <c r="D106" s="331" t="s">
        <v>139</v>
      </c>
      <c r="E106" s="331" t="s">
        <v>0</v>
      </c>
      <c r="F106" s="331" t="s">
        <v>0</v>
      </c>
      <c r="G106" s="199" t="s">
        <v>326</v>
      </c>
      <c r="H106" s="200" t="s">
        <v>237</v>
      </c>
      <c r="I106" s="207"/>
      <c r="J106" s="168">
        <f>J107+J108</f>
        <v>46117.1</v>
      </c>
      <c r="K106" s="168">
        <f t="shared" ref="K106:L106" si="67">K107+K108</f>
        <v>7718.8</v>
      </c>
      <c r="L106" s="168">
        <f t="shared" si="67"/>
        <v>38398.300000000003</v>
      </c>
      <c r="M106" s="173"/>
      <c r="N106" s="173"/>
      <c r="O106" s="168">
        <f>O107+O108</f>
        <v>7341.27</v>
      </c>
      <c r="P106" s="168">
        <f t="shared" ref="P106:X106" si="68">P107+P108</f>
        <v>0</v>
      </c>
      <c r="Q106" s="168">
        <f t="shared" si="68"/>
        <v>0</v>
      </c>
      <c r="R106" s="168"/>
      <c r="S106" s="168">
        <f t="shared" si="68"/>
        <v>7341.3</v>
      </c>
      <c r="T106" s="168">
        <f t="shared" si="68"/>
        <v>4657.9754999999996</v>
      </c>
      <c r="U106" s="168">
        <f t="shared" si="68"/>
        <v>3997.9755</v>
      </c>
      <c r="V106" s="168">
        <f t="shared" si="68"/>
        <v>3997.9755</v>
      </c>
      <c r="W106" s="168">
        <f t="shared" si="68"/>
        <v>22436.986499999999</v>
      </c>
      <c r="X106" s="168">
        <f t="shared" si="68"/>
        <v>21735.0167</v>
      </c>
      <c r="Y106" s="168">
        <f t="shared" ref="Y106:AF106" si="69">Y107+Y108</f>
        <v>39895.300000000003</v>
      </c>
      <c r="Z106" s="168">
        <f t="shared" si="69"/>
        <v>0</v>
      </c>
      <c r="AA106" s="201">
        <f t="shared" si="69"/>
        <v>39895.300000000003</v>
      </c>
      <c r="AB106" s="173"/>
      <c r="AC106" s="173"/>
      <c r="AD106" s="208">
        <f t="shared" si="69"/>
        <v>39895.300000000003</v>
      </c>
      <c r="AE106" s="168">
        <f t="shared" si="69"/>
        <v>0</v>
      </c>
      <c r="AF106" s="201">
        <f t="shared" si="69"/>
        <v>39895.300000000003</v>
      </c>
      <c r="AG106" s="173"/>
      <c r="AH106" s="173"/>
    </row>
    <row r="107" spans="1:34" ht="126" x14ac:dyDescent="0.2">
      <c r="A107" s="331" t="s">
        <v>77</v>
      </c>
      <c r="B107" s="331" t="s">
        <v>78</v>
      </c>
      <c r="C107" s="331" t="s">
        <v>168</v>
      </c>
      <c r="D107" s="331" t="s">
        <v>169</v>
      </c>
      <c r="E107" s="331" t="s">
        <v>0</v>
      </c>
      <c r="F107" s="331" t="s">
        <v>0</v>
      </c>
      <c r="G107" s="331"/>
      <c r="H107" s="171" t="s">
        <v>32</v>
      </c>
      <c r="I107" s="331" t="s">
        <v>374</v>
      </c>
      <c r="J107" s="172">
        <v>9189.1</v>
      </c>
      <c r="K107" s="204" t="s">
        <v>26</v>
      </c>
      <c r="L107" s="204" t="s">
        <v>33</v>
      </c>
      <c r="M107" s="173">
        <f t="shared" si="62"/>
        <v>0.83999521171823133</v>
      </c>
      <c r="N107" s="173">
        <f t="shared" si="63"/>
        <v>0.16000478828176862</v>
      </c>
      <c r="O107" s="173"/>
      <c r="P107" s="173"/>
      <c r="Q107" s="173"/>
      <c r="R107" s="375" t="s">
        <v>554</v>
      </c>
      <c r="S107" s="179"/>
      <c r="T107" s="177">
        <v>0</v>
      </c>
      <c r="U107" s="177">
        <v>0</v>
      </c>
      <c r="V107" s="177">
        <v>0</v>
      </c>
      <c r="W107" s="177">
        <v>3991.6</v>
      </c>
      <c r="X107" s="177">
        <v>5197.5</v>
      </c>
      <c r="Y107" s="172"/>
      <c r="Z107" s="204"/>
      <c r="AA107" s="205"/>
      <c r="AB107" s="173"/>
      <c r="AC107" s="173"/>
      <c r="AD107" s="174"/>
      <c r="AE107" s="206"/>
      <c r="AF107" s="205"/>
      <c r="AG107" s="173"/>
      <c r="AH107" s="173"/>
    </row>
    <row r="108" spans="1:34" ht="110.25" x14ac:dyDescent="0.2">
      <c r="A108" s="147" t="s">
        <v>77</v>
      </c>
      <c r="B108" s="148"/>
      <c r="C108" s="148"/>
      <c r="D108" s="148"/>
      <c r="E108" s="149"/>
      <c r="F108" s="149"/>
      <c r="G108" s="331"/>
      <c r="H108" s="171" t="s">
        <v>37</v>
      </c>
      <c r="I108" s="276"/>
      <c r="J108" s="177">
        <v>36928</v>
      </c>
      <c r="K108" s="178" t="s">
        <v>18</v>
      </c>
      <c r="L108" s="177">
        <v>36928</v>
      </c>
      <c r="M108" s="179">
        <f t="shared" si="62"/>
        <v>0</v>
      </c>
      <c r="N108" s="179">
        <f t="shared" si="63"/>
        <v>1</v>
      </c>
      <c r="O108" s="177">
        <v>7341.27</v>
      </c>
      <c r="P108" s="177"/>
      <c r="Q108" s="177"/>
      <c r="R108" s="177"/>
      <c r="S108" s="177">
        <v>7341.3</v>
      </c>
      <c r="T108" s="177">
        <v>4657.9754999999996</v>
      </c>
      <c r="U108" s="177">
        <v>3997.9755</v>
      </c>
      <c r="V108" s="177">
        <v>3997.9755</v>
      </c>
      <c r="W108" s="177">
        <v>18445.386500000001</v>
      </c>
      <c r="X108" s="177">
        <v>16537.5167</v>
      </c>
      <c r="Y108" s="177">
        <v>39895.300000000003</v>
      </c>
      <c r="Z108" s="178" t="s">
        <v>18</v>
      </c>
      <c r="AA108" s="223" t="s">
        <v>35</v>
      </c>
      <c r="AB108" s="179">
        <f t="shared" ref="AB108:AB128" si="70">Z108/Y108</f>
        <v>0</v>
      </c>
      <c r="AC108" s="179">
        <f t="shared" ref="AC108:AC128" si="71">AA108/Y108</f>
        <v>1</v>
      </c>
      <c r="AD108" s="180">
        <v>39895.300000000003</v>
      </c>
      <c r="AE108" s="178" t="s">
        <v>18</v>
      </c>
      <c r="AF108" s="223" t="s">
        <v>35</v>
      </c>
      <c r="AG108" s="179">
        <f t="shared" ref="AG108" si="72">AE108/AD108</f>
        <v>0</v>
      </c>
      <c r="AH108" s="179">
        <f t="shared" ref="AH108" si="73">AF108/AD108</f>
        <v>1</v>
      </c>
    </row>
    <row r="109" spans="1:34" ht="31.5" x14ac:dyDescent="0.2">
      <c r="A109" s="331" t="s">
        <v>77</v>
      </c>
      <c r="B109" s="331" t="s">
        <v>78</v>
      </c>
      <c r="C109" s="331" t="s">
        <v>79</v>
      </c>
      <c r="D109" s="331" t="s">
        <v>80</v>
      </c>
      <c r="E109" s="331" t="s">
        <v>0</v>
      </c>
      <c r="F109" s="331" t="s">
        <v>0</v>
      </c>
      <c r="G109" s="331" t="s">
        <v>379</v>
      </c>
      <c r="H109" s="211" t="s">
        <v>380</v>
      </c>
      <c r="I109" s="378" t="s">
        <v>409</v>
      </c>
      <c r="J109" s="378"/>
      <c r="K109" s="378"/>
      <c r="L109" s="378"/>
      <c r="M109" s="378"/>
      <c r="N109" s="378"/>
      <c r="O109" s="378"/>
      <c r="P109" s="378"/>
      <c r="Q109" s="378"/>
      <c r="R109" s="378"/>
      <c r="S109" s="378"/>
      <c r="T109" s="378"/>
      <c r="U109" s="378"/>
      <c r="V109" s="378"/>
      <c r="W109" s="378"/>
      <c r="X109" s="378"/>
      <c r="Y109" s="378"/>
      <c r="Z109" s="378"/>
      <c r="AA109" s="378"/>
      <c r="AB109" s="379"/>
      <c r="AC109" s="379"/>
      <c r="AD109" s="379"/>
      <c r="AE109" s="379"/>
      <c r="AF109" s="379"/>
      <c r="AG109" s="379"/>
      <c r="AH109" s="379"/>
    </row>
    <row r="110" spans="1:34" ht="31.5" x14ac:dyDescent="0.2">
      <c r="A110" s="331" t="s">
        <v>77</v>
      </c>
      <c r="B110" s="331" t="s">
        <v>78</v>
      </c>
      <c r="C110" s="331" t="s">
        <v>79</v>
      </c>
      <c r="D110" s="331" t="s">
        <v>83</v>
      </c>
      <c r="E110" s="331" t="s">
        <v>0</v>
      </c>
      <c r="F110" s="331" t="s">
        <v>0</v>
      </c>
      <c r="G110" s="331" t="s">
        <v>327</v>
      </c>
      <c r="H110" s="200" t="s">
        <v>240</v>
      </c>
      <c r="I110" s="366"/>
      <c r="J110" s="354">
        <f>J111+J112+J113</f>
        <v>30484.699999999997</v>
      </c>
      <c r="K110" s="354">
        <f t="shared" ref="K110:L110" si="74">K111+K112+K113</f>
        <v>12061.5</v>
      </c>
      <c r="L110" s="354">
        <f t="shared" si="74"/>
        <v>18423.199999999997</v>
      </c>
      <c r="M110" s="193"/>
      <c r="N110" s="193"/>
      <c r="O110" s="354">
        <f>O111+O112+O113</f>
        <v>0</v>
      </c>
      <c r="P110" s="354">
        <f t="shared" ref="P110:X110" si="75">P111+P112+P113</f>
        <v>0</v>
      </c>
      <c r="Q110" s="354">
        <f t="shared" si="75"/>
        <v>0</v>
      </c>
      <c r="R110" s="354"/>
      <c r="S110" s="354">
        <f t="shared" si="75"/>
        <v>0</v>
      </c>
      <c r="T110" s="354">
        <f t="shared" si="75"/>
        <v>0</v>
      </c>
      <c r="U110" s="354">
        <f t="shared" si="75"/>
        <v>0</v>
      </c>
      <c r="V110" s="354">
        <f t="shared" si="75"/>
        <v>0</v>
      </c>
      <c r="W110" s="354">
        <f t="shared" si="75"/>
        <v>12434.5</v>
      </c>
      <c r="X110" s="354">
        <f t="shared" si="75"/>
        <v>0</v>
      </c>
      <c r="Y110" s="209"/>
      <c r="Z110" s="214"/>
      <c r="AA110" s="215"/>
      <c r="AB110" s="193"/>
      <c r="AC110" s="193"/>
      <c r="AD110" s="209"/>
      <c r="AE110" s="214"/>
      <c r="AF110" s="215"/>
      <c r="AG110" s="193"/>
      <c r="AH110" s="193"/>
    </row>
    <row r="111" spans="1:34" ht="218.25" customHeight="1" x14ac:dyDescent="0.2">
      <c r="A111" s="331"/>
      <c r="B111" s="331"/>
      <c r="C111" s="331"/>
      <c r="D111" s="331"/>
      <c r="E111" s="331"/>
      <c r="F111" s="331"/>
      <c r="G111" s="331"/>
      <c r="H111" s="171" t="s">
        <v>507</v>
      </c>
      <c r="I111" s="200"/>
      <c r="J111" s="172">
        <f>K111+L111</f>
        <v>18050.099999999999</v>
      </c>
      <c r="K111" s="172"/>
      <c r="L111" s="172">
        <v>18050.099999999999</v>
      </c>
      <c r="M111" s="173"/>
      <c r="N111" s="173"/>
      <c r="O111" s="173"/>
      <c r="P111" s="173"/>
      <c r="Q111" s="173"/>
      <c r="R111" s="375" t="s">
        <v>555</v>
      </c>
      <c r="S111" s="173"/>
      <c r="T111" s="173"/>
      <c r="U111" s="173"/>
      <c r="V111" s="173"/>
      <c r="W111" s="173"/>
      <c r="X111" s="173"/>
      <c r="Y111" s="172"/>
      <c r="Z111" s="204"/>
      <c r="AA111" s="205"/>
      <c r="AB111" s="173"/>
      <c r="AC111" s="173"/>
      <c r="AD111" s="172"/>
      <c r="AE111" s="204"/>
      <c r="AF111" s="205"/>
      <c r="AG111" s="173"/>
      <c r="AH111" s="173"/>
    </row>
    <row r="112" spans="1:34" ht="352.5" customHeight="1" x14ac:dyDescent="0.2">
      <c r="A112" s="331"/>
      <c r="B112" s="331"/>
      <c r="C112" s="331"/>
      <c r="D112" s="331"/>
      <c r="E112" s="331"/>
      <c r="F112" s="331"/>
      <c r="G112" s="331"/>
      <c r="H112" s="171" t="s">
        <v>508</v>
      </c>
      <c r="I112" s="200"/>
      <c r="J112" s="172">
        <f>K112+L112</f>
        <v>12434.6</v>
      </c>
      <c r="K112" s="172">
        <v>12061.5</v>
      </c>
      <c r="L112" s="172">
        <v>373.1</v>
      </c>
      <c r="M112" s="173">
        <v>0.97000281474928629</v>
      </c>
      <c r="N112" s="173">
        <v>2.9997185250713741E-2</v>
      </c>
      <c r="O112" s="173"/>
      <c r="P112" s="173"/>
      <c r="Q112" s="173"/>
      <c r="R112" s="375" t="s">
        <v>556</v>
      </c>
      <c r="S112" s="173"/>
      <c r="T112" s="173"/>
      <c r="U112" s="173"/>
      <c r="V112" s="173"/>
      <c r="W112" s="172">
        <v>12434.5</v>
      </c>
      <c r="X112" s="173"/>
      <c r="Y112" s="172"/>
      <c r="Z112" s="204"/>
      <c r="AA112" s="205"/>
      <c r="AB112" s="173"/>
      <c r="AC112" s="173"/>
      <c r="AD112" s="172"/>
      <c r="AE112" s="204"/>
      <c r="AF112" s="205"/>
      <c r="AG112" s="173"/>
      <c r="AH112" s="173"/>
    </row>
    <row r="113" spans="1:34" ht="31.5" x14ac:dyDescent="0.2">
      <c r="A113" s="331" t="s">
        <v>77</v>
      </c>
      <c r="B113" s="331" t="s">
        <v>78</v>
      </c>
      <c r="C113" s="331" t="s">
        <v>79</v>
      </c>
      <c r="D113" s="331" t="s">
        <v>86</v>
      </c>
      <c r="E113" s="331" t="s">
        <v>0</v>
      </c>
      <c r="F113" s="331" t="s">
        <v>0</v>
      </c>
      <c r="G113" s="331"/>
      <c r="H113" s="171" t="s">
        <v>290</v>
      </c>
      <c r="I113" s="171"/>
      <c r="J113" s="172">
        <f>K113+L113</f>
        <v>0</v>
      </c>
      <c r="K113" s="172">
        <v>0</v>
      </c>
      <c r="L113" s="172">
        <v>0</v>
      </c>
      <c r="M113" s="173"/>
      <c r="N113" s="173"/>
      <c r="O113" s="173"/>
      <c r="P113" s="173"/>
      <c r="Q113" s="173"/>
      <c r="R113" s="375"/>
      <c r="S113" s="173"/>
      <c r="T113" s="173"/>
      <c r="U113" s="173"/>
      <c r="V113" s="173"/>
      <c r="W113" s="173"/>
      <c r="X113" s="173"/>
      <c r="Y113" s="172"/>
      <c r="Z113" s="204"/>
      <c r="AA113" s="205"/>
      <c r="AB113" s="173"/>
      <c r="AC113" s="173"/>
      <c r="AD113" s="172"/>
      <c r="AE113" s="204"/>
      <c r="AF113" s="205"/>
      <c r="AG113" s="173"/>
      <c r="AH113" s="173"/>
    </row>
    <row r="114" spans="1:34" ht="33.75" customHeight="1" x14ac:dyDescent="0.2">
      <c r="A114" s="331"/>
      <c r="B114" s="331"/>
      <c r="C114" s="331"/>
      <c r="D114" s="331"/>
      <c r="E114" s="331"/>
      <c r="F114" s="331"/>
      <c r="G114" s="331" t="s">
        <v>463</v>
      </c>
      <c r="H114" s="200" t="s">
        <v>464</v>
      </c>
      <c r="I114" s="425" t="s">
        <v>465</v>
      </c>
      <c r="J114" s="426"/>
      <c r="K114" s="426"/>
      <c r="L114" s="426"/>
      <c r="M114" s="426"/>
      <c r="N114" s="426"/>
      <c r="O114" s="426"/>
      <c r="P114" s="426"/>
      <c r="Q114" s="426"/>
      <c r="R114" s="426"/>
      <c r="S114" s="426"/>
      <c r="T114" s="426"/>
      <c r="U114" s="426"/>
      <c r="V114" s="426"/>
      <c r="W114" s="426"/>
      <c r="X114" s="426"/>
      <c r="Y114" s="426"/>
      <c r="Z114" s="426"/>
      <c r="AA114" s="426"/>
      <c r="AB114" s="426"/>
      <c r="AC114" s="426"/>
      <c r="AD114" s="426"/>
      <c r="AE114" s="426"/>
      <c r="AF114" s="426"/>
      <c r="AG114" s="426"/>
      <c r="AH114" s="427"/>
    </row>
    <row r="115" spans="1:34" ht="47.25" x14ac:dyDescent="0.2">
      <c r="A115" s="331" t="s">
        <v>77</v>
      </c>
      <c r="B115" s="331" t="s">
        <v>78</v>
      </c>
      <c r="C115" s="331" t="s">
        <v>79</v>
      </c>
      <c r="D115" s="331" t="s">
        <v>89</v>
      </c>
      <c r="E115" s="331" t="s">
        <v>0</v>
      </c>
      <c r="F115" s="331" t="s">
        <v>0</v>
      </c>
      <c r="G115" s="331" t="s">
        <v>325</v>
      </c>
      <c r="H115" s="200" t="s">
        <v>258</v>
      </c>
      <c r="I115" s="200"/>
      <c r="J115" s="168">
        <f>J116</f>
        <v>55767.7</v>
      </c>
      <c r="K115" s="168">
        <f t="shared" ref="K115:L115" si="76">K116</f>
        <v>54094.6</v>
      </c>
      <c r="L115" s="168">
        <f t="shared" si="76"/>
        <v>1673.1</v>
      </c>
      <c r="M115" s="173"/>
      <c r="N115" s="173"/>
      <c r="O115" s="173"/>
      <c r="P115" s="173"/>
      <c r="Q115" s="173"/>
      <c r="R115" s="173"/>
      <c r="S115" s="173"/>
      <c r="T115" s="168">
        <f>T116</f>
        <v>412.38</v>
      </c>
      <c r="U115" s="168">
        <f t="shared" ref="U115:X115" si="77">U116</f>
        <v>0</v>
      </c>
      <c r="V115" s="168">
        <f t="shared" si="77"/>
        <v>2577.35</v>
      </c>
      <c r="W115" s="168">
        <f t="shared" si="77"/>
        <v>52777.97</v>
      </c>
      <c r="X115" s="168">
        <f t="shared" si="77"/>
        <v>0</v>
      </c>
      <c r="Y115" s="172"/>
      <c r="Z115" s="204"/>
      <c r="AA115" s="205"/>
      <c r="AB115" s="173"/>
      <c r="AC115" s="173"/>
      <c r="AD115" s="172"/>
      <c r="AE115" s="204"/>
      <c r="AF115" s="205"/>
      <c r="AG115" s="173"/>
      <c r="AH115" s="173"/>
    </row>
    <row r="116" spans="1:34" ht="141.75" x14ac:dyDescent="0.2">
      <c r="A116" s="331" t="s">
        <v>77</v>
      </c>
      <c r="B116" s="331" t="s">
        <v>78</v>
      </c>
      <c r="C116" s="331" t="s">
        <v>79</v>
      </c>
      <c r="D116" s="331" t="s">
        <v>92</v>
      </c>
      <c r="E116" s="331" t="s">
        <v>0</v>
      </c>
      <c r="F116" s="331" t="s">
        <v>0</v>
      </c>
      <c r="G116" s="331"/>
      <c r="H116" s="171" t="s">
        <v>291</v>
      </c>
      <c r="I116" s="171"/>
      <c r="J116" s="172">
        <f>K116+L116</f>
        <v>55767.7</v>
      </c>
      <c r="K116" s="172">
        <v>54094.6</v>
      </c>
      <c r="L116" s="172">
        <v>1673.1</v>
      </c>
      <c r="M116" s="173">
        <f t="shared" si="62"/>
        <v>0.96999876272465968</v>
      </c>
      <c r="N116" s="173">
        <f t="shared" si="63"/>
        <v>3.0001237275340386E-2</v>
      </c>
      <c r="O116" s="173"/>
      <c r="P116" s="173"/>
      <c r="Q116" s="173"/>
      <c r="R116" s="375" t="s">
        <v>557</v>
      </c>
      <c r="S116" s="173"/>
      <c r="T116" s="172">
        <v>412.38</v>
      </c>
      <c r="U116" s="172">
        <v>0</v>
      </c>
      <c r="V116" s="172">
        <v>2577.35</v>
      </c>
      <c r="W116" s="172">
        <v>52777.97</v>
      </c>
      <c r="X116" s="172">
        <v>0</v>
      </c>
      <c r="Y116" s="172"/>
      <c r="Z116" s="204"/>
      <c r="AA116" s="205"/>
      <c r="AB116" s="173"/>
      <c r="AC116" s="173"/>
      <c r="AD116" s="172"/>
      <c r="AE116" s="204"/>
      <c r="AF116" s="205"/>
      <c r="AG116" s="173"/>
      <c r="AH116" s="173"/>
    </row>
    <row r="117" spans="1:34" ht="31.5" x14ac:dyDescent="0.2">
      <c r="A117" s="331" t="s">
        <v>77</v>
      </c>
      <c r="B117" s="331" t="s">
        <v>78</v>
      </c>
      <c r="C117" s="331" t="s">
        <v>138</v>
      </c>
      <c r="D117" s="331" t="s">
        <v>153</v>
      </c>
      <c r="E117" s="331" t="s">
        <v>0</v>
      </c>
      <c r="F117" s="331" t="s">
        <v>0</v>
      </c>
      <c r="G117" s="331" t="s">
        <v>381</v>
      </c>
      <c r="H117" s="200" t="s">
        <v>382</v>
      </c>
      <c r="I117" s="378" t="s">
        <v>409</v>
      </c>
      <c r="J117" s="378"/>
      <c r="K117" s="378"/>
      <c r="L117" s="378"/>
      <c r="M117" s="378"/>
      <c r="N117" s="378"/>
      <c r="O117" s="378"/>
      <c r="P117" s="378"/>
      <c r="Q117" s="378"/>
      <c r="R117" s="378"/>
      <c r="S117" s="378"/>
      <c r="T117" s="378"/>
      <c r="U117" s="378"/>
      <c r="V117" s="378"/>
      <c r="W117" s="378"/>
      <c r="X117" s="378"/>
      <c r="Y117" s="378"/>
      <c r="Z117" s="378"/>
      <c r="AA117" s="378"/>
      <c r="AB117" s="379"/>
      <c r="AC117" s="379"/>
      <c r="AD117" s="379"/>
      <c r="AE117" s="379"/>
      <c r="AF117" s="379"/>
      <c r="AG117" s="379"/>
      <c r="AH117" s="379"/>
    </row>
    <row r="118" spans="1:34" ht="31.5" x14ac:dyDescent="0.2">
      <c r="A118" s="331" t="s">
        <v>77</v>
      </c>
      <c r="B118" s="331" t="s">
        <v>78</v>
      </c>
      <c r="C118" s="331" t="s">
        <v>138</v>
      </c>
      <c r="D118" s="331" t="s">
        <v>156</v>
      </c>
      <c r="E118" s="331" t="s">
        <v>0</v>
      </c>
      <c r="F118" s="331" t="s">
        <v>0</v>
      </c>
      <c r="G118" s="331"/>
      <c r="H118" s="160" t="s">
        <v>353</v>
      </c>
      <c r="I118" s="160"/>
      <c r="J118" s="172"/>
      <c r="K118" s="172"/>
      <c r="L118" s="172"/>
      <c r="M118" s="173"/>
      <c r="N118" s="173"/>
      <c r="O118" s="173"/>
      <c r="P118" s="173"/>
      <c r="Q118" s="173"/>
      <c r="R118" s="173"/>
      <c r="S118" s="173"/>
      <c r="T118" s="173"/>
      <c r="U118" s="173"/>
      <c r="V118" s="173"/>
      <c r="W118" s="173"/>
      <c r="X118" s="173"/>
      <c r="Y118" s="172"/>
      <c r="Z118" s="204"/>
      <c r="AA118" s="205"/>
      <c r="AB118" s="173"/>
      <c r="AC118" s="173"/>
      <c r="AD118" s="172"/>
      <c r="AE118" s="204"/>
      <c r="AF118" s="205"/>
      <c r="AG118" s="173"/>
      <c r="AH118" s="173"/>
    </row>
    <row r="119" spans="1:34" ht="31.5" x14ac:dyDescent="0.2">
      <c r="A119" s="331" t="s">
        <v>77</v>
      </c>
      <c r="B119" s="331" t="s">
        <v>78</v>
      </c>
      <c r="C119" s="331" t="s">
        <v>138</v>
      </c>
      <c r="D119" s="331" t="s">
        <v>160</v>
      </c>
      <c r="E119" s="331" t="s">
        <v>0</v>
      </c>
      <c r="F119" s="331" t="s">
        <v>0</v>
      </c>
      <c r="G119" s="331" t="s">
        <v>328</v>
      </c>
      <c r="H119" s="200" t="s">
        <v>241</v>
      </c>
      <c r="I119" s="200"/>
      <c r="J119" s="168">
        <f>K119+L119</f>
        <v>20002.8</v>
      </c>
      <c r="K119" s="168">
        <f>K120</f>
        <v>10977.4</v>
      </c>
      <c r="L119" s="168">
        <f>L120+L121+L122</f>
        <v>9025.4</v>
      </c>
      <c r="M119" s="173"/>
      <c r="N119" s="173"/>
      <c r="O119" s="168">
        <f>O120+O121+O122</f>
        <v>0</v>
      </c>
      <c r="P119" s="168">
        <f t="shared" ref="P119:X119" si="78">P120+P121+P122</f>
        <v>0</v>
      </c>
      <c r="Q119" s="168">
        <f t="shared" si="78"/>
        <v>0</v>
      </c>
      <c r="R119" s="168"/>
      <c r="S119" s="168">
        <f t="shared" si="78"/>
        <v>0</v>
      </c>
      <c r="T119" s="168">
        <f t="shared" si="78"/>
        <v>8685.9</v>
      </c>
      <c r="U119" s="168">
        <f t="shared" si="78"/>
        <v>0</v>
      </c>
      <c r="V119" s="168">
        <f t="shared" si="78"/>
        <v>0</v>
      </c>
      <c r="W119" s="168">
        <f t="shared" si="78"/>
        <v>0</v>
      </c>
      <c r="X119" s="168">
        <f t="shared" si="78"/>
        <v>11316.9</v>
      </c>
      <c r="Y119" s="168">
        <f>Y121+Y122</f>
        <v>2100</v>
      </c>
      <c r="Z119" s="168">
        <f t="shared" ref="Z119:AF119" si="79">Z121+Z122</f>
        <v>0</v>
      </c>
      <c r="AA119" s="168">
        <f t="shared" si="79"/>
        <v>2100</v>
      </c>
      <c r="AB119" s="168"/>
      <c r="AC119" s="168"/>
      <c r="AD119" s="168">
        <f t="shared" si="79"/>
        <v>2100</v>
      </c>
      <c r="AE119" s="168">
        <f t="shared" si="79"/>
        <v>0</v>
      </c>
      <c r="AF119" s="168">
        <f t="shared" si="79"/>
        <v>2100</v>
      </c>
      <c r="AG119" s="172"/>
      <c r="AH119" s="173"/>
    </row>
    <row r="120" spans="1:34" ht="63" x14ac:dyDescent="0.2">
      <c r="A120" s="331" t="s">
        <v>77</v>
      </c>
      <c r="B120" s="331" t="s">
        <v>78</v>
      </c>
      <c r="C120" s="331" t="s">
        <v>138</v>
      </c>
      <c r="D120" s="331" t="s">
        <v>164</v>
      </c>
      <c r="E120" s="331" t="s">
        <v>0</v>
      </c>
      <c r="F120" s="331" t="s">
        <v>0</v>
      </c>
      <c r="G120" s="331"/>
      <c r="H120" s="171" t="s">
        <v>278</v>
      </c>
      <c r="I120" s="276"/>
      <c r="J120" s="177">
        <f>K120+L120</f>
        <v>11316.9</v>
      </c>
      <c r="K120" s="177">
        <v>10977.4</v>
      </c>
      <c r="L120" s="177">
        <v>339.5</v>
      </c>
      <c r="M120" s="179">
        <f t="shared" si="62"/>
        <v>0.97000061854394759</v>
      </c>
      <c r="N120" s="341">
        <f t="shared" si="63"/>
        <v>2.9999381456052455E-2</v>
      </c>
      <c r="O120" s="225"/>
      <c r="P120" s="225"/>
      <c r="Q120" s="225"/>
      <c r="R120" s="375" t="s">
        <v>549</v>
      </c>
      <c r="S120" s="225"/>
      <c r="T120" s="174"/>
      <c r="U120" s="174"/>
      <c r="V120" s="174"/>
      <c r="W120" s="174"/>
      <c r="X120" s="174">
        <v>11316.9</v>
      </c>
      <c r="Y120" s="310"/>
      <c r="Z120" s="177"/>
      <c r="AA120" s="224"/>
      <c r="AB120" s="179"/>
      <c r="AC120" s="179"/>
      <c r="AD120" s="177"/>
      <c r="AE120" s="177"/>
      <c r="AF120" s="224"/>
      <c r="AG120" s="179"/>
      <c r="AH120" s="179"/>
    </row>
    <row r="121" spans="1:34" ht="116.25" customHeight="1" x14ac:dyDescent="0.2">
      <c r="A121" s="331"/>
      <c r="B121" s="331"/>
      <c r="C121" s="331"/>
      <c r="D121" s="331"/>
      <c r="E121" s="331"/>
      <c r="F121" s="331"/>
      <c r="G121" s="331"/>
      <c r="H121" s="171" t="s">
        <v>559</v>
      </c>
      <c r="I121" s="314"/>
      <c r="J121" s="174">
        <f>K121+L121</f>
        <v>6991.9</v>
      </c>
      <c r="K121" s="174"/>
      <c r="L121" s="174">
        <v>6991.9</v>
      </c>
      <c r="M121" s="225"/>
      <c r="N121" s="341">
        <f t="shared" si="63"/>
        <v>1</v>
      </c>
      <c r="O121" s="225"/>
      <c r="P121" s="225"/>
      <c r="Q121" s="225"/>
      <c r="R121" s="375" t="s">
        <v>558</v>
      </c>
      <c r="S121" s="225"/>
      <c r="T121" s="174">
        <v>6991.9</v>
      </c>
      <c r="U121" s="174"/>
      <c r="V121" s="174"/>
      <c r="W121" s="174"/>
      <c r="X121" s="174"/>
      <c r="Y121" s="364">
        <f>Z121+AA121</f>
        <v>1500</v>
      </c>
      <c r="Z121" s="174"/>
      <c r="AA121" s="174">
        <v>1500</v>
      </c>
      <c r="AB121" s="225">
        <v>1</v>
      </c>
      <c r="AC121" s="225"/>
      <c r="AD121" s="174">
        <f>AE121+AF121</f>
        <v>1500</v>
      </c>
      <c r="AE121" s="174"/>
      <c r="AF121" s="174">
        <v>1500</v>
      </c>
      <c r="AG121" s="225">
        <v>1</v>
      </c>
      <c r="AH121" s="225"/>
    </row>
    <row r="122" spans="1:34" ht="78.75" x14ac:dyDescent="0.2">
      <c r="A122" s="331"/>
      <c r="B122" s="331"/>
      <c r="C122" s="331"/>
      <c r="D122" s="331"/>
      <c r="E122" s="331"/>
      <c r="F122" s="331"/>
      <c r="G122" s="331"/>
      <c r="H122" s="319" t="s">
        <v>469</v>
      </c>
      <c r="I122" s="314"/>
      <c r="J122" s="174">
        <f>K122+L122</f>
        <v>1694</v>
      </c>
      <c r="K122" s="174"/>
      <c r="L122" s="174">
        <v>1694</v>
      </c>
      <c r="M122" s="225"/>
      <c r="N122" s="341">
        <f t="shared" si="63"/>
        <v>1</v>
      </c>
      <c r="O122" s="225"/>
      <c r="P122" s="225"/>
      <c r="Q122" s="225"/>
      <c r="R122" s="375" t="s">
        <v>558</v>
      </c>
      <c r="S122" s="225"/>
      <c r="T122" s="174">
        <v>1694</v>
      </c>
      <c r="U122" s="174"/>
      <c r="V122" s="174"/>
      <c r="W122" s="174"/>
      <c r="X122" s="174"/>
      <c r="Y122" s="364">
        <f>AA122</f>
        <v>600</v>
      </c>
      <c r="Z122" s="174"/>
      <c r="AA122" s="174">
        <v>600</v>
      </c>
      <c r="AB122" s="225">
        <v>1</v>
      </c>
      <c r="AC122" s="225"/>
      <c r="AD122" s="174">
        <f>AE122+AF122</f>
        <v>600</v>
      </c>
      <c r="AE122" s="174"/>
      <c r="AF122" s="174">
        <v>600</v>
      </c>
      <c r="AG122" s="225">
        <v>1</v>
      </c>
      <c r="AH122" s="225"/>
    </row>
    <row r="123" spans="1:34" ht="15.75" x14ac:dyDescent="0.2">
      <c r="A123" s="331"/>
      <c r="B123" s="331"/>
      <c r="C123" s="331"/>
      <c r="D123" s="331"/>
      <c r="E123" s="331"/>
      <c r="F123" s="331"/>
      <c r="G123" s="331" t="s">
        <v>383</v>
      </c>
      <c r="H123" s="200" t="s">
        <v>384</v>
      </c>
      <c r="I123" s="378" t="s">
        <v>409</v>
      </c>
      <c r="J123" s="378"/>
      <c r="K123" s="378"/>
      <c r="L123" s="378"/>
      <c r="M123" s="378"/>
      <c r="N123" s="378"/>
      <c r="O123" s="378"/>
      <c r="P123" s="378"/>
      <c r="Q123" s="378"/>
      <c r="R123" s="378"/>
      <c r="S123" s="378"/>
      <c r="T123" s="378"/>
      <c r="U123" s="378"/>
      <c r="V123" s="378"/>
      <c r="W123" s="378"/>
      <c r="X123" s="378"/>
      <c r="Y123" s="378"/>
      <c r="Z123" s="378"/>
      <c r="AA123" s="378"/>
      <c r="AB123" s="379"/>
      <c r="AC123" s="379"/>
      <c r="AD123" s="379"/>
      <c r="AE123" s="379"/>
      <c r="AF123" s="379"/>
      <c r="AG123" s="379"/>
      <c r="AH123" s="379"/>
    </row>
    <row r="124" spans="1:34" ht="31.5" x14ac:dyDescent="0.2">
      <c r="A124" s="331" t="s">
        <v>77</v>
      </c>
      <c r="B124" s="331"/>
      <c r="C124" s="331"/>
      <c r="D124" s="331"/>
      <c r="E124" s="331"/>
      <c r="F124" s="331"/>
      <c r="G124" s="331" t="s">
        <v>385</v>
      </c>
      <c r="H124" s="211" t="s">
        <v>386</v>
      </c>
      <c r="I124" s="378" t="s">
        <v>409</v>
      </c>
      <c r="J124" s="378"/>
      <c r="K124" s="378"/>
      <c r="L124" s="378"/>
      <c r="M124" s="378"/>
      <c r="N124" s="378"/>
      <c r="O124" s="378"/>
      <c r="P124" s="378"/>
      <c r="Q124" s="378"/>
      <c r="R124" s="378"/>
      <c r="S124" s="378"/>
      <c r="T124" s="378"/>
      <c r="U124" s="378"/>
      <c r="V124" s="378"/>
      <c r="W124" s="378"/>
      <c r="X124" s="378"/>
      <c r="Y124" s="378"/>
      <c r="Z124" s="378"/>
      <c r="AA124" s="378"/>
      <c r="AB124" s="379"/>
      <c r="AC124" s="379"/>
      <c r="AD124" s="379"/>
      <c r="AE124" s="379"/>
      <c r="AF124" s="379"/>
      <c r="AG124" s="379"/>
      <c r="AH124" s="379"/>
    </row>
    <row r="125" spans="1:34" ht="31.5" x14ac:dyDescent="0.2">
      <c r="A125" s="331" t="s">
        <v>77</v>
      </c>
      <c r="B125" s="331" t="s">
        <v>78</v>
      </c>
      <c r="C125" s="331" t="s">
        <v>138</v>
      </c>
      <c r="D125" s="331" t="s">
        <v>151</v>
      </c>
      <c r="E125" s="331" t="s">
        <v>0</v>
      </c>
      <c r="F125" s="331" t="s">
        <v>0</v>
      </c>
      <c r="G125" s="212"/>
      <c r="H125" s="160" t="s">
        <v>499</v>
      </c>
      <c r="I125" s="213"/>
      <c r="J125" s="209"/>
      <c r="K125" s="214"/>
      <c r="L125" s="214"/>
      <c r="M125" s="193"/>
      <c r="N125" s="193"/>
      <c r="O125" s="193"/>
      <c r="P125" s="193"/>
      <c r="Q125" s="193"/>
      <c r="R125" s="193"/>
      <c r="S125" s="193"/>
      <c r="T125" s="193"/>
      <c r="U125" s="193"/>
      <c r="V125" s="193"/>
      <c r="W125" s="193"/>
      <c r="X125" s="193"/>
      <c r="Y125" s="209"/>
      <c r="Z125" s="214"/>
      <c r="AA125" s="215"/>
      <c r="AB125" s="193"/>
      <c r="AC125" s="193"/>
      <c r="AD125" s="209"/>
      <c r="AE125" s="214"/>
      <c r="AF125" s="215"/>
      <c r="AG125" s="193"/>
      <c r="AH125" s="193"/>
    </row>
    <row r="126" spans="1:34" ht="15.75" x14ac:dyDescent="0.2">
      <c r="A126" s="331"/>
      <c r="B126" s="331"/>
      <c r="C126" s="331"/>
      <c r="D126" s="331"/>
      <c r="E126" s="331"/>
      <c r="F126" s="331"/>
      <c r="G126" s="331" t="s">
        <v>324</v>
      </c>
      <c r="H126" s="200" t="s">
        <v>238</v>
      </c>
      <c r="I126" s="200"/>
      <c r="J126" s="168">
        <f>J127+J128</f>
        <v>1050262.7</v>
      </c>
      <c r="K126" s="168">
        <f t="shared" ref="K126:L126" si="80">K127+K128</f>
        <v>477292.3</v>
      </c>
      <c r="L126" s="168">
        <f t="shared" si="80"/>
        <v>572970.39999999991</v>
      </c>
      <c r="M126" s="173"/>
      <c r="N126" s="173"/>
      <c r="O126" s="168">
        <f>O127+O128</f>
        <v>38832.550000000003</v>
      </c>
      <c r="P126" s="168">
        <f t="shared" ref="P126:X126" si="81">P127+P128</f>
        <v>0</v>
      </c>
      <c r="Q126" s="168">
        <f t="shared" si="81"/>
        <v>0</v>
      </c>
      <c r="R126" s="168"/>
      <c r="S126" s="168">
        <f t="shared" si="81"/>
        <v>123773.40000000001</v>
      </c>
      <c r="T126" s="168">
        <f t="shared" si="81"/>
        <v>25417.53</v>
      </c>
      <c r="U126" s="168">
        <f t="shared" si="81"/>
        <v>25417.53</v>
      </c>
      <c r="V126" s="168">
        <f t="shared" si="81"/>
        <v>88223.51</v>
      </c>
      <c r="W126" s="168">
        <f t="shared" si="81"/>
        <v>264670.53000000003</v>
      </c>
      <c r="X126" s="168">
        <f t="shared" si="81"/>
        <v>241614.47570000001</v>
      </c>
      <c r="Y126" s="168">
        <f t="shared" ref="Y126:AA126" si="82">Y127+Y128</f>
        <v>746548.8</v>
      </c>
      <c r="Z126" s="168">
        <f t="shared" si="82"/>
        <v>440906.3</v>
      </c>
      <c r="AA126" s="201">
        <f t="shared" si="82"/>
        <v>305642.5</v>
      </c>
      <c r="AB126" s="173"/>
      <c r="AC126" s="173"/>
      <c r="AD126" s="168"/>
      <c r="AE126" s="168"/>
      <c r="AF126" s="201"/>
      <c r="AG126" s="173"/>
      <c r="AH126" s="173"/>
    </row>
    <row r="127" spans="1:34" ht="173.25" x14ac:dyDescent="0.2">
      <c r="A127" s="147" t="s">
        <v>171</v>
      </c>
      <c r="B127" s="148" t="s">
        <v>0</v>
      </c>
      <c r="C127" s="148" t="s">
        <v>0</v>
      </c>
      <c r="D127" s="148" t="s">
        <v>0</v>
      </c>
      <c r="E127" s="149" t="s">
        <v>0</v>
      </c>
      <c r="F127" s="149" t="s">
        <v>0</v>
      </c>
      <c r="G127" s="331"/>
      <c r="H127" s="171" t="s">
        <v>41</v>
      </c>
      <c r="I127" s="331" t="s">
        <v>374</v>
      </c>
      <c r="J127" s="172">
        <f>K127+L127</f>
        <v>622146.6</v>
      </c>
      <c r="K127" s="204" t="s">
        <v>39</v>
      </c>
      <c r="L127" s="172">
        <v>144854.29999999999</v>
      </c>
      <c r="M127" s="173">
        <f t="shared" si="62"/>
        <v>0.76717014928635796</v>
      </c>
      <c r="N127" s="173">
        <f t="shared" si="63"/>
        <v>0.23282985071364207</v>
      </c>
      <c r="O127" s="177">
        <v>38832.550000000003</v>
      </c>
      <c r="P127" s="172"/>
      <c r="Q127" s="172"/>
      <c r="R127" s="375" t="s">
        <v>560</v>
      </c>
      <c r="S127" s="172">
        <v>76252.600000000006</v>
      </c>
      <c r="T127" s="172">
        <v>25417.53</v>
      </c>
      <c r="U127" s="172">
        <v>25417.53</v>
      </c>
      <c r="V127" s="172">
        <v>88223.51</v>
      </c>
      <c r="W127" s="172">
        <v>264670.53000000003</v>
      </c>
      <c r="X127" s="172">
        <v>88223.51</v>
      </c>
      <c r="Y127" s="172">
        <v>524888.5</v>
      </c>
      <c r="Z127" s="204" t="s">
        <v>24</v>
      </c>
      <c r="AA127" s="205" t="s">
        <v>43</v>
      </c>
      <c r="AB127" s="173">
        <f t="shared" si="70"/>
        <v>0.83999992379333899</v>
      </c>
      <c r="AC127" s="173">
        <f t="shared" si="71"/>
        <v>0.16000007620666104</v>
      </c>
      <c r="AD127" s="172"/>
      <c r="AE127" s="204"/>
      <c r="AF127" s="205"/>
      <c r="AG127" s="173"/>
      <c r="AH127" s="173"/>
    </row>
    <row r="128" spans="1:34" ht="31.5" x14ac:dyDescent="0.2">
      <c r="A128" s="147"/>
      <c r="B128" s="148"/>
      <c r="C128" s="148"/>
      <c r="D128" s="148"/>
      <c r="E128" s="149"/>
      <c r="F128" s="149"/>
      <c r="G128" s="331"/>
      <c r="H128" s="171" t="s">
        <v>45</v>
      </c>
      <c r="I128" s="331" t="s">
        <v>374</v>
      </c>
      <c r="J128" s="172">
        <f>K128+L128</f>
        <v>428116.1</v>
      </c>
      <c r="K128" s="172" t="s">
        <v>18</v>
      </c>
      <c r="L128" s="172">
        <v>428116.1</v>
      </c>
      <c r="M128" s="173">
        <f t="shared" si="62"/>
        <v>0</v>
      </c>
      <c r="N128" s="173">
        <f t="shared" si="63"/>
        <v>1</v>
      </c>
      <c r="O128" s="177"/>
      <c r="P128" s="177"/>
      <c r="Q128" s="177"/>
      <c r="R128" s="177"/>
      <c r="S128" s="177">
        <v>47520.800000000003</v>
      </c>
      <c r="T128" s="177"/>
      <c r="U128" s="177"/>
      <c r="V128" s="177"/>
      <c r="W128" s="177"/>
      <c r="X128" s="177">
        <v>153390.9657</v>
      </c>
      <c r="Y128" s="172">
        <v>221660.3</v>
      </c>
      <c r="Z128" s="204" t="s">
        <v>18</v>
      </c>
      <c r="AA128" s="205" t="s">
        <v>47</v>
      </c>
      <c r="AB128" s="173">
        <f t="shared" si="70"/>
        <v>0</v>
      </c>
      <c r="AC128" s="173">
        <f t="shared" si="71"/>
        <v>1</v>
      </c>
      <c r="AD128" s="172"/>
      <c r="AE128" s="204"/>
      <c r="AF128" s="205"/>
      <c r="AG128" s="173"/>
      <c r="AH128" s="173"/>
    </row>
    <row r="129" spans="1:34" ht="15.75" x14ac:dyDescent="0.2">
      <c r="A129" s="147"/>
      <c r="B129" s="148"/>
      <c r="C129" s="148"/>
      <c r="D129" s="148"/>
      <c r="E129" s="149"/>
      <c r="F129" s="149"/>
      <c r="G129" s="150">
        <v>4</v>
      </c>
      <c r="H129" s="151" t="s">
        <v>243</v>
      </c>
      <c r="I129" s="151"/>
      <c r="J129" s="152">
        <f>K129+L129</f>
        <v>431231.7</v>
      </c>
      <c r="K129" s="152">
        <f>K132</f>
        <v>411118.4</v>
      </c>
      <c r="L129" s="152">
        <f>L134+L132</f>
        <v>20113.3</v>
      </c>
      <c r="M129" s="158"/>
      <c r="N129" s="365"/>
      <c r="O129" s="158">
        <f>O133+O135</f>
        <v>0</v>
      </c>
      <c r="P129" s="158">
        <f t="shared" ref="P129:X129" si="83">P133+P135</f>
        <v>0</v>
      </c>
      <c r="Q129" s="158">
        <f t="shared" si="83"/>
        <v>0</v>
      </c>
      <c r="R129" s="158"/>
      <c r="S129" s="158">
        <v>0</v>
      </c>
      <c r="T129" s="158">
        <f t="shared" si="83"/>
        <v>0</v>
      </c>
      <c r="U129" s="158">
        <f t="shared" si="83"/>
        <v>0</v>
      </c>
      <c r="V129" s="158">
        <f t="shared" si="83"/>
        <v>15463.92</v>
      </c>
      <c r="W129" s="158">
        <f t="shared" si="83"/>
        <v>184034</v>
      </c>
      <c r="X129" s="158">
        <f t="shared" si="83"/>
        <v>231733.78</v>
      </c>
      <c r="Y129" s="192">
        <f>Z129+AA129</f>
        <v>21158.3</v>
      </c>
      <c r="Z129" s="152">
        <f>Z132</f>
        <v>0</v>
      </c>
      <c r="AA129" s="191">
        <f>AA134+AA132</f>
        <v>21158.3</v>
      </c>
      <c r="AB129" s="158"/>
      <c r="AC129" s="158"/>
      <c r="AD129" s="152">
        <f>AE129+AF129</f>
        <v>22203.200000000001</v>
      </c>
      <c r="AE129" s="152" t="str">
        <f>AE132</f>
        <v>0,00</v>
      </c>
      <c r="AF129" s="154">
        <f>AF134+AF132</f>
        <v>22203.200000000001</v>
      </c>
      <c r="AG129" s="158"/>
      <c r="AH129" s="158"/>
    </row>
    <row r="130" spans="1:34" ht="31.5" x14ac:dyDescent="0.2">
      <c r="A130" s="331" t="s">
        <v>171</v>
      </c>
      <c r="B130" s="331" t="s">
        <v>38</v>
      </c>
      <c r="C130" s="331" t="s">
        <v>173</v>
      </c>
      <c r="D130" s="331" t="s">
        <v>174</v>
      </c>
      <c r="E130" s="331" t="s">
        <v>0</v>
      </c>
      <c r="F130" s="331" t="s">
        <v>0</v>
      </c>
      <c r="G130" s="149"/>
      <c r="H130" s="160" t="s">
        <v>499</v>
      </c>
      <c r="I130" s="160"/>
      <c r="J130" s="161"/>
      <c r="K130" s="162"/>
      <c r="L130" s="162"/>
      <c r="M130" s="173"/>
      <c r="N130" s="358"/>
      <c r="O130" s="225"/>
      <c r="P130" s="225"/>
      <c r="Q130" s="225"/>
      <c r="R130" s="225"/>
      <c r="S130" s="225"/>
      <c r="T130" s="225"/>
      <c r="U130" s="225"/>
      <c r="V130" s="225"/>
      <c r="W130" s="225"/>
      <c r="X130" s="225"/>
      <c r="Y130" s="367"/>
      <c r="Z130" s="162"/>
      <c r="AA130" s="198"/>
      <c r="AB130" s="173"/>
      <c r="AC130" s="173"/>
      <c r="AD130" s="161"/>
      <c r="AE130" s="198"/>
      <c r="AF130" s="216"/>
      <c r="AG130" s="173"/>
      <c r="AH130" s="173"/>
    </row>
    <row r="131" spans="1:34" ht="34.5" customHeight="1" x14ac:dyDescent="0.2">
      <c r="A131" s="331"/>
      <c r="B131" s="331"/>
      <c r="C131" s="331"/>
      <c r="D131" s="331"/>
      <c r="E131" s="331"/>
      <c r="F131" s="331"/>
      <c r="G131" s="331" t="s">
        <v>387</v>
      </c>
      <c r="H131" s="200" t="s">
        <v>388</v>
      </c>
      <c r="I131" s="378" t="s">
        <v>457</v>
      </c>
      <c r="J131" s="378"/>
      <c r="K131" s="378"/>
      <c r="L131" s="378"/>
      <c r="M131" s="378"/>
      <c r="N131" s="378"/>
      <c r="O131" s="378"/>
      <c r="P131" s="378"/>
      <c r="Q131" s="378"/>
      <c r="R131" s="378"/>
      <c r="S131" s="378"/>
      <c r="T131" s="378"/>
      <c r="U131" s="378"/>
      <c r="V131" s="378"/>
      <c r="W131" s="378"/>
      <c r="X131" s="378"/>
      <c r="Y131" s="378"/>
      <c r="Z131" s="378"/>
      <c r="AA131" s="378"/>
      <c r="AB131" s="379"/>
      <c r="AC131" s="379"/>
      <c r="AD131" s="379"/>
      <c r="AE131" s="379"/>
      <c r="AF131" s="379"/>
      <c r="AG131" s="379"/>
      <c r="AH131" s="379"/>
    </row>
    <row r="132" spans="1:34" ht="31.5" x14ac:dyDescent="0.2">
      <c r="A132" s="331" t="s">
        <v>171</v>
      </c>
      <c r="B132" s="331" t="s">
        <v>38</v>
      </c>
      <c r="C132" s="331" t="s">
        <v>173</v>
      </c>
      <c r="D132" s="331" t="s">
        <v>177</v>
      </c>
      <c r="E132" s="331" t="s">
        <v>0</v>
      </c>
      <c r="F132" s="331" t="s">
        <v>0</v>
      </c>
      <c r="G132" s="331" t="s">
        <v>330</v>
      </c>
      <c r="H132" s="200" t="s">
        <v>242</v>
      </c>
      <c r="I132" s="200"/>
      <c r="J132" s="168">
        <f>J133</f>
        <v>423833.4</v>
      </c>
      <c r="K132" s="168">
        <f t="shared" ref="K132:AF132" si="84">K133</f>
        <v>411118.4</v>
      </c>
      <c r="L132" s="168">
        <f>L133</f>
        <v>12715</v>
      </c>
      <c r="M132" s="173"/>
      <c r="N132" s="173"/>
      <c r="O132" s="168">
        <f>O133</f>
        <v>0</v>
      </c>
      <c r="P132" s="168">
        <f t="shared" ref="P132:X132" si="85">P133</f>
        <v>0</v>
      </c>
      <c r="Q132" s="168">
        <f t="shared" si="85"/>
        <v>0</v>
      </c>
      <c r="R132" s="375"/>
      <c r="S132" s="168"/>
      <c r="T132" s="168">
        <f t="shared" si="85"/>
        <v>0</v>
      </c>
      <c r="U132" s="168">
        <f t="shared" si="85"/>
        <v>0</v>
      </c>
      <c r="V132" s="168">
        <f t="shared" si="85"/>
        <v>15463.92</v>
      </c>
      <c r="W132" s="168">
        <f t="shared" si="85"/>
        <v>180334.85</v>
      </c>
      <c r="X132" s="168">
        <f t="shared" si="85"/>
        <v>228034.63</v>
      </c>
      <c r="Y132" s="168">
        <f t="shared" si="84"/>
        <v>12715</v>
      </c>
      <c r="Z132" s="168">
        <f t="shared" si="84"/>
        <v>0</v>
      </c>
      <c r="AA132" s="201">
        <f t="shared" si="84"/>
        <v>12715</v>
      </c>
      <c r="AB132" s="173"/>
      <c r="AC132" s="173"/>
      <c r="AD132" s="168">
        <f t="shared" si="84"/>
        <v>12715</v>
      </c>
      <c r="AE132" s="168" t="str">
        <f t="shared" si="84"/>
        <v>0,00</v>
      </c>
      <c r="AF132" s="201">
        <f t="shared" si="84"/>
        <v>12715</v>
      </c>
      <c r="AG132" s="173"/>
      <c r="AH132" s="173"/>
    </row>
    <row r="133" spans="1:34" ht="157.5" x14ac:dyDescent="0.2">
      <c r="A133" s="331"/>
      <c r="B133" s="331"/>
      <c r="C133" s="331"/>
      <c r="D133" s="331"/>
      <c r="E133" s="331"/>
      <c r="F133" s="331"/>
      <c r="G133" s="331"/>
      <c r="H133" s="171" t="s">
        <v>59</v>
      </c>
      <c r="I133" s="331" t="s">
        <v>374</v>
      </c>
      <c r="J133" s="172">
        <f>K133+L133</f>
        <v>423833.4</v>
      </c>
      <c r="K133" s="172">
        <v>411118.4</v>
      </c>
      <c r="L133" s="172">
        <v>12715</v>
      </c>
      <c r="M133" s="173">
        <f>K133/J133</f>
        <v>0.9700000047188353</v>
      </c>
      <c r="N133" s="173">
        <f>L133/J133</f>
        <v>2.9999995281164722E-2</v>
      </c>
      <c r="O133" s="173"/>
      <c r="P133" s="173"/>
      <c r="Q133" s="173"/>
      <c r="R133" s="375" t="s">
        <v>595</v>
      </c>
      <c r="S133" s="173"/>
      <c r="T133" s="173"/>
      <c r="U133" s="173"/>
      <c r="V133" s="172">
        <v>15463.92</v>
      </c>
      <c r="W133" s="172">
        <v>180334.85</v>
      </c>
      <c r="X133" s="172">
        <v>228034.63</v>
      </c>
      <c r="Y133" s="172">
        <f>Z133+AA133</f>
        <v>12715</v>
      </c>
      <c r="Z133" s="204">
        <v>0</v>
      </c>
      <c r="AA133" s="172">
        <v>12715</v>
      </c>
      <c r="AB133" s="173">
        <f>Z133/Y133</f>
        <v>0</v>
      </c>
      <c r="AC133" s="173">
        <f>AA133/Y133</f>
        <v>1</v>
      </c>
      <c r="AD133" s="172">
        <f>AE133+AF133</f>
        <v>12715</v>
      </c>
      <c r="AE133" s="172" t="s">
        <v>18</v>
      </c>
      <c r="AF133" s="172">
        <v>12715</v>
      </c>
      <c r="AG133" s="172">
        <f>AE133/AD133</f>
        <v>0</v>
      </c>
      <c r="AH133" s="173">
        <f>AF133/AD133</f>
        <v>1</v>
      </c>
    </row>
    <row r="134" spans="1:34" ht="47.25" x14ac:dyDescent="0.2">
      <c r="A134" s="331" t="s">
        <v>171</v>
      </c>
      <c r="B134" s="331" t="s">
        <v>180</v>
      </c>
      <c r="C134" s="331" t="s">
        <v>181</v>
      </c>
      <c r="D134" s="331" t="s">
        <v>182</v>
      </c>
      <c r="E134" s="331" t="s">
        <v>0</v>
      </c>
      <c r="F134" s="331" t="s">
        <v>0</v>
      </c>
      <c r="G134" s="331" t="s">
        <v>329</v>
      </c>
      <c r="H134" s="200" t="s">
        <v>244</v>
      </c>
      <c r="I134" s="200"/>
      <c r="J134" s="168">
        <f>J135</f>
        <v>246610.3</v>
      </c>
      <c r="K134" s="168">
        <f t="shared" ref="K134:AF134" si="86">K135</f>
        <v>239212</v>
      </c>
      <c r="L134" s="168" t="str">
        <f t="shared" si="86"/>
        <v>7 398,30</v>
      </c>
      <c r="M134" s="173">
        <f>K134/J134</f>
        <v>0.97000003649482613</v>
      </c>
      <c r="N134" s="173">
        <f>L134/J134</f>
        <v>2.9999963505173956E-2</v>
      </c>
      <c r="O134" s="168">
        <f>O135</f>
        <v>0</v>
      </c>
      <c r="P134" s="168">
        <f t="shared" ref="P134:X134" si="87">P135</f>
        <v>0</v>
      </c>
      <c r="Q134" s="168">
        <f t="shared" si="87"/>
        <v>0</v>
      </c>
      <c r="R134" s="168"/>
      <c r="S134" s="168"/>
      <c r="T134" s="168">
        <f t="shared" si="87"/>
        <v>0</v>
      </c>
      <c r="U134" s="168">
        <f t="shared" si="87"/>
        <v>0</v>
      </c>
      <c r="V134" s="168">
        <f t="shared" si="87"/>
        <v>0</v>
      </c>
      <c r="W134" s="168">
        <f t="shared" si="87"/>
        <v>3699.15</v>
      </c>
      <c r="X134" s="168">
        <f t="shared" si="87"/>
        <v>3699.15</v>
      </c>
      <c r="Y134" s="168">
        <f t="shared" si="86"/>
        <v>247790.5</v>
      </c>
      <c r="Z134" s="168">
        <f t="shared" si="86"/>
        <v>239347.20000000001</v>
      </c>
      <c r="AA134" s="201" t="str">
        <f t="shared" si="86"/>
        <v>8 443,30</v>
      </c>
      <c r="AB134" s="173">
        <f>Z134/Y134</f>
        <v>0.9659256509026779</v>
      </c>
      <c r="AC134" s="173">
        <f>AA134/Y134</f>
        <v>3.4074349097322133E-2</v>
      </c>
      <c r="AD134" s="168">
        <f t="shared" si="86"/>
        <v>248835.40000000002</v>
      </c>
      <c r="AE134" s="168">
        <f t="shared" si="86"/>
        <v>239347.20000000001</v>
      </c>
      <c r="AF134" s="217" t="str">
        <f t="shared" si="86"/>
        <v>9 488,20</v>
      </c>
      <c r="AG134" s="173">
        <f>AE134/AD134</f>
        <v>0.96186957321988753</v>
      </c>
      <c r="AH134" s="173">
        <f>AF134/AD134</f>
        <v>3.8130426780112477E-2</v>
      </c>
    </row>
    <row r="135" spans="1:34" ht="94.5" x14ac:dyDescent="0.2">
      <c r="A135" s="331"/>
      <c r="B135" s="331"/>
      <c r="C135" s="331"/>
      <c r="D135" s="331"/>
      <c r="E135" s="331"/>
      <c r="F135" s="331"/>
      <c r="G135" s="331"/>
      <c r="H135" s="171" t="s">
        <v>502</v>
      </c>
      <c r="I135" s="171"/>
      <c r="J135" s="172">
        <f>K135+L135</f>
        <v>246610.3</v>
      </c>
      <c r="K135" s="336">
        <v>239212</v>
      </c>
      <c r="L135" s="204" t="s">
        <v>51</v>
      </c>
      <c r="M135" s="173">
        <f>K135/J135</f>
        <v>0.97000003649482613</v>
      </c>
      <c r="N135" s="173">
        <f>L135/J135</f>
        <v>2.9999963505173956E-2</v>
      </c>
      <c r="O135" s="173"/>
      <c r="P135" s="173"/>
      <c r="Q135" s="173"/>
      <c r="R135" s="375" t="s">
        <v>546</v>
      </c>
      <c r="S135" s="173" t="s">
        <v>539</v>
      </c>
      <c r="T135" s="173"/>
      <c r="U135" s="173"/>
      <c r="V135" s="173"/>
      <c r="W135" s="172">
        <v>3699.15</v>
      </c>
      <c r="X135" s="172">
        <v>3699.15</v>
      </c>
      <c r="Y135" s="172">
        <f>Z135+AA135</f>
        <v>247790.5</v>
      </c>
      <c r="Z135" s="293">
        <v>239347.20000000001</v>
      </c>
      <c r="AA135" s="205" t="s">
        <v>52</v>
      </c>
      <c r="AB135" s="173">
        <f>Z135/Y135</f>
        <v>0.9659256509026779</v>
      </c>
      <c r="AC135" s="173">
        <f>AA135/Y135</f>
        <v>3.4074349097322133E-2</v>
      </c>
      <c r="AD135" s="172">
        <f>AE135+AF135</f>
        <v>248835.40000000002</v>
      </c>
      <c r="AE135" s="293">
        <v>239347.20000000001</v>
      </c>
      <c r="AF135" s="205" t="s">
        <v>53</v>
      </c>
      <c r="AG135" s="173">
        <f>AE135/AD135</f>
        <v>0.96186957321988753</v>
      </c>
      <c r="AH135" s="173">
        <f>AF135/AD135</f>
        <v>3.8130426780112477E-2</v>
      </c>
    </row>
    <row r="136" spans="1:34" ht="15.75" x14ac:dyDescent="0.2">
      <c r="A136" s="331"/>
      <c r="B136" s="331"/>
      <c r="C136" s="331"/>
      <c r="D136" s="331"/>
      <c r="E136" s="331"/>
      <c r="F136" s="331"/>
      <c r="G136" s="331" t="s">
        <v>389</v>
      </c>
      <c r="H136" s="200" t="s">
        <v>390</v>
      </c>
      <c r="I136" s="378" t="s">
        <v>391</v>
      </c>
      <c r="J136" s="378"/>
      <c r="K136" s="378"/>
      <c r="L136" s="378"/>
      <c r="M136" s="378"/>
      <c r="N136" s="378"/>
      <c r="O136" s="378"/>
      <c r="P136" s="378"/>
      <c r="Q136" s="378"/>
      <c r="R136" s="378"/>
      <c r="S136" s="378"/>
      <c r="T136" s="378"/>
      <c r="U136" s="378"/>
      <c r="V136" s="378"/>
      <c r="W136" s="378"/>
      <c r="X136" s="378"/>
      <c r="Y136" s="378"/>
      <c r="Z136" s="378"/>
      <c r="AA136" s="378"/>
      <c r="AB136" s="379"/>
      <c r="AC136" s="379"/>
      <c r="AD136" s="379"/>
      <c r="AE136" s="379"/>
      <c r="AF136" s="379"/>
      <c r="AG136" s="379"/>
      <c r="AH136" s="379"/>
    </row>
    <row r="137" spans="1:34" ht="31.5" x14ac:dyDescent="0.2">
      <c r="A137" s="331" t="s">
        <v>171</v>
      </c>
      <c r="B137" s="331" t="s">
        <v>184</v>
      </c>
      <c r="C137" s="331" t="s">
        <v>168</v>
      </c>
      <c r="D137" s="331" t="s">
        <v>185</v>
      </c>
      <c r="E137" s="331" t="s">
        <v>0</v>
      </c>
      <c r="F137" s="331" t="s">
        <v>0</v>
      </c>
      <c r="G137" s="150">
        <v>5</v>
      </c>
      <c r="H137" s="151" t="s">
        <v>246</v>
      </c>
      <c r="I137" s="151"/>
      <c r="J137" s="152">
        <f>J139+J145+J143+J150+J154+J157</f>
        <v>678861.8</v>
      </c>
      <c r="K137" s="152">
        <f>K139+K145+K143+K150+K154+K157</f>
        <v>619331.30000000005</v>
      </c>
      <c r="L137" s="152">
        <f>L139+L145+L143+L150+L154+L157</f>
        <v>59530.5</v>
      </c>
      <c r="M137" s="158"/>
      <c r="N137" s="158"/>
      <c r="O137" s="158">
        <f>O140+O144+O146+O151+O152+O153+O155+O158+O159+O160+O161+O162</f>
        <v>0</v>
      </c>
      <c r="P137" s="158">
        <f t="shared" ref="P137:AH137" si="88">P140+P144+P146+P151+P152+P153+P155+P158+P159+P160+P161+P162</f>
        <v>0</v>
      </c>
      <c r="Q137" s="158">
        <f t="shared" si="88"/>
        <v>0</v>
      </c>
      <c r="R137" s="158"/>
      <c r="S137" s="158">
        <v>0</v>
      </c>
      <c r="T137" s="158">
        <f>T140+T144+T146+T151+T152+T153+T155+T158+T159+T160+T161+T162</f>
        <v>22769</v>
      </c>
      <c r="U137" s="158">
        <f t="shared" si="88"/>
        <v>44469</v>
      </c>
      <c r="V137" s="158">
        <f t="shared" si="88"/>
        <v>2800</v>
      </c>
      <c r="W137" s="158">
        <f t="shared" si="88"/>
        <v>33945</v>
      </c>
      <c r="X137" s="158">
        <f t="shared" si="88"/>
        <v>558078.80000000005</v>
      </c>
      <c r="Y137" s="158">
        <f t="shared" si="88"/>
        <v>1108180.7000000002</v>
      </c>
      <c r="Z137" s="158">
        <f t="shared" si="88"/>
        <v>893705.60000000009</v>
      </c>
      <c r="AA137" s="158">
        <f t="shared" si="88"/>
        <v>214475.09999999998</v>
      </c>
      <c r="AB137" s="158">
        <f t="shared" si="88"/>
        <v>5.9099994386469641</v>
      </c>
      <c r="AC137" s="158">
        <f t="shared" si="88"/>
        <v>5.0900005613530359</v>
      </c>
      <c r="AD137" s="158">
        <f t="shared" si="88"/>
        <v>1045823.6</v>
      </c>
      <c r="AE137" s="158">
        <f t="shared" si="88"/>
        <v>853132.4</v>
      </c>
      <c r="AF137" s="158">
        <f t="shared" si="88"/>
        <v>192691.19999999998</v>
      </c>
      <c r="AG137" s="158">
        <f t="shared" si="88"/>
        <v>4.9399997904038475</v>
      </c>
      <c r="AH137" s="158">
        <f t="shared" si="88"/>
        <v>5.0600002095961525</v>
      </c>
    </row>
    <row r="138" spans="1:34" ht="15.75" x14ac:dyDescent="0.2">
      <c r="A138" s="331"/>
      <c r="B138" s="331"/>
      <c r="C138" s="331"/>
      <c r="D138" s="331"/>
      <c r="E138" s="331"/>
      <c r="F138" s="331"/>
      <c r="G138" s="212"/>
      <c r="H138" s="160" t="s">
        <v>499</v>
      </c>
      <c r="I138" s="160"/>
      <c r="J138" s="172"/>
      <c r="K138" s="204"/>
      <c r="L138" s="204"/>
      <c r="M138" s="173"/>
      <c r="N138" s="173"/>
      <c r="O138" s="193"/>
      <c r="P138" s="193"/>
      <c r="Q138" s="193"/>
      <c r="R138" s="193"/>
      <c r="S138" s="193"/>
      <c r="T138" s="193"/>
      <c r="U138" s="193"/>
      <c r="V138" s="193"/>
      <c r="W138" s="193"/>
      <c r="X138" s="193"/>
      <c r="Y138" s="172"/>
      <c r="Z138" s="204"/>
      <c r="AA138" s="205"/>
      <c r="AB138" s="173"/>
      <c r="AC138" s="173"/>
      <c r="AD138" s="172"/>
      <c r="AE138" s="204"/>
      <c r="AF138" s="205"/>
      <c r="AG138" s="173"/>
      <c r="AH138" s="173"/>
    </row>
    <row r="139" spans="1:34" ht="31.5" x14ac:dyDescent="0.2">
      <c r="A139" s="331" t="s">
        <v>171</v>
      </c>
      <c r="B139" s="331" t="s">
        <v>184</v>
      </c>
      <c r="C139" s="331" t="s">
        <v>168</v>
      </c>
      <c r="D139" s="331" t="s">
        <v>197</v>
      </c>
      <c r="E139" s="331" t="s">
        <v>0</v>
      </c>
      <c r="F139" s="331" t="s">
        <v>0</v>
      </c>
      <c r="G139" s="331" t="s">
        <v>331</v>
      </c>
      <c r="H139" s="200" t="s">
        <v>263</v>
      </c>
      <c r="I139" s="200"/>
      <c r="J139" s="168">
        <v>10290</v>
      </c>
      <c r="K139" s="218" t="s">
        <v>18</v>
      </c>
      <c r="L139" s="218" t="s">
        <v>61</v>
      </c>
      <c r="M139" s="173"/>
      <c r="N139" s="173"/>
      <c r="O139" s="168">
        <f>O140</f>
        <v>0</v>
      </c>
      <c r="P139" s="168">
        <f t="shared" ref="P139:X139" si="89">P140</f>
        <v>0</v>
      </c>
      <c r="Q139" s="168">
        <f t="shared" si="89"/>
        <v>0</v>
      </c>
      <c r="R139" s="168"/>
      <c r="S139" s="168">
        <f t="shared" si="89"/>
        <v>0</v>
      </c>
      <c r="T139" s="168">
        <f t="shared" si="89"/>
        <v>0</v>
      </c>
      <c r="U139" s="168">
        <f t="shared" si="89"/>
        <v>0</v>
      </c>
      <c r="V139" s="168">
        <f t="shared" si="89"/>
        <v>0</v>
      </c>
      <c r="W139" s="168">
        <f t="shared" si="89"/>
        <v>5145</v>
      </c>
      <c r="X139" s="168">
        <f t="shared" si="89"/>
        <v>5145</v>
      </c>
      <c r="Y139" s="168">
        <v>150400</v>
      </c>
      <c r="Z139" s="218" t="s">
        <v>18</v>
      </c>
      <c r="AA139" s="219" t="s">
        <v>62</v>
      </c>
      <c r="AB139" s="173"/>
      <c r="AC139" s="173"/>
      <c r="AD139" s="168">
        <v>142400</v>
      </c>
      <c r="AE139" s="218" t="s">
        <v>18</v>
      </c>
      <c r="AF139" s="219" t="s">
        <v>63</v>
      </c>
      <c r="AG139" s="173"/>
      <c r="AH139" s="173"/>
    </row>
    <row r="140" spans="1:34" ht="330.75" x14ac:dyDescent="0.2">
      <c r="A140" s="331" t="s">
        <v>171</v>
      </c>
      <c r="B140" s="331" t="s">
        <v>184</v>
      </c>
      <c r="C140" s="331" t="s">
        <v>168</v>
      </c>
      <c r="D140" s="331" t="s">
        <v>187</v>
      </c>
      <c r="E140" s="331"/>
      <c r="F140" s="331"/>
      <c r="G140" s="331"/>
      <c r="H140" s="171" t="s">
        <v>66</v>
      </c>
      <c r="I140" s="171"/>
      <c r="J140" s="172">
        <v>10290</v>
      </c>
      <c r="K140" s="204" t="s">
        <v>18</v>
      </c>
      <c r="L140" s="204" t="s">
        <v>61</v>
      </c>
      <c r="M140" s="173">
        <f>K140/J140</f>
        <v>0</v>
      </c>
      <c r="N140" s="173">
        <f>L140/J140</f>
        <v>1</v>
      </c>
      <c r="O140" s="173"/>
      <c r="P140" s="173"/>
      <c r="Q140" s="173"/>
      <c r="R140" s="375" t="s">
        <v>586</v>
      </c>
      <c r="S140" s="173"/>
      <c r="T140" s="173"/>
      <c r="U140" s="173"/>
      <c r="V140" s="173"/>
      <c r="W140" s="172">
        <v>5145</v>
      </c>
      <c r="X140" s="172">
        <v>5145</v>
      </c>
      <c r="Y140" s="172">
        <v>150400</v>
      </c>
      <c r="Z140" s="204" t="s">
        <v>18</v>
      </c>
      <c r="AA140" s="205" t="s">
        <v>62</v>
      </c>
      <c r="AB140" s="173">
        <f>Z140/Y140</f>
        <v>0</v>
      </c>
      <c r="AC140" s="173">
        <f>AA140/Y140</f>
        <v>1</v>
      </c>
      <c r="AD140" s="172">
        <v>142400</v>
      </c>
      <c r="AE140" s="204" t="s">
        <v>18</v>
      </c>
      <c r="AF140" s="205" t="s">
        <v>63</v>
      </c>
      <c r="AG140" s="173">
        <f>AE140/AD140</f>
        <v>0</v>
      </c>
      <c r="AH140" s="173">
        <f>AF140/AD140</f>
        <v>1</v>
      </c>
    </row>
    <row r="141" spans="1:34" ht="31.5" x14ac:dyDescent="0.2">
      <c r="A141" s="331" t="s">
        <v>171</v>
      </c>
      <c r="B141" s="331" t="s">
        <v>184</v>
      </c>
      <c r="C141" s="331" t="s">
        <v>168</v>
      </c>
      <c r="D141" s="331" t="s">
        <v>188</v>
      </c>
      <c r="E141" s="331" t="s">
        <v>0</v>
      </c>
      <c r="F141" s="331" t="s">
        <v>0</v>
      </c>
      <c r="G141" s="331" t="s">
        <v>393</v>
      </c>
      <c r="H141" s="200" t="s">
        <v>394</v>
      </c>
      <c r="I141" s="378" t="s">
        <v>409</v>
      </c>
      <c r="J141" s="378"/>
      <c r="K141" s="378"/>
      <c r="L141" s="378"/>
      <c r="M141" s="378"/>
      <c r="N141" s="378"/>
      <c r="O141" s="378"/>
      <c r="P141" s="378"/>
      <c r="Q141" s="378"/>
      <c r="R141" s="378"/>
      <c r="S141" s="378"/>
      <c r="T141" s="378"/>
      <c r="U141" s="378"/>
      <c r="V141" s="378"/>
      <c r="W141" s="378"/>
      <c r="X141" s="378"/>
      <c r="Y141" s="378"/>
      <c r="Z141" s="378"/>
      <c r="AA141" s="378"/>
      <c r="AB141" s="379"/>
      <c r="AC141" s="379"/>
      <c r="AD141" s="379"/>
      <c r="AE141" s="379"/>
      <c r="AF141" s="379"/>
      <c r="AG141" s="379"/>
      <c r="AH141" s="379"/>
    </row>
    <row r="142" spans="1:34" ht="31.5" x14ac:dyDescent="0.2">
      <c r="A142" s="331" t="s">
        <v>171</v>
      </c>
      <c r="B142" s="331" t="s">
        <v>184</v>
      </c>
      <c r="C142" s="331" t="s">
        <v>168</v>
      </c>
      <c r="D142" s="331" t="s">
        <v>191</v>
      </c>
      <c r="E142" s="331" t="s">
        <v>0</v>
      </c>
      <c r="F142" s="331" t="s">
        <v>0</v>
      </c>
      <c r="G142" s="331" t="s">
        <v>395</v>
      </c>
      <c r="H142" s="200" t="s">
        <v>396</v>
      </c>
      <c r="I142" s="378" t="s">
        <v>458</v>
      </c>
      <c r="J142" s="378"/>
      <c r="K142" s="378"/>
      <c r="L142" s="378"/>
      <c r="M142" s="378"/>
      <c r="N142" s="378"/>
      <c r="O142" s="378"/>
      <c r="P142" s="378"/>
      <c r="Q142" s="378"/>
      <c r="R142" s="378"/>
      <c r="S142" s="378"/>
      <c r="T142" s="378"/>
      <c r="U142" s="378"/>
      <c r="V142" s="378"/>
      <c r="W142" s="378"/>
      <c r="X142" s="378"/>
      <c r="Y142" s="378"/>
      <c r="Z142" s="378"/>
      <c r="AA142" s="378"/>
      <c r="AB142" s="379"/>
      <c r="AC142" s="379"/>
      <c r="AD142" s="379"/>
      <c r="AE142" s="379"/>
      <c r="AF142" s="379"/>
      <c r="AG142" s="379"/>
      <c r="AH142" s="379"/>
    </row>
    <row r="143" spans="1:34" ht="31.5" x14ac:dyDescent="0.2">
      <c r="A143" s="331" t="s">
        <v>171</v>
      </c>
      <c r="B143" s="331" t="s">
        <v>184</v>
      </c>
      <c r="C143" s="331" t="s">
        <v>168</v>
      </c>
      <c r="D143" s="331" t="s">
        <v>194</v>
      </c>
      <c r="E143" s="331" t="s">
        <v>0</v>
      </c>
      <c r="F143" s="331" t="s">
        <v>0</v>
      </c>
      <c r="G143" s="331" t="s">
        <v>334</v>
      </c>
      <c r="H143" s="200" t="s">
        <v>276</v>
      </c>
      <c r="I143" s="331"/>
      <c r="J143" s="168">
        <f t="shared" ref="J143:L143" si="90">J144</f>
        <v>83915.8</v>
      </c>
      <c r="K143" s="168">
        <f t="shared" si="90"/>
        <v>81398.3</v>
      </c>
      <c r="L143" s="168">
        <f t="shared" si="90"/>
        <v>2517.5</v>
      </c>
      <c r="M143" s="173"/>
      <c r="N143" s="173"/>
      <c r="O143" s="168">
        <f>O144</f>
        <v>0</v>
      </c>
      <c r="P143" s="168">
        <f t="shared" ref="P143:X143" si="91">P144</f>
        <v>0</v>
      </c>
      <c r="Q143" s="168">
        <f t="shared" si="91"/>
        <v>0</v>
      </c>
      <c r="R143" s="375"/>
      <c r="S143" s="168">
        <f t="shared" si="91"/>
        <v>0</v>
      </c>
      <c r="T143" s="168">
        <f t="shared" si="91"/>
        <v>0</v>
      </c>
      <c r="U143" s="168">
        <f t="shared" si="91"/>
        <v>0</v>
      </c>
      <c r="V143" s="168">
        <f t="shared" si="91"/>
        <v>0</v>
      </c>
      <c r="W143" s="168">
        <f t="shared" si="91"/>
        <v>0</v>
      </c>
      <c r="X143" s="168">
        <f t="shared" si="91"/>
        <v>83915.8</v>
      </c>
      <c r="Y143" s="168">
        <f t="shared" ref="Y143:AA143" si="92">Y144</f>
        <v>196408.69999999998</v>
      </c>
      <c r="Z143" s="168">
        <f t="shared" si="92"/>
        <v>190516.4</v>
      </c>
      <c r="AA143" s="201">
        <f t="shared" si="92"/>
        <v>5892.3</v>
      </c>
      <c r="AB143" s="173"/>
      <c r="AC143" s="173"/>
      <c r="AD143" s="168">
        <f t="shared" ref="AD143:AF143" si="93">AD144</f>
        <v>417009</v>
      </c>
      <c r="AE143" s="168">
        <f t="shared" si="93"/>
        <v>404498.7</v>
      </c>
      <c r="AF143" s="201">
        <f t="shared" si="93"/>
        <v>12510.3</v>
      </c>
      <c r="AG143" s="173"/>
      <c r="AH143" s="173"/>
    </row>
    <row r="144" spans="1:34" ht="189" x14ac:dyDescent="0.2">
      <c r="A144" s="331"/>
      <c r="B144" s="331"/>
      <c r="C144" s="331"/>
      <c r="D144" s="331"/>
      <c r="E144" s="331"/>
      <c r="F144" s="331"/>
      <c r="G144" s="331"/>
      <c r="H144" s="171" t="s">
        <v>277</v>
      </c>
      <c r="I144" s="331" t="s">
        <v>374</v>
      </c>
      <c r="J144" s="172">
        <f>K144+L144</f>
        <v>83915.8</v>
      </c>
      <c r="K144" s="172">
        <v>81398.3</v>
      </c>
      <c r="L144" s="172">
        <v>2517.5</v>
      </c>
      <c r="M144" s="173">
        <f>K144/J144</f>
        <v>0.96999969016561838</v>
      </c>
      <c r="N144" s="173">
        <f>L144/J144</f>
        <v>3.0000309834381605E-2</v>
      </c>
      <c r="O144" s="173"/>
      <c r="P144" s="173"/>
      <c r="Q144" s="173"/>
      <c r="R144" s="375" t="s">
        <v>587</v>
      </c>
      <c r="S144" s="173"/>
      <c r="T144" s="173"/>
      <c r="U144" s="173"/>
      <c r="V144" s="173"/>
      <c r="W144" s="173"/>
      <c r="X144" s="172">
        <v>83915.8</v>
      </c>
      <c r="Y144" s="172">
        <f>Z144+AA144</f>
        <v>196408.69999999998</v>
      </c>
      <c r="Z144" s="172">
        <v>190516.4</v>
      </c>
      <c r="AA144" s="210">
        <v>5892.3</v>
      </c>
      <c r="AB144" s="173">
        <f>Z144/Y144</f>
        <v>0.96999980143445785</v>
      </c>
      <c r="AC144" s="173">
        <f>AA144/Y144</f>
        <v>3.000019856554216E-2</v>
      </c>
      <c r="AD144" s="172">
        <f>AE144+AF144</f>
        <v>417009</v>
      </c>
      <c r="AE144" s="172">
        <v>404498.7</v>
      </c>
      <c r="AF144" s="210">
        <v>12510.3</v>
      </c>
      <c r="AG144" s="173">
        <f>AE144/AD144</f>
        <v>0.96999992805910662</v>
      </c>
      <c r="AH144" s="173">
        <f>AF144/AD144</f>
        <v>3.0000071940893359E-2</v>
      </c>
    </row>
    <row r="145" spans="1:34" ht="15.75" x14ac:dyDescent="0.2">
      <c r="A145" s="331"/>
      <c r="B145" s="331"/>
      <c r="C145" s="331"/>
      <c r="D145" s="331"/>
      <c r="E145" s="331"/>
      <c r="F145" s="331"/>
      <c r="G145" s="331" t="s">
        <v>333</v>
      </c>
      <c r="H145" s="200" t="s">
        <v>274</v>
      </c>
      <c r="I145" s="200"/>
      <c r="J145" s="168">
        <f>J146</f>
        <v>439933.5</v>
      </c>
      <c r="K145" s="168">
        <f t="shared" ref="K145:AF145" si="94">K146</f>
        <v>426735.5</v>
      </c>
      <c r="L145" s="168">
        <f t="shared" si="94"/>
        <v>13198</v>
      </c>
      <c r="M145" s="173"/>
      <c r="N145" s="173"/>
      <c r="O145" s="168">
        <f>O146</f>
        <v>0</v>
      </c>
      <c r="P145" s="168">
        <f t="shared" ref="P145:X145" si="95">P146</f>
        <v>0</v>
      </c>
      <c r="Q145" s="168">
        <f t="shared" si="95"/>
        <v>0</v>
      </c>
      <c r="R145" s="168"/>
      <c r="S145" s="168">
        <f t="shared" si="95"/>
        <v>0</v>
      </c>
      <c r="T145" s="168">
        <f t="shared" si="95"/>
        <v>0</v>
      </c>
      <c r="U145" s="168">
        <f t="shared" si="95"/>
        <v>0</v>
      </c>
      <c r="V145" s="168">
        <f t="shared" si="95"/>
        <v>0</v>
      </c>
      <c r="W145" s="168">
        <f t="shared" si="95"/>
        <v>0</v>
      </c>
      <c r="X145" s="168">
        <f t="shared" si="95"/>
        <v>439933.5</v>
      </c>
      <c r="Y145" s="168">
        <f t="shared" si="94"/>
        <v>450112</v>
      </c>
      <c r="Z145" s="168">
        <f t="shared" si="94"/>
        <v>436608.6</v>
      </c>
      <c r="AA145" s="201">
        <f t="shared" si="94"/>
        <v>13503.4</v>
      </c>
      <c r="AB145" s="173"/>
      <c r="AC145" s="173"/>
      <c r="AD145" s="168">
        <f t="shared" si="94"/>
        <v>355961.7</v>
      </c>
      <c r="AE145" s="168">
        <f t="shared" si="94"/>
        <v>345282.8</v>
      </c>
      <c r="AF145" s="201">
        <f t="shared" si="94"/>
        <v>10678.9</v>
      </c>
      <c r="AG145" s="173"/>
      <c r="AH145" s="173"/>
    </row>
    <row r="146" spans="1:34" ht="217.5" customHeight="1" x14ac:dyDescent="0.2">
      <c r="A146" s="331"/>
      <c r="B146" s="331"/>
      <c r="C146" s="331"/>
      <c r="D146" s="331"/>
      <c r="E146" s="331"/>
      <c r="F146" s="331"/>
      <c r="G146" s="331"/>
      <c r="H146" s="171" t="s">
        <v>304</v>
      </c>
      <c r="I146" s="332" t="s">
        <v>374</v>
      </c>
      <c r="J146" s="177">
        <f>K146+L146</f>
        <v>439933.5</v>
      </c>
      <c r="K146" s="177">
        <v>426735.5</v>
      </c>
      <c r="L146" s="177">
        <v>13198</v>
      </c>
      <c r="M146" s="179">
        <f>K146/J146</f>
        <v>0.97000001136535408</v>
      </c>
      <c r="N146" s="179">
        <f>L146/J146</f>
        <v>2.9999988634645917E-2</v>
      </c>
      <c r="O146" s="179"/>
      <c r="P146" s="179"/>
      <c r="Q146" s="179"/>
      <c r="R146" s="375" t="s">
        <v>588</v>
      </c>
      <c r="S146" s="179"/>
      <c r="T146" s="179"/>
      <c r="U146" s="179"/>
      <c r="V146" s="179"/>
      <c r="W146" s="179"/>
      <c r="X146" s="172">
        <v>439933.5</v>
      </c>
      <c r="Y146" s="177">
        <f>Z146+AA146</f>
        <v>450112</v>
      </c>
      <c r="Z146" s="177">
        <v>436608.6</v>
      </c>
      <c r="AA146" s="224">
        <v>13503.4</v>
      </c>
      <c r="AB146" s="179">
        <f>Z146/Y146</f>
        <v>0.96999991113322903</v>
      </c>
      <c r="AC146" s="179">
        <f>AA146/Y146</f>
        <v>3.0000088866770937E-2</v>
      </c>
      <c r="AD146" s="177">
        <f>AE146+AF146</f>
        <v>355961.7</v>
      </c>
      <c r="AE146" s="177">
        <v>345282.8</v>
      </c>
      <c r="AF146" s="177">
        <v>10678.9</v>
      </c>
      <c r="AG146" s="179">
        <f>AE146/AD146</f>
        <v>0.969999862344741</v>
      </c>
      <c r="AH146" s="179">
        <f>AF146/AD146</f>
        <v>3.0000137655258975E-2</v>
      </c>
    </row>
    <row r="147" spans="1:34" ht="78" customHeight="1" x14ac:dyDescent="0.2">
      <c r="A147" s="331"/>
      <c r="B147" s="331"/>
      <c r="C147" s="331"/>
      <c r="D147" s="331"/>
      <c r="E147" s="331"/>
      <c r="F147" s="331"/>
      <c r="G147" s="331" t="s">
        <v>397</v>
      </c>
      <c r="H147" s="200" t="s">
        <v>398</v>
      </c>
      <c r="I147" s="378" t="s">
        <v>399</v>
      </c>
      <c r="J147" s="378"/>
      <c r="K147" s="378"/>
      <c r="L147" s="378"/>
      <c r="M147" s="378"/>
      <c r="N147" s="378"/>
      <c r="O147" s="378"/>
      <c r="P147" s="378"/>
      <c r="Q147" s="378"/>
      <c r="R147" s="378"/>
      <c r="S147" s="378"/>
      <c r="T147" s="378"/>
      <c r="U147" s="378"/>
      <c r="V147" s="378"/>
      <c r="W147" s="378"/>
      <c r="X147" s="378"/>
      <c r="Y147" s="378"/>
      <c r="Z147" s="378"/>
      <c r="AA147" s="378"/>
      <c r="AB147" s="379"/>
      <c r="AC147" s="379"/>
      <c r="AD147" s="379"/>
      <c r="AE147" s="379"/>
      <c r="AF147" s="379"/>
      <c r="AG147" s="379"/>
      <c r="AH147" s="379"/>
    </row>
    <row r="148" spans="1:34" ht="31.5" x14ac:dyDescent="0.2">
      <c r="A148" s="331"/>
      <c r="B148" s="331"/>
      <c r="C148" s="331"/>
      <c r="D148" s="331"/>
      <c r="E148" s="331"/>
      <c r="F148" s="331"/>
      <c r="G148" s="331" t="s">
        <v>400</v>
      </c>
      <c r="H148" s="200" t="s">
        <v>401</v>
      </c>
      <c r="I148" s="378" t="s">
        <v>409</v>
      </c>
      <c r="J148" s="378"/>
      <c r="K148" s="378"/>
      <c r="L148" s="378"/>
      <c r="M148" s="378"/>
      <c r="N148" s="378"/>
      <c r="O148" s="378"/>
      <c r="P148" s="378"/>
      <c r="Q148" s="378"/>
      <c r="R148" s="378"/>
      <c r="S148" s="378"/>
      <c r="T148" s="378"/>
      <c r="U148" s="378"/>
      <c r="V148" s="378"/>
      <c r="W148" s="378"/>
      <c r="X148" s="378"/>
      <c r="Y148" s="378"/>
      <c r="Z148" s="378"/>
      <c r="AA148" s="378"/>
      <c r="AB148" s="379"/>
      <c r="AC148" s="379"/>
      <c r="AD148" s="379"/>
      <c r="AE148" s="379"/>
      <c r="AF148" s="379"/>
      <c r="AG148" s="379"/>
      <c r="AH148" s="379"/>
    </row>
    <row r="149" spans="1:34" ht="31.5" x14ac:dyDescent="0.2">
      <c r="A149" s="331"/>
      <c r="B149" s="331"/>
      <c r="C149" s="331"/>
      <c r="D149" s="331"/>
      <c r="E149" s="331"/>
      <c r="F149" s="331"/>
      <c r="G149" s="212"/>
      <c r="H149" s="160" t="s">
        <v>245</v>
      </c>
      <c r="I149" s="160"/>
      <c r="J149" s="172"/>
      <c r="K149" s="204"/>
      <c r="L149" s="204"/>
      <c r="M149" s="173"/>
      <c r="N149" s="173"/>
      <c r="O149" s="173"/>
      <c r="P149" s="173"/>
      <c r="Q149" s="173"/>
      <c r="R149" s="173"/>
      <c r="S149" s="173"/>
      <c r="T149" s="173"/>
      <c r="U149" s="173"/>
      <c r="V149" s="173"/>
      <c r="W149" s="173"/>
      <c r="X149" s="173"/>
      <c r="Y149" s="172"/>
      <c r="Z149" s="204"/>
      <c r="AA149" s="205"/>
      <c r="AB149" s="173"/>
      <c r="AC149" s="173"/>
      <c r="AD149" s="172"/>
      <c r="AE149" s="204"/>
      <c r="AF149" s="205"/>
      <c r="AG149" s="173"/>
      <c r="AH149" s="173"/>
    </row>
    <row r="150" spans="1:34" ht="15.75" x14ac:dyDescent="0.2">
      <c r="A150" s="331"/>
      <c r="B150" s="331"/>
      <c r="C150" s="331"/>
      <c r="D150" s="331"/>
      <c r="E150" s="331"/>
      <c r="F150" s="331"/>
      <c r="G150" s="331" t="s">
        <v>392</v>
      </c>
      <c r="H150" s="167" t="s">
        <v>332</v>
      </c>
      <c r="I150" s="167"/>
      <c r="J150" s="168">
        <f>J151+J153+J152</f>
        <v>30259</v>
      </c>
      <c r="K150" s="168">
        <f t="shared" ref="K150:L150" si="96">K151+K153+K152</f>
        <v>0</v>
      </c>
      <c r="L150" s="168">
        <f t="shared" si="96"/>
        <v>30259</v>
      </c>
      <c r="M150" s="173"/>
      <c r="N150" s="173"/>
      <c r="O150" s="168">
        <f>O151+O152+O153</f>
        <v>0</v>
      </c>
      <c r="P150" s="168">
        <f t="shared" ref="P150:X150" si="97">P151+P152+P153</f>
        <v>0</v>
      </c>
      <c r="Q150" s="168">
        <f t="shared" si="97"/>
        <v>0</v>
      </c>
      <c r="R150" s="168"/>
      <c r="S150" s="168">
        <f t="shared" si="97"/>
        <v>0</v>
      </c>
      <c r="T150" s="168">
        <f t="shared" si="97"/>
        <v>0</v>
      </c>
      <c r="U150" s="168">
        <f t="shared" si="97"/>
        <v>0</v>
      </c>
      <c r="V150" s="168">
        <f t="shared" si="97"/>
        <v>0</v>
      </c>
      <c r="W150" s="168">
        <f t="shared" si="97"/>
        <v>0</v>
      </c>
      <c r="X150" s="168">
        <f t="shared" si="97"/>
        <v>13459</v>
      </c>
      <c r="Y150" s="168">
        <f>Y151+Y153+Y152</f>
        <v>204296.8</v>
      </c>
      <c r="Z150" s="168">
        <f t="shared" ref="Z150:AA150" si="98">Z151+Z153+Z152</f>
        <v>162893.79999999999</v>
      </c>
      <c r="AA150" s="168">
        <f t="shared" si="98"/>
        <v>41403</v>
      </c>
      <c r="AB150" s="173"/>
      <c r="AC150" s="173"/>
      <c r="AD150" s="168">
        <f>AD151+AD153+AD152</f>
        <v>23703</v>
      </c>
      <c r="AE150" s="168">
        <f t="shared" ref="AE150:AF150" si="99">AE151+AE153+AE152</f>
        <v>0</v>
      </c>
      <c r="AF150" s="168">
        <f t="shared" si="99"/>
        <v>23703</v>
      </c>
      <c r="AG150" s="173"/>
      <c r="AH150" s="173"/>
    </row>
    <row r="151" spans="1:34" ht="267.75" x14ac:dyDescent="0.2">
      <c r="A151" s="331"/>
      <c r="B151" s="331"/>
      <c r="C151" s="331"/>
      <c r="D151" s="331"/>
      <c r="E151" s="331"/>
      <c r="F151" s="331"/>
      <c r="G151" s="331"/>
      <c r="H151" s="171" t="s">
        <v>70</v>
      </c>
      <c r="I151" s="171"/>
      <c r="J151" s="172">
        <f>K151+L151</f>
        <v>30259</v>
      </c>
      <c r="K151" s="204" t="s">
        <v>18</v>
      </c>
      <c r="L151" s="172">
        <v>30259</v>
      </c>
      <c r="M151" s="173">
        <f>K151/J151</f>
        <v>0</v>
      </c>
      <c r="N151" s="173">
        <f>L151/J151</f>
        <v>1</v>
      </c>
      <c r="O151" s="173"/>
      <c r="P151" s="173"/>
      <c r="Q151" s="173"/>
      <c r="R151" s="375" t="s">
        <v>589</v>
      </c>
      <c r="S151" s="173"/>
      <c r="T151" s="173"/>
      <c r="U151" s="173"/>
      <c r="V151" s="173"/>
      <c r="W151" s="173"/>
      <c r="X151" s="172">
        <v>13459</v>
      </c>
      <c r="Y151" s="172">
        <v>10203</v>
      </c>
      <c r="Z151" s="204" t="s">
        <v>18</v>
      </c>
      <c r="AA151" s="205" t="s">
        <v>71</v>
      </c>
      <c r="AB151" s="173">
        <f>Z151/Y151</f>
        <v>0</v>
      </c>
      <c r="AC151" s="173">
        <f>AA151/Y151</f>
        <v>1</v>
      </c>
      <c r="AD151" s="172">
        <v>4983</v>
      </c>
      <c r="AE151" s="204" t="s">
        <v>18</v>
      </c>
      <c r="AF151" s="205" t="s">
        <v>72</v>
      </c>
      <c r="AG151" s="173">
        <f>AE151/AD151</f>
        <v>0</v>
      </c>
      <c r="AH151" s="173">
        <f>AF151/AD151</f>
        <v>1</v>
      </c>
    </row>
    <row r="152" spans="1:34" ht="31.5" x14ac:dyDescent="0.2">
      <c r="A152" s="331"/>
      <c r="B152" s="331"/>
      <c r="C152" s="331"/>
      <c r="D152" s="331"/>
      <c r="E152" s="331"/>
      <c r="F152" s="331"/>
      <c r="G152" s="331"/>
      <c r="H152" s="171" t="s">
        <v>74</v>
      </c>
      <c r="I152" s="171"/>
      <c r="J152" s="172"/>
      <c r="K152" s="204"/>
      <c r="L152" s="172"/>
      <c r="M152" s="173"/>
      <c r="N152" s="173"/>
      <c r="O152" s="173"/>
      <c r="P152" s="173"/>
      <c r="Q152" s="173"/>
      <c r="R152" s="173"/>
      <c r="S152" s="173"/>
      <c r="T152" s="173"/>
      <c r="U152" s="173"/>
      <c r="V152" s="173"/>
      <c r="W152" s="173"/>
      <c r="X152" s="173"/>
      <c r="Y152" s="172">
        <f>Z152+AA152</f>
        <v>26162</v>
      </c>
      <c r="Z152" s="205"/>
      <c r="AA152" s="172">
        <v>26162</v>
      </c>
      <c r="AB152" s="173">
        <f>Z152/Y152</f>
        <v>0</v>
      </c>
      <c r="AC152" s="173">
        <f>AA152/Y152</f>
        <v>1</v>
      </c>
      <c r="AD152" s="172">
        <f>AE152+AF152</f>
        <v>18720</v>
      </c>
      <c r="AE152" s="204"/>
      <c r="AF152" s="172">
        <v>18720</v>
      </c>
      <c r="AG152" s="173">
        <f>AE152/AD152</f>
        <v>0</v>
      </c>
      <c r="AH152" s="173">
        <f>AF152/AD152</f>
        <v>1</v>
      </c>
    </row>
    <row r="153" spans="1:34" ht="63" x14ac:dyDescent="0.2">
      <c r="A153" s="331"/>
      <c r="B153" s="331"/>
      <c r="C153" s="331"/>
      <c r="D153" s="331"/>
      <c r="E153" s="331"/>
      <c r="F153" s="331"/>
      <c r="G153" s="331"/>
      <c r="H153" s="171" t="s">
        <v>509</v>
      </c>
      <c r="I153" s="171"/>
      <c r="J153" s="172">
        <v>0</v>
      </c>
      <c r="K153" s="204" t="s">
        <v>18</v>
      </c>
      <c r="L153" s="204" t="s">
        <v>18</v>
      </c>
      <c r="M153" s="173"/>
      <c r="N153" s="173"/>
      <c r="O153" s="168"/>
      <c r="P153" s="173"/>
      <c r="Q153" s="173"/>
      <c r="R153" s="173"/>
      <c r="S153" s="173"/>
      <c r="T153" s="173"/>
      <c r="U153" s="173"/>
      <c r="V153" s="173"/>
      <c r="W153" s="173"/>
      <c r="X153" s="173"/>
      <c r="Y153" s="172">
        <f>Z153+AA153</f>
        <v>167931.8</v>
      </c>
      <c r="Z153" s="172">
        <v>162893.79999999999</v>
      </c>
      <c r="AA153" s="172">
        <v>5038</v>
      </c>
      <c r="AB153" s="179">
        <f>Z153/Y153</f>
        <v>0.96999972607927742</v>
      </c>
      <c r="AC153" s="179">
        <f>AA153/Y153</f>
        <v>3.0000273920722582E-2</v>
      </c>
      <c r="AD153" s="172"/>
      <c r="AE153" s="204"/>
      <c r="AF153" s="205"/>
      <c r="AG153" s="179"/>
      <c r="AH153" s="179"/>
    </row>
    <row r="154" spans="1:34" ht="31.5" x14ac:dyDescent="0.2">
      <c r="A154" s="331"/>
      <c r="B154" s="331"/>
      <c r="C154" s="331"/>
      <c r="D154" s="331"/>
      <c r="E154" s="331"/>
      <c r="F154" s="331"/>
      <c r="G154" s="331" t="s">
        <v>354</v>
      </c>
      <c r="H154" s="167" t="s">
        <v>355</v>
      </c>
      <c r="I154" s="167"/>
      <c r="J154" s="168">
        <f>J155</f>
        <v>4640</v>
      </c>
      <c r="K154" s="168">
        <f t="shared" ref="K154:L154" si="100">K155</f>
        <v>4640</v>
      </c>
      <c r="L154" s="168">
        <f t="shared" si="100"/>
        <v>0</v>
      </c>
      <c r="M154" s="173"/>
      <c r="N154" s="173"/>
      <c r="O154" s="168">
        <f>O155</f>
        <v>0</v>
      </c>
      <c r="P154" s="168">
        <f t="shared" ref="P154:X154" si="101">P155</f>
        <v>0</v>
      </c>
      <c r="Q154" s="168">
        <f t="shared" si="101"/>
        <v>0</v>
      </c>
      <c r="R154" s="168"/>
      <c r="S154" s="168">
        <f t="shared" si="101"/>
        <v>0</v>
      </c>
      <c r="T154" s="168">
        <f t="shared" si="101"/>
        <v>0</v>
      </c>
      <c r="U154" s="168">
        <f t="shared" si="101"/>
        <v>0</v>
      </c>
      <c r="V154" s="168">
        <f t="shared" si="101"/>
        <v>0</v>
      </c>
      <c r="W154" s="168">
        <f t="shared" si="101"/>
        <v>0</v>
      </c>
      <c r="X154" s="168">
        <f t="shared" si="101"/>
        <v>4640</v>
      </c>
      <c r="Y154" s="172"/>
      <c r="Z154" s="172"/>
      <c r="AA154" s="205"/>
      <c r="AB154" s="179"/>
      <c r="AC154" s="179"/>
      <c r="AD154" s="172"/>
      <c r="AE154" s="204"/>
      <c r="AF154" s="205"/>
      <c r="AG154" s="179"/>
      <c r="AH154" s="179"/>
    </row>
    <row r="155" spans="1:34" ht="94.5" x14ac:dyDescent="0.2">
      <c r="A155" s="331"/>
      <c r="B155" s="331"/>
      <c r="C155" s="331"/>
      <c r="D155" s="331"/>
      <c r="E155" s="331"/>
      <c r="F155" s="331"/>
      <c r="G155" s="331"/>
      <c r="H155" s="171" t="s">
        <v>356</v>
      </c>
      <c r="I155" s="171"/>
      <c r="J155" s="172">
        <f>K155+L155</f>
        <v>4640</v>
      </c>
      <c r="K155" s="172">
        <v>4640</v>
      </c>
      <c r="L155" s="172">
        <v>0</v>
      </c>
      <c r="M155" s="179">
        <f>K155/J155</f>
        <v>1</v>
      </c>
      <c r="N155" s="179">
        <f>L155/J155</f>
        <v>0</v>
      </c>
      <c r="O155" s="179"/>
      <c r="P155" s="179"/>
      <c r="Q155" s="179"/>
      <c r="R155" s="375" t="s">
        <v>590</v>
      </c>
      <c r="S155" s="179"/>
      <c r="T155" s="179"/>
      <c r="U155" s="179"/>
      <c r="V155" s="179"/>
      <c r="W155" s="179"/>
      <c r="X155" s="172">
        <v>4640</v>
      </c>
      <c r="Y155" s="172"/>
      <c r="Z155" s="172"/>
      <c r="AA155" s="205"/>
      <c r="AB155" s="179"/>
      <c r="AC155" s="179"/>
      <c r="AD155" s="172"/>
      <c r="AE155" s="204"/>
      <c r="AF155" s="205"/>
      <c r="AG155" s="179"/>
      <c r="AH155" s="179"/>
    </row>
    <row r="156" spans="1:34" ht="31.5" x14ac:dyDescent="0.2">
      <c r="A156" s="331" t="s">
        <v>171</v>
      </c>
      <c r="B156" s="331" t="s">
        <v>201</v>
      </c>
      <c r="C156" s="331" t="s">
        <v>206</v>
      </c>
      <c r="D156" s="331" t="s">
        <v>209</v>
      </c>
      <c r="E156" s="331" t="s">
        <v>0</v>
      </c>
      <c r="F156" s="331" t="s">
        <v>0</v>
      </c>
      <c r="G156" s="331"/>
      <c r="H156" s="160" t="s">
        <v>369</v>
      </c>
      <c r="I156" s="160"/>
      <c r="J156" s="172"/>
      <c r="K156" s="172"/>
      <c r="L156" s="210"/>
      <c r="M156" s="179"/>
      <c r="N156" s="179"/>
      <c r="O156" s="179"/>
      <c r="P156" s="179"/>
      <c r="Q156" s="179"/>
      <c r="R156" s="179"/>
      <c r="S156" s="179"/>
      <c r="T156" s="179"/>
      <c r="U156" s="179"/>
      <c r="V156" s="179"/>
      <c r="W156" s="179"/>
      <c r="X156" s="179"/>
      <c r="Y156" s="172"/>
      <c r="Z156" s="172"/>
      <c r="AA156" s="205"/>
      <c r="AB156" s="179"/>
      <c r="AC156" s="179"/>
      <c r="AD156" s="172"/>
      <c r="AE156" s="204"/>
      <c r="AF156" s="205"/>
      <c r="AG156" s="179"/>
      <c r="AH156" s="179"/>
    </row>
    <row r="157" spans="1:34" ht="31.5" x14ac:dyDescent="0.2">
      <c r="A157" s="331" t="s">
        <v>171</v>
      </c>
      <c r="B157" s="331" t="s">
        <v>201</v>
      </c>
      <c r="C157" s="331" t="s">
        <v>211</v>
      </c>
      <c r="D157" s="331" t="s">
        <v>214</v>
      </c>
      <c r="E157" s="331" t="s">
        <v>0</v>
      </c>
      <c r="F157" s="331" t="s">
        <v>0</v>
      </c>
      <c r="G157" s="331" t="s">
        <v>358</v>
      </c>
      <c r="H157" s="167" t="s">
        <v>357</v>
      </c>
      <c r="I157" s="167"/>
      <c r="J157" s="168">
        <f>J158+J159+J161+J160+J162</f>
        <v>109823.5</v>
      </c>
      <c r="K157" s="168">
        <f>K158+K159+K161+K160+K162</f>
        <v>106557.5</v>
      </c>
      <c r="L157" s="168">
        <f t="shared" ref="L157" si="102">L158+L159+L161+L160+L162</f>
        <v>3266</v>
      </c>
      <c r="M157" s="179"/>
      <c r="N157" s="179"/>
      <c r="O157" s="168">
        <f>O158+O159+O160+O161+O162</f>
        <v>0</v>
      </c>
      <c r="P157" s="168">
        <f t="shared" ref="P157:S157" si="103">P158+P159+P160+P161+P162</f>
        <v>0</v>
      </c>
      <c r="Q157" s="168">
        <f t="shared" si="103"/>
        <v>0</v>
      </c>
      <c r="R157" s="168"/>
      <c r="S157" s="168">
        <f t="shared" si="103"/>
        <v>0</v>
      </c>
      <c r="T157" s="168">
        <f>T158+T159+T160+T161+T162</f>
        <v>22769</v>
      </c>
      <c r="U157" s="168">
        <f t="shared" ref="U157:AH157" si="104">U158+U159+U160+U161+U162</f>
        <v>44469</v>
      </c>
      <c r="V157" s="168">
        <f t="shared" si="104"/>
        <v>2800</v>
      </c>
      <c r="W157" s="168">
        <f t="shared" si="104"/>
        <v>28800</v>
      </c>
      <c r="X157" s="168">
        <f t="shared" si="104"/>
        <v>10985.5</v>
      </c>
      <c r="Y157" s="168">
        <f t="shared" si="104"/>
        <v>106963.20000000001</v>
      </c>
      <c r="Z157" s="168">
        <f t="shared" si="104"/>
        <v>103686.8</v>
      </c>
      <c r="AA157" s="168">
        <f t="shared" si="104"/>
        <v>3276.3999999999996</v>
      </c>
      <c r="AB157" s="168">
        <f t="shared" si="104"/>
        <v>3</v>
      </c>
      <c r="AC157" s="168">
        <f t="shared" si="104"/>
        <v>2</v>
      </c>
      <c r="AD157" s="168">
        <f t="shared" si="104"/>
        <v>106749.9</v>
      </c>
      <c r="AE157" s="168">
        <f t="shared" si="104"/>
        <v>103350.9</v>
      </c>
      <c r="AF157" s="168">
        <f t="shared" si="104"/>
        <v>3399</v>
      </c>
      <c r="AG157" s="168">
        <f t="shared" si="104"/>
        <v>3</v>
      </c>
      <c r="AH157" s="168">
        <f t="shared" si="104"/>
        <v>2</v>
      </c>
    </row>
    <row r="158" spans="1:34" ht="78.75" x14ac:dyDescent="0.2">
      <c r="A158" s="331"/>
      <c r="B158" s="331"/>
      <c r="C158" s="331"/>
      <c r="D158" s="331"/>
      <c r="E158" s="331"/>
      <c r="F158" s="331"/>
      <c r="G158" s="331"/>
      <c r="H158" s="171" t="s">
        <v>359</v>
      </c>
      <c r="I158" s="171"/>
      <c r="J158" s="172">
        <f>K158+L158</f>
        <v>66485.5</v>
      </c>
      <c r="K158" s="172">
        <v>66485.5</v>
      </c>
      <c r="L158" s="210">
        <v>0</v>
      </c>
      <c r="M158" s="179">
        <f>K158/J158</f>
        <v>1</v>
      </c>
      <c r="N158" s="179">
        <f>L158/J158</f>
        <v>0</v>
      </c>
      <c r="O158" s="341"/>
      <c r="P158" s="341"/>
      <c r="Q158" s="341"/>
      <c r="R158" s="375" t="s">
        <v>591</v>
      </c>
      <c r="S158" s="341"/>
      <c r="T158" s="210">
        <v>1100</v>
      </c>
      <c r="U158" s="210">
        <v>22800</v>
      </c>
      <c r="V158" s="210">
        <v>2800</v>
      </c>
      <c r="W158" s="210">
        <v>28800</v>
      </c>
      <c r="X158" s="174">
        <v>10985.5</v>
      </c>
      <c r="Y158" s="368">
        <f>Z158+AA158</f>
        <v>63614.8</v>
      </c>
      <c r="Z158" s="210">
        <v>63614.8</v>
      </c>
      <c r="AA158" s="210">
        <v>0</v>
      </c>
      <c r="AB158" s="179">
        <f>Z158/Y158</f>
        <v>1</v>
      </c>
      <c r="AC158" s="179">
        <f>AA158/Y158</f>
        <v>0</v>
      </c>
      <c r="AD158" s="210">
        <f>AE158+AF158</f>
        <v>61616</v>
      </c>
      <c r="AE158" s="210">
        <v>61616</v>
      </c>
      <c r="AF158" s="210">
        <v>0</v>
      </c>
      <c r="AG158" s="179">
        <f>AE158/AD158</f>
        <v>1</v>
      </c>
      <c r="AH158" s="179">
        <f>AF158/AD158</f>
        <v>0</v>
      </c>
    </row>
    <row r="159" spans="1:34" ht="157.5" x14ac:dyDescent="0.2">
      <c r="A159" s="331"/>
      <c r="B159" s="331"/>
      <c r="C159" s="331"/>
      <c r="D159" s="331"/>
      <c r="E159" s="331"/>
      <c r="F159" s="331"/>
      <c r="G159" s="331"/>
      <c r="H159" s="171" t="s">
        <v>360</v>
      </c>
      <c r="I159" s="171"/>
      <c r="J159" s="172">
        <f t="shared" ref="J159:J161" si="105">K159+L159</f>
        <v>21618</v>
      </c>
      <c r="K159" s="172">
        <v>21618</v>
      </c>
      <c r="L159" s="210">
        <v>0</v>
      </c>
      <c r="M159" s="179">
        <f>K159/J159</f>
        <v>1</v>
      </c>
      <c r="N159" s="179">
        <f>L159/J159</f>
        <v>0</v>
      </c>
      <c r="O159" s="341"/>
      <c r="P159" s="341"/>
      <c r="Q159" s="341"/>
      <c r="R159" s="375" t="s">
        <v>593</v>
      </c>
      <c r="S159" s="341"/>
      <c r="T159" s="172">
        <v>10809</v>
      </c>
      <c r="U159" s="172">
        <v>10809</v>
      </c>
      <c r="V159" s="172">
        <v>0</v>
      </c>
      <c r="W159" s="172">
        <v>0</v>
      </c>
      <c r="X159" s="209">
        <v>0</v>
      </c>
      <c r="Y159" s="368">
        <f t="shared" ref="Y159:Y161" si="106">Z159+AA159</f>
        <v>21618</v>
      </c>
      <c r="Z159" s="210">
        <v>21618</v>
      </c>
      <c r="AA159" s="210">
        <v>0</v>
      </c>
      <c r="AB159" s="179">
        <f>Z159/Y159</f>
        <v>1</v>
      </c>
      <c r="AC159" s="179">
        <f>AA159/Y159</f>
        <v>0</v>
      </c>
      <c r="AD159" s="210">
        <f t="shared" ref="AD159:AD161" si="107">AE159+AF159</f>
        <v>23280.9</v>
      </c>
      <c r="AE159" s="210">
        <v>23280.9</v>
      </c>
      <c r="AF159" s="210">
        <v>0</v>
      </c>
      <c r="AG159" s="179">
        <f>AE159/AD159</f>
        <v>1</v>
      </c>
      <c r="AH159" s="179">
        <f>AF159/AD159</f>
        <v>0</v>
      </c>
    </row>
    <row r="160" spans="1:34" ht="157.5" x14ac:dyDescent="0.2">
      <c r="A160" s="331"/>
      <c r="B160" s="331"/>
      <c r="C160" s="331"/>
      <c r="D160" s="331"/>
      <c r="E160" s="331"/>
      <c r="F160" s="331"/>
      <c r="G160" s="331"/>
      <c r="H160" s="171" t="s">
        <v>510</v>
      </c>
      <c r="I160" s="171"/>
      <c r="J160" s="172">
        <f>K160+L160</f>
        <v>2028.8</v>
      </c>
      <c r="K160" s="172"/>
      <c r="L160" s="210">
        <v>2028.8</v>
      </c>
      <c r="M160" s="179"/>
      <c r="N160" s="179">
        <f>L160/J160</f>
        <v>1</v>
      </c>
      <c r="O160" s="341"/>
      <c r="P160" s="341"/>
      <c r="Q160" s="341"/>
      <c r="R160" s="375" t="s">
        <v>594</v>
      </c>
      <c r="S160" s="341"/>
      <c r="T160" s="210">
        <v>1014.4</v>
      </c>
      <c r="U160" s="210">
        <v>1014.4</v>
      </c>
      <c r="V160" s="341"/>
      <c r="W160" s="341"/>
      <c r="X160" s="225"/>
      <c r="Y160" s="368">
        <f>Z160+AA160</f>
        <v>2028.8</v>
      </c>
      <c r="Z160" s="210"/>
      <c r="AA160" s="210">
        <v>2028.8</v>
      </c>
      <c r="AB160" s="179"/>
      <c r="AC160" s="179">
        <f>AA160/Y160</f>
        <v>1</v>
      </c>
      <c r="AD160" s="210">
        <f>AE160+AF160</f>
        <v>2161.8000000000002</v>
      </c>
      <c r="AE160" s="210"/>
      <c r="AF160" s="210">
        <v>2161.8000000000002</v>
      </c>
      <c r="AG160" s="179"/>
      <c r="AH160" s="179">
        <f>AF160/AD160</f>
        <v>1</v>
      </c>
    </row>
    <row r="161" spans="1:34" ht="157.5" x14ac:dyDescent="0.2">
      <c r="A161" s="331"/>
      <c r="B161" s="331"/>
      <c r="C161" s="331"/>
      <c r="D161" s="331"/>
      <c r="E161" s="331"/>
      <c r="F161" s="331"/>
      <c r="G161" s="331"/>
      <c r="H161" s="171" t="s">
        <v>361</v>
      </c>
      <c r="I161" s="276"/>
      <c r="J161" s="177">
        <f t="shared" si="105"/>
        <v>18454</v>
      </c>
      <c r="K161" s="177">
        <v>18454</v>
      </c>
      <c r="L161" s="224">
        <v>0</v>
      </c>
      <c r="M161" s="179">
        <f>K161/J161</f>
        <v>1</v>
      </c>
      <c r="N161" s="179">
        <f>L161/J161</f>
        <v>0</v>
      </c>
      <c r="O161" s="341"/>
      <c r="P161" s="341"/>
      <c r="Q161" s="341"/>
      <c r="R161" s="375" t="s">
        <v>592</v>
      </c>
      <c r="S161" s="341"/>
      <c r="T161" s="177">
        <v>9227</v>
      </c>
      <c r="U161" s="177">
        <v>9227</v>
      </c>
      <c r="V161" s="177">
        <v>0</v>
      </c>
      <c r="W161" s="177">
        <v>0</v>
      </c>
      <c r="X161" s="177">
        <v>0</v>
      </c>
      <c r="Y161" s="369">
        <f t="shared" si="106"/>
        <v>18454</v>
      </c>
      <c r="Z161" s="224">
        <v>18454</v>
      </c>
      <c r="AA161" s="224">
        <v>0</v>
      </c>
      <c r="AB161" s="179">
        <f>Z161/Y161</f>
        <v>1</v>
      </c>
      <c r="AC161" s="179">
        <f>AA161/Y161</f>
        <v>0</v>
      </c>
      <c r="AD161" s="224">
        <f t="shared" si="107"/>
        <v>18454</v>
      </c>
      <c r="AE161" s="224">
        <v>18454</v>
      </c>
      <c r="AF161" s="224">
        <v>0</v>
      </c>
      <c r="AG161" s="179">
        <f>AE161/AD161</f>
        <v>1</v>
      </c>
      <c r="AH161" s="179">
        <f>AF161/AD161</f>
        <v>0</v>
      </c>
    </row>
    <row r="162" spans="1:34" ht="157.5" x14ac:dyDescent="0.2">
      <c r="A162" s="331"/>
      <c r="B162" s="331"/>
      <c r="C162" s="331"/>
      <c r="D162" s="331"/>
      <c r="E162" s="331"/>
      <c r="F162" s="331"/>
      <c r="G162" s="331"/>
      <c r="H162" s="319" t="s">
        <v>511</v>
      </c>
      <c r="I162" s="314"/>
      <c r="J162" s="174">
        <f>K162+L162</f>
        <v>1237.2</v>
      </c>
      <c r="K162" s="174"/>
      <c r="L162" s="174">
        <v>1237.2</v>
      </c>
      <c r="M162" s="225"/>
      <c r="N162" s="341">
        <f>L162/J162</f>
        <v>1</v>
      </c>
      <c r="O162" s="225"/>
      <c r="P162" s="225"/>
      <c r="Q162" s="225"/>
      <c r="R162" s="375" t="s">
        <v>592</v>
      </c>
      <c r="S162" s="225"/>
      <c r="T162" s="174">
        <v>618.6</v>
      </c>
      <c r="U162" s="174">
        <v>618.6</v>
      </c>
      <c r="V162" s="174">
        <v>0</v>
      </c>
      <c r="W162" s="174">
        <v>0</v>
      </c>
      <c r="X162" s="174">
        <v>0</v>
      </c>
      <c r="Y162" s="364">
        <f>Z162+AA162</f>
        <v>1247.5999999999999</v>
      </c>
      <c r="Z162" s="174"/>
      <c r="AA162" s="174">
        <v>1247.5999999999999</v>
      </c>
      <c r="AB162" s="225"/>
      <c r="AC162" s="179">
        <f>AA162/Y162</f>
        <v>1</v>
      </c>
      <c r="AD162" s="174">
        <f>AE162+AF162</f>
        <v>1237.2</v>
      </c>
      <c r="AE162" s="174"/>
      <c r="AF162" s="174">
        <v>1237.2</v>
      </c>
      <c r="AG162" s="225"/>
      <c r="AH162" s="179">
        <f>AF162/AD162</f>
        <v>1</v>
      </c>
    </row>
    <row r="163" spans="1:34" ht="31.5" x14ac:dyDescent="0.2">
      <c r="A163" s="331"/>
      <c r="B163" s="331"/>
      <c r="C163" s="331"/>
      <c r="D163" s="331"/>
      <c r="E163" s="331"/>
      <c r="F163" s="331"/>
      <c r="G163" s="331" t="s">
        <v>466</v>
      </c>
      <c r="H163" s="167" t="s">
        <v>467</v>
      </c>
      <c r="I163" s="378" t="s">
        <v>409</v>
      </c>
      <c r="J163" s="378"/>
      <c r="K163" s="378"/>
      <c r="L163" s="378"/>
      <c r="M163" s="378"/>
      <c r="N163" s="378"/>
      <c r="O163" s="378"/>
      <c r="P163" s="378"/>
      <c r="Q163" s="378"/>
      <c r="R163" s="378"/>
      <c r="S163" s="378"/>
      <c r="T163" s="378"/>
      <c r="U163" s="378"/>
      <c r="V163" s="378"/>
      <c r="W163" s="378"/>
      <c r="X163" s="378"/>
      <c r="Y163" s="378"/>
      <c r="Z163" s="378"/>
      <c r="AA163" s="378"/>
      <c r="AB163" s="379"/>
      <c r="AC163" s="379"/>
      <c r="AD163" s="379"/>
      <c r="AE163" s="379"/>
      <c r="AF163" s="379"/>
      <c r="AG163" s="379"/>
      <c r="AH163" s="379"/>
    </row>
    <row r="164" spans="1:34" ht="31.5" x14ac:dyDescent="0.2">
      <c r="A164" s="147" t="s">
        <v>216</v>
      </c>
      <c r="B164" s="148" t="s">
        <v>0</v>
      </c>
      <c r="C164" s="148" t="s">
        <v>0</v>
      </c>
      <c r="D164" s="148" t="s">
        <v>0</v>
      </c>
      <c r="E164" s="149" t="s">
        <v>0</v>
      </c>
      <c r="F164" s="149" t="s">
        <v>0</v>
      </c>
      <c r="G164" s="150">
        <v>6</v>
      </c>
      <c r="H164" s="151" t="s">
        <v>255</v>
      </c>
      <c r="I164" s="151"/>
      <c r="J164" s="152">
        <f t="shared" ref="J164:N165" si="108">J165</f>
        <v>2048826.5</v>
      </c>
      <c r="K164" s="152">
        <f t="shared" si="108"/>
        <v>1922826.5</v>
      </c>
      <c r="L164" s="152">
        <f t="shared" si="108"/>
        <v>126000</v>
      </c>
      <c r="M164" s="152">
        <f t="shared" si="108"/>
        <v>0</v>
      </c>
      <c r="N164" s="152">
        <f t="shared" si="108"/>
        <v>0</v>
      </c>
      <c r="O164" s="152">
        <f>O167+O168</f>
        <v>0</v>
      </c>
      <c r="P164" s="152">
        <f t="shared" ref="P164:X164" si="109">P167+P168</f>
        <v>0</v>
      </c>
      <c r="Q164" s="152">
        <f t="shared" si="109"/>
        <v>0</v>
      </c>
      <c r="R164" s="152"/>
      <c r="S164" s="153">
        <v>0</v>
      </c>
      <c r="T164" s="152">
        <f t="shared" si="109"/>
        <v>0</v>
      </c>
      <c r="U164" s="152">
        <f t="shared" si="109"/>
        <v>0</v>
      </c>
      <c r="V164" s="152">
        <f t="shared" si="109"/>
        <v>315953.31200000003</v>
      </c>
      <c r="W164" s="152">
        <f t="shared" si="109"/>
        <v>1416919.8760000002</v>
      </c>
      <c r="X164" s="152">
        <f t="shared" si="109"/>
        <v>315953.31200000003</v>
      </c>
      <c r="Y164" s="192">
        <f t="shared" ref="Y164:AA165" si="110">Y165</f>
        <v>2559538.7999999998</v>
      </c>
      <c r="Z164" s="152">
        <f t="shared" si="110"/>
        <v>672000</v>
      </c>
      <c r="AA164" s="191">
        <f t="shared" si="110"/>
        <v>1887538.8</v>
      </c>
      <c r="AB164" s="158"/>
      <c r="AC164" s="158"/>
      <c r="AD164" s="152">
        <f t="shared" ref="AD164:AF165" si="111">AD165</f>
        <v>4443338</v>
      </c>
      <c r="AE164" s="152">
        <f t="shared" si="111"/>
        <v>672000</v>
      </c>
      <c r="AF164" s="191">
        <f t="shared" si="111"/>
        <v>3771338</v>
      </c>
      <c r="AG164" s="158"/>
      <c r="AH164" s="158"/>
    </row>
    <row r="165" spans="1:34" ht="15.75" x14ac:dyDescent="0.2">
      <c r="A165" s="331" t="s">
        <v>216</v>
      </c>
      <c r="B165" s="331"/>
      <c r="C165" s="331" t="s">
        <v>0</v>
      </c>
      <c r="D165" s="331" t="s">
        <v>0</v>
      </c>
      <c r="E165" s="212" t="s">
        <v>0</v>
      </c>
      <c r="F165" s="212" t="s">
        <v>0</v>
      </c>
      <c r="G165" s="212"/>
      <c r="H165" s="160" t="s">
        <v>256</v>
      </c>
      <c r="I165" s="160"/>
      <c r="J165" s="161">
        <f>J166</f>
        <v>2048826.5</v>
      </c>
      <c r="K165" s="161">
        <f t="shared" si="108"/>
        <v>1922826.5</v>
      </c>
      <c r="L165" s="161">
        <f t="shared" si="108"/>
        <v>126000</v>
      </c>
      <c r="M165" s="173"/>
      <c r="N165" s="358"/>
      <c r="O165" s="225"/>
      <c r="P165" s="225"/>
      <c r="Q165" s="225"/>
      <c r="R165" s="225"/>
      <c r="S165" s="225"/>
      <c r="T165" s="367">
        <f>T166</f>
        <v>0</v>
      </c>
      <c r="U165" s="161"/>
      <c r="V165" s="161"/>
      <c r="W165" s="161"/>
      <c r="X165" s="161"/>
      <c r="Y165" s="362">
        <f>Y166</f>
        <v>2559538.7999999998</v>
      </c>
      <c r="Z165" s="172">
        <f t="shared" si="110"/>
        <v>672000</v>
      </c>
      <c r="AA165" s="172">
        <f t="shared" si="110"/>
        <v>1887538.8</v>
      </c>
      <c r="AB165" s="173">
        <f t="shared" ref="AB165:AB209" si="112">Z165/Y165</f>
        <v>0.26254729953693223</v>
      </c>
      <c r="AC165" s="173">
        <f t="shared" ref="AC165:AC209" si="113">AA165/Y165</f>
        <v>0.73745270046306788</v>
      </c>
      <c r="AD165" s="172">
        <f>AD166</f>
        <v>4443338</v>
      </c>
      <c r="AE165" s="172">
        <f t="shared" si="111"/>
        <v>672000</v>
      </c>
      <c r="AF165" s="172">
        <f t="shared" si="111"/>
        <v>3771338</v>
      </c>
      <c r="AG165" s="173">
        <f t="shared" ref="AG165:AG209" si="114">AE165/AD165</f>
        <v>0.15123765061312014</v>
      </c>
      <c r="AH165" s="173">
        <f t="shared" ref="AH165:AH209" si="115">AF165/AD165</f>
        <v>0.84876234938687989</v>
      </c>
    </row>
    <row r="166" spans="1:34" ht="15.75" x14ac:dyDescent="0.2">
      <c r="A166" s="331"/>
      <c r="B166" s="331"/>
      <c r="C166" s="331"/>
      <c r="D166" s="331"/>
      <c r="E166" s="212"/>
      <c r="F166" s="212"/>
      <c r="G166" s="331" t="s">
        <v>345</v>
      </c>
      <c r="H166" s="167" t="s">
        <v>310</v>
      </c>
      <c r="I166" s="167"/>
      <c r="J166" s="168">
        <f>J167+J168</f>
        <v>2048826.5</v>
      </c>
      <c r="K166" s="168">
        <f t="shared" ref="K166:L166" si="116">K167+K168</f>
        <v>1922826.5</v>
      </c>
      <c r="L166" s="168">
        <f t="shared" si="116"/>
        <v>126000</v>
      </c>
      <c r="M166" s="179"/>
      <c r="N166" s="341"/>
      <c r="O166" s="225"/>
      <c r="P166" s="225"/>
      <c r="Q166" s="225"/>
      <c r="R166" s="225"/>
      <c r="S166" s="225"/>
      <c r="T166" s="170">
        <f>T167+T168</f>
        <v>0</v>
      </c>
      <c r="U166" s="168">
        <f t="shared" ref="U166:X166" si="117">U167+U168</f>
        <v>0</v>
      </c>
      <c r="V166" s="168">
        <f t="shared" si="117"/>
        <v>315953.31200000003</v>
      </c>
      <c r="W166" s="168">
        <f t="shared" si="117"/>
        <v>1416919.8760000002</v>
      </c>
      <c r="X166" s="168">
        <f t="shared" si="117"/>
        <v>315953.31200000003</v>
      </c>
      <c r="Y166" s="170">
        <f>Y167+Y168</f>
        <v>2559538.7999999998</v>
      </c>
      <c r="Z166" s="168">
        <f t="shared" ref="Z166:AA166" si="118">Z167+Z168</f>
        <v>672000</v>
      </c>
      <c r="AA166" s="168">
        <f t="shared" si="118"/>
        <v>1887538.8</v>
      </c>
      <c r="AB166" s="173">
        <f t="shared" si="112"/>
        <v>0.26254729953693223</v>
      </c>
      <c r="AC166" s="173">
        <f t="shared" si="113"/>
        <v>0.73745270046306788</v>
      </c>
      <c r="AD166" s="168">
        <f>AD167+AD168</f>
        <v>4443338</v>
      </c>
      <c r="AE166" s="168">
        <f t="shared" ref="AE166:AF166" si="119">AE167+AE168</f>
        <v>672000</v>
      </c>
      <c r="AF166" s="168">
        <f t="shared" si="119"/>
        <v>3771338</v>
      </c>
      <c r="AG166" s="173">
        <f t="shared" si="114"/>
        <v>0.15123765061312014</v>
      </c>
      <c r="AH166" s="173">
        <f t="shared" si="115"/>
        <v>0.84876234938687989</v>
      </c>
    </row>
    <row r="167" spans="1:34" ht="94.5" x14ac:dyDescent="0.2">
      <c r="A167" s="331" t="s">
        <v>216</v>
      </c>
      <c r="B167" s="331" t="s">
        <v>218</v>
      </c>
      <c r="C167" s="331" t="s">
        <v>219</v>
      </c>
      <c r="D167" s="331" t="s">
        <v>220</v>
      </c>
      <c r="E167" s="331" t="s">
        <v>0</v>
      </c>
      <c r="F167" s="334" t="s">
        <v>0</v>
      </c>
      <c r="G167" s="329"/>
      <c r="H167" s="311" t="s">
        <v>493</v>
      </c>
      <c r="I167" s="308" t="s">
        <v>374</v>
      </c>
      <c r="J167" s="177">
        <f>K167+L167</f>
        <v>798000</v>
      </c>
      <c r="K167" s="177">
        <v>672000</v>
      </c>
      <c r="L167" s="224">
        <f>178125-52125</f>
        <v>126000</v>
      </c>
      <c r="M167" s="309">
        <f t="shared" ref="M167:M209" si="120">K167/J167</f>
        <v>0.84210526315789469</v>
      </c>
      <c r="N167" s="363">
        <f t="shared" ref="N167:N209" si="121">L167/J167</f>
        <v>0.15789473684210525</v>
      </c>
      <c r="O167" s="225"/>
      <c r="P167" s="225"/>
      <c r="Q167" s="225"/>
      <c r="R167" s="375" t="s">
        <v>537</v>
      </c>
      <c r="S167" s="225"/>
      <c r="T167" s="310">
        <v>0</v>
      </c>
      <c r="U167" s="177">
        <v>0</v>
      </c>
      <c r="V167" s="177">
        <v>159600</v>
      </c>
      <c r="W167" s="177">
        <v>478800</v>
      </c>
      <c r="X167" s="177">
        <v>159600</v>
      </c>
      <c r="Y167" s="310">
        <f>Z167+AA167</f>
        <v>798000</v>
      </c>
      <c r="Z167" s="177">
        <v>672000</v>
      </c>
      <c r="AA167" s="224">
        <v>126000</v>
      </c>
      <c r="AB167" s="179">
        <f t="shared" si="112"/>
        <v>0.84210526315789469</v>
      </c>
      <c r="AC167" s="179">
        <f t="shared" si="113"/>
        <v>0.15789473684210525</v>
      </c>
      <c r="AD167" s="177">
        <f>AE167+AF167</f>
        <v>798000</v>
      </c>
      <c r="AE167" s="177">
        <v>672000</v>
      </c>
      <c r="AF167" s="224">
        <v>126000</v>
      </c>
      <c r="AG167" s="179">
        <f t="shared" si="114"/>
        <v>0.84210526315789469</v>
      </c>
      <c r="AH167" s="179">
        <f t="shared" si="115"/>
        <v>0.15789473684210525</v>
      </c>
    </row>
    <row r="168" spans="1:34" ht="94.5" x14ac:dyDescent="0.2">
      <c r="A168" s="228"/>
      <c r="B168" s="228"/>
      <c r="C168" s="228"/>
      <c r="D168" s="228"/>
      <c r="E168" s="228"/>
      <c r="F168" s="228"/>
      <c r="G168" s="328"/>
      <c r="H168" s="314" t="s">
        <v>494</v>
      </c>
      <c r="I168" s="328"/>
      <c r="J168" s="174">
        <f>K168+L168</f>
        <v>1250826.5</v>
      </c>
      <c r="K168" s="174">
        <v>1250826.5</v>
      </c>
      <c r="L168" s="174">
        <v>0</v>
      </c>
      <c r="M168" s="225">
        <f t="shared" si="120"/>
        <v>1</v>
      </c>
      <c r="N168" s="361">
        <f t="shared" si="121"/>
        <v>0</v>
      </c>
      <c r="O168" s="225"/>
      <c r="P168" s="225"/>
      <c r="Q168" s="225"/>
      <c r="R168" s="375" t="s">
        <v>537</v>
      </c>
      <c r="S168" s="225"/>
      <c r="T168" s="174">
        <v>0</v>
      </c>
      <c r="U168" s="174">
        <v>0</v>
      </c>
      <c r="V168" s="174">
        <v>156353.31200000001</v>
      </c>
      <c r="W168" s="174">
        <v>938119.87600000005</v>
      </c>
      <c r="X168" s="174">
        <v>156353.31200000001</v>
      </c>
      <c r="Y168" s="364">
        <f>Z168+AA168</f>
        <v>1761538.8</v>
      </c>
      <c r="Z168" s="174">
        <v>0</v>
      </c>
      <c r="AA168" s="174">
        <v>1761538.8</v>
      </c>
      <c r="AB168" s="225">
        <f t="shared" si="112"/>
        <v>0</v>
      </c>
      <c r="AC168" s="225">
        <f t="shared" si="113"/>
        <v>1</v>
      </c>
      <c r="AD168" s="174">
        <f>AE168+AF168</f>
        <v>3645338</v>
      </c>
      <c r="AE168" s="174">
        <v>0</v>
      </c>
      <c r="AF168" s="174">
        <v>3645338</v>
      </c>
      <c r="AG168" s="225">
        <f t="shared" si="114"/>
        <v>0</v>
      </c>
      <c r="AH168" s="225">
        <f t="shared" si="115"/>
        <v>1</v>
      </c>
    </row>
    <row r="169" spans="1:34" ht="31.5" x14ac:dyDescent="0.2">
      <c r="A169" s="228"/>
      <c r="B169" s="228"/>
      <c r="C169" s="228"/>
      <c r="D169" s="228"/>
      <c r="E169" s="228"/>
      <c r="F169" s="228"/>
      <c r="G169" s="312" t="s">
        <v>417</v>
      </c>
      <c r="H169" s="313" t="s">
        <v>420</v>
      </c>
      <c r="I169" s="394" t="s">
        <v>459</v>
      </c>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6"/>
    </row>
    <row r="170" spans="1:34" ht="31.5" x14ac:dyDescent="0.2">
      <c r="A170" s="228"/>
      <c r="B170" s="228"/>
      <c r="C170" s="228"/>
      <c r="D170" s="228"/>
      <c r="E170" s="228"/>
      <c r="F170" s="228"/>
      <c r="G170" s="328" t="s">
        <v>418</v>
      </c>
      <c r="H170" s="167" t="s">
        <v>421</v>
      </c>
      <c r="I170" s="378" t="s">
        <v>409</v>
      </c>
      <c r="J170" s="378"/>
      <c r="K170" s="378"/>
      <c r="L170" s="378"/>
      <c r="M170" s="378"/>
      <c r="N170" s="378"/>
      <c r="O170" s="378"/>
      <c r="P170" s="378"/>
      <c r="Q170" s="378"/>
      <c r="R170" s="378"/>
      <c r="S170" s="378"/>
      <c r="T170" s="378"/>
      <c r="U170" s="378"/>
      <c r="V170" s="378"/>
      <c r="W170" s="378"/>
      <c r="X170" s="378"/>
      <c r="Y170" s="378"/>
      <c r="Z170" s="378"/>
      <c r="AA170" s="378"/>
      <c r="AB170" s="379"/>
      <c r="AC170" s="379"/>
      <c r="AD170" s="379"/>
      <c r="AE170" s="379"/>
      <c r="AF170" s="379"/>
      <c r="AG170" s="379"/>
      <c r="AH170" s="379"/>
    </row>
    <row r="171" spans="1:34" ht="31.5" x14ac:dyDescent="0.2">
      <c r="A171" s="228"/>
      <c r="B171" s="228"/>
      <c r="C171" s="228"/>
      <c r="D171" s="228"/>
      <c r="E171" s="228"/>
      <c r="F171" s="228"/>
      <c r="G171" s="328" t="s">
        <v>419</v>
      </c>
      <c r="H171" s="167" t="s">
        <v>422</v>
      </c>
      <c r="I171" s="378" t="s">
        <v>409</v>
      </c>
      <c r="J171" s="378"/>
      <c r="K171" s="378"/>
      <c r="L171" s="378"/>
      <c r="M171" s="378"/>
      <c r="N171" s="378"/>
      <c r="O171" s="378"/>
      <c r="P171" s="378"/>
      <c r="Q171" s="378"/>
      <c r="R171" s="378"/>
      <c r="S171" s="378"/>
      <c r="T171" s="378"/>
      <c r="U171" s="378"/>
      <c r="V171" s="378"/>
      <c r="W171" s="378"/>
      <c r="X171" s="378"/>
      <c r="Y171" s="378"/>
      <c r="Z171" s="378"/>
      <c r="AA171" s="378"/>
      <c r="AB171" s="379"/>
      <c r="AC171" s="379"/>
      <c r="AD171" s="379"/>
      <c r="AE171" s="379"/>
      <c r="AF171" s="379"/>
      <c r="AG171" s="379"/>
      <c r="AH171" s="379"/>
    </row>
    <row r="172" spans="1:34" ht="31.5" x14ac:dyDescent="0.2">
      <c r="A172" s="335"/>
      <c r="B172" s="335"/>
      <c r="C172" s="335"/>
      <c r="D172" s="335"/>
      <c r="E172" s="335"/>
      <c r="F172" s="335"/>
      <c r="G172" s="256">
        <v>7</v>
      </c>
      <c r="H172" s="257" t="s">
        <v>349</v>
      </c>
      <c r="I172" s="391"/>
      <c r="J172" s="392"/>
      <c r="K172" s="392"/>
      <c r="L172" s="392"/>
      <c r="M172" s="392"/>
      <c r="N172" s="392"/>
      <c r="O172" s="392"/>
      <c r="P172" s="392"/>
      <c r="Q172" s="392"/>
      <c r="R172" s="392"/>
      <c r="S172" s="392"/>
      <c r="T172" s="392"/>
      <c r="U172" s="392"/>
      <c r="V172" s="392"/>
      <c r="W172" s="392"/>
      <c r="X172" s="392"/>
      <c r="Y172" s="392"/>
      <c r="Z172" s="392"/>
      <c r="AA172" s="392"/>
      <c r="AB172" s="392"/>
      <c r="AC172" s="392"/>
      <c r="AD172" s="392"/>
      <c r="AE172" s="392"/>
      <c r="AF172" s="392"/>
      <c r="AG172" s="392"/>
      <c r="AH172" s="393"/>
    </row>
    <row r="173" spans="1:34" ht="31.5" x14ac:dyDescent="0.2">
      <c r="A173" s="335"/>
      <c r="B173" s="335"/>
      <c r="C173" s="335"/>
      <c r="D173" s="335"/>
      <c r="E173" s="335"/>
      <c r="F173" s="335"/>
      <c r="G173" s="258" t="s">
        <v>405</v>
      </c>
      <c r="H173" s="234" t="s">
        <v>408</v>
      </c>
      <c r="I173" s="378" t="s">
        <v>409</v>
      </c>
      <c r="J173" s="378"/>
      <c r="K173" s="378"/>
      <c r="L173" s="378"/>
      <c r="M173" s="378"/>
      <c r="N173" s="378"/>
      <c r="O173" s="378"/>
      <c r="P173" s="378"/>
      <c r="Q173" s="378"/>
      <c r="R173" s="378"/>
      <c r="S173" s="378"/>
      <c r="T173" s="378"/>
      <c r="U173" s="378"/>
      <c r="V173" s="378"/>
      <c r="W173" s="378"/>
      <c r="X173" s="378"/>
      <c r="Y173" s="378"/>
      <c r="Z173" s="378"/>
      <c r="AA173" s="378"/>
      <c r="AB173" s="379"/>
      <c r="AC173" s="379"/>
      <c r="AD173" s="379"/>
      <c r="AE173" s="379"/>
      <c r="AF173" s="379"/>
      <c r="AG173" s="379"/>
      <c r="AH173" s="379"/>
    </row>
    <row r="174" spans="1:34" ht="47.25" x14ac:dyDescent="0.2">
      <c r="A174" s="335"/>
      <c r="B174" s="335"/>
      <c r="C174" s="335"/>
      <c r="D174" s="335"/>
      <c r="E174" s="335"/>
      <c r="F174" s="335"/>
      <c r="G174" s="259" t="s">
        <v>406</v>
      </c>
      <c r="H174" s="234" t="s">
        <v>410</v>
      </c>
      <c r="I174" s="378" t="s">
        <v>391</v>
      </c>
      <c r="J174" s="378"/>
      <c r="K174" s="378"/>
      <c r="L174" s="378"/>
      <c r="M174" s="378"/>
      <c r="N174" s="378"/>
      <c r="O174" s="378"/>
      <c r="P174" s="378"/>
      <c r="Q174" s="378"/>
      <c r="R174" s="378"/>
      <c r="S174" s="378"/>
      <c r="T174" s="378"/>
      <c r="U174" s="378"/>
      <c r="V174" s="378"/>
      <c r="W174" s="378"/>
      <c r="X174" s="378"/>
      <c r="Y174" s="378"/>
      <c r="Z174" s="378"/>
      <c r="AA174" s="378"/>
      <c r="AB174" s="379"/>
      <c r="AC174" s="379"/>
      <c r="AD174" s="379"/>
      <c r="AE174" s="379"/>
      <c r="AF174" s="379"/>
      <c r="AG174" s="379"/>
      <c r="AH174" s="379"/>
    </row>
    <row r="175" spans="1:34" ht="47.25" x14ac:dyDescent="0.2">
      <c r="A175" s="335"/>
      <c r="B175" s="335"/>
      <c r="C175" s="335"/>
      <c r="D175" s="335"/>
      <c r="E175" s="335"/>
      <c r="F175" s="335"/>
      <c r="G175" s="260" t="s">
        <v>407</v>
      </c>
      <c r="H175" s="234" t="s">
        <v>411</v>
      </c>
      <c r="I175" s="382" t="s">
        <v>412</v>
      </c>
      <c r="J175" s="383"/>
      <c r="K175" s="383"/>
      <c r="L175" s="383"/>
      <c r="M175" s="383"/>
      <c r="N175" s="383"/>
      <c r="O175" s="383"/>
      <c r="P175" s="383"/>
      <c r="Q175" s="383"/>
      <c r="R175" s="383"/>
      <c r="S175" s="383"/>
      <c r="T175" s="383"/>
      <c r="U175" s="383"/>
      <c r="V175" s="383"/>
      <c r="W175" s="383"/>
      <c r="X175" s="383"/>
      <c r="Y175" s="383"/>
      <c r="Z175" s="383"/>
      <c r="AA175" s="383"/>
      <c r="AB175" s="383"/>
      <c r="AC175" s="383"/>
      <c r="AD175" s="383"/>
      <c r="AE175" s="383"/>
      <c r="AF175" s="383"/>
      <c r="AG175" s="383"/>
      <c r="AH175" s="384"/>
    </row>
    <row r="176" spans="1:34" ht="15.75" x14ac:dyDescent="0.2">
      <c r="A176" s="335"/>
      <c r="B176" s="335"/>
      <c r="C176" s="335"/>
      <c r="D176" s="335"/>
      <c r="E176" s="335"/>
      <c r="F176" s="335"/>
      <c r="G176" s="256">
        <v>8</v>
      </c>
      <c r="H176" s="257" t="s">
        <v>350</v>
      </c>
      <c r="I176" s="385"/>
      <c r="J176" s="386"/>
      <c r="K176" s="386"/>
      <c r="L176" s="386"/>
      <c r="M176" s="386"/>
      <c r="N176" s="386"/>
      <c r="O176" s="386"/>
      <c r="P176" s="386"/>
      <c r="Q176" s="386"/>
      <c r="R176" s="386"/>
      <c r="S176" s="386"/>
      <c r="T176" s="386"/>
      <c r="U176" s="386"/>
      <c r="V176" s="386"/>
      <c r="W176" s="386"/>
      <c r="X176" s="386"/>
      <c r="Y176" s="386"/>
      <c r="Z176" s="386"/>
      <c r="AA176" s="386"/>
      <c r="AB176" s="386"/>
      <c r="AC176" s="386"/>
      <c r="AD176" s="386"/>
      <c r="AE176" s="386"/>
      <c r="AF176" s="386"/>
      <c r="AG176" s="386"/>
      <c r="AH176" s="387"/>
    </row>
    <row r="177" spans="1:34" ht="31.5" x14ac:dyDescent="0.2">
      <c r="A177" s="335"/>
      <c r="B177" s="335"/>
      <c r="C177" s="335"/>
      <c r="D177" s="335"/>
      <c r="E177" s="335"/>
      <c r="F177" s="335"/>
      <c r="G177" s="258" t="s">
        <v>431</v>
      </c>
      <c r="H177" s="234" t="s">
        <v>434</v>
      </c>
      <c r="I177" s="378" t="s">
        <v>409</v>
      </c>
      <c r="J177" s="378"/>
      <c r="K177" s="378"/>
      <c r="L177" s="378"/>
      <c r="M177" s="378"/>
      <c r="N177" s="378"/>
      <c r="O177" s="378"/>
      <c r="P177" s="378"/>
      <c r="Q177" s="378"/>
      <c r="R177" s="378"/>
      <c r="S177" s="378"/>
      <c r="T177" s="378"/>
      <c r="U177" s="378"/>
      <c r="V177" s="378"/>
      <c r="W177" s="378"/>
      <c r="X177" s="378"/>
      <c r="Y177" s="378"/>
      <c r="Z177" s="378"/>
      <c r="AA177" s="378"/>
      <c r="AB177" s="379"/>
      <c r="AC177" s="379"/>
      <c r="AD177" s="379"/>
      <c r="AE177" s="379"/>
      <c r="AF177" s="379"/>
      <c r="AG177" s="379"/>
      <c r="AH177" s="379"/>
    </row>
    <row r="178" spans="1:34" ht="47.25" x14ac:dyDescent="0.2">
      <c r="A178" s="335"/>
      <c r="B178" s="335"/>
      <c r="C178" s="335"/>
      <c r="D178" s="335"/>
      <c r="E178" s="335"/>
      <c r="F178" s="335"/>
      <c r="G178" s="258" t="s">
        <v>432</v>
      </c>
      <c r="H178" s="234" t="s">
        <v>435</v>
      </c>
      <c r="I178" s="378" t="s">
        <v>409</v>
      </c>
      <c r="J178" s="378"/>
      <c r="K178" s="378"/>
      <c r="L178" s="378"/>
      <c r="M178" s="378"/>
      <c r="N178" s="378"/>
      <c r="O178" s="378"/>
      <c r="P178" s="378"/>
      <c r="Q178" s="378"/>
      <c r="R178" s="378"/>
      <c r="S178" s="378"/>
      <c r="T178" s="378"/>
      <c r="U178" s="378"/>
      <c r="V178" s="378"/>
      <c r="W178" s="378"/>
      <c r="X178" s="378"/>
      <c r="Y178" s="378"/>
      <c r="Z178" s="378"/>
      <c r="AA178" s="378"/>
      <c r="AB178" s="379"/>
      <c r="AC178" s="379"/>
      <c r="AD178" s="379"/>
      <c r="AE178" s="379"/>
      <c r="AF178" s="379"/>
      <c r="AG178" s="379"/>
      <c r="AH178" s="379"/>
    </row>
    <row r="179" spans="1:34" ht="31.5" x14ac:dyDescent="0.2">
      <c r="A179" s="335"/>
      <c r="B179" s="335"/>
      <c r="C179" s="335"/>
      <c r="D179" s="335"/>
      <c r="E179" s="335"/>
      <c r="F179" s="335"/>
      <c r="G179" s="258" t="s">
        <v>433</v>
      </c>
      <c r="H179" s="234" t="s">
        <v>436</v>
      </c>
      <c r="I179" s="378" t="s">
        <v>409</v>
      </c>
      <c r="J179" s="378"/>
      <c r="K179" s="378"/>
      <c r="L179" s="378"/>
      <c r="M179" s="378"/>
      <c r="N179" s="378"/>
      <c r="O179" s="378"/>
      <c r="P179" s="378"/>
      <c r="Q179" s="378"/>
      <c r="R179" s="378"/>
      <c r="S179" s="378"/>
      <c r="T179" s="378"/>
      <c r="U179" s="378"/>
      <c r="V179" s="378"/>
      <c r="W179" s="378"/>
      <c r="X179" s="378"/>
      <c r="Y179" s="378"/>
      <c r="Z179" s="378"/>
      <c r="AA179" s="378"/>
      <c r="AB179" s="379"/>
      <c r="AC179" s="379"/>
      <c r="AD179" s="379"/>
      <c r="AE179" s="379"/>
      <c r="AF179" s="379"/>
      <c r="AG179" s="379"/>
      <c r="AH179" s="379"/>
    </row>
    <row r="180" spans="1:34" ht="15.75" x14ac:dyDescent="0.2">
      <c r="A180" s="335"/>
      <c r="B180" s="335"/>
      <c r="C180" s="335"/>
      <c r="D180" s="335"/>
      <c r="E180" s="335"/>
      <c r="F180" s="335"/>
      <c r="G180" s="150">
        <v>9</v>
      </c>
      <c r="H180" s="151" t="s">
        <v>352</v>
      </c>
      <c r="I180" s="151"/>
      <c r="J180" s="152"/>
      <c r="K180" s="152"/>
      <c r="L180" s="152"/>
      <c r="M180" s="152"/>
      <c r="N180" s="152"/>
      <c r="O180" s="152"/>
      <c r="P180" s="152"/>
      <c r="Q180" s="152"/>
      <c r="R180" s="152"/>
      <c r="S180" s="152"/>
      <c r="T180" s="152"/>
      <c r="U180" s="152"/>
      <c r="V180" s="152"/>
      <c r="W180" s="152"/>
      <c r="X180" s="152"/>
      <c r="Y180" s="153"/>
      <c r="Z180" s="153"/>
      <c r="AA180" s="153"/>
      <c r="AB180" s="155"/>
      <c r="AC180" s="156"/>
      <c r="AD180" s="157"/>
      <c r="AE180" s="157"/>
      <c r="AF180" s="157"/>
      <c r="AG180" s="158"/>
      <c r="AH180" s="159"/>
    </row>
    <row r="181" spans="1:34" ht="31.5" x14ac:dyDescent="0.2">
      <c r="A181" s="335"/>
      <c r="B181" s="335"/>
      <c r="C181" s="335"/>
      <c r="D181" s="335"/>
      <c r="E181" s="335"/>
      <c r="F181" s="335"/>
      <c r="G181" s="258" t="s">
        <v>437</v>
      </c>
      <c r="H181" s="234" t="s">
        <v>443</v>
      </c>
      <c r="I181" s="378" t="s">
        <v>409</v>
      </c>
      <c r="J181" s="378"/>
      <c r="K181" s="378"/>
      <c r="L181" s="378"/>
      <c r="M181" s="378"/>
      <c r="N181" s="378"/>
      <c r="O181" s="378"/>
      <c r="P181" s="378"/>
      <c r="Q181" s="378"/>
      <c r="R181" s="378"/>
      <c r="S181" s="378"/>
      <c r="T181" s="378"/>
      <c r="U181" s="378"/>
      <c r="V181" s="378"/>
      <c r="W181" s="378"/>
      <c r="X181" s="378"/>
      <c r="Y181" s="378"/>
      <c r="Z181" s="378"/>
      <c r="AA181" s="378"/>
      <c r="AB181" s="379"/>
      <c r="AC181" s="379"/>
      <c r="AD181" s="379"/>
      <c r="AE181" s="379"/>
      <c r="AF181" s="379"/>
      <c r="AG181" s="379"/>
      <c r="AH181" s="379"/>
    </row>
    <row r="182" spans="1:34" ht="31.5" x14ac:dyDescent="0.2">
      <c r="A182" s="335"/>
      <c r="B182" s="335"/>
      <c r="C182" s="335"/>
      <c r="D182" s="335"/>
      <c r="E182" s="335"/>
      <c r="F182" s="335"/>
      <c r="G182" s="258" t="s">
        <v>438</v>
      </c>
      <c r="H182" s="234" t="s">
        <v>444</v>
      </c>
      <c r="I182" s="378" t="s">
        <v>409</v>
      </c>
      <c r="J182" s="378"/>
      <c r="K182" s="378"/>
      <c r="L182" s="378"/>
      <c r="M182" s="378"/>
      <c r="N182" s="378"/>
      <c r="O182" s="378"/>
      <c r="P182" s="378"/>
      <c r="Q182" s="378"/>
      <c r="R182" s="378"/>
      <c r="S182" s="378"/>
      <c r="T182" s="378"/>
      <c r="U182" s="378"/>
      <c r="V182" s="378"/>
      <c r="W182" s="378"/>
      <c r="X182" s="378"/>
      <c r="Y182" s="378"/>
      <c r="Z182" s="378"/>
      <c r="AA182" s="378"/>
      <c r="AB182" s="379"/>
      <c r="AC182" s="379"/>
      <c r="AD182" s="379"/>
      <c r="AE182" s="379"/>
      <c r="AF182" s="379"/>
      <c r="AG182" s="379"/>
      <c r="AH182" s="379"/>
    </row>
    <row r="183" spans="1:34" ht="31.5" x14ac:dyDescent="0.2">
      <c r="A183" s="335"/>
      <c r="B183" s="335"/>
      <c r="C183" s="335"/>
      <c r="D183" s="335"/>
      <c r="E183" s="335"/>
      <c r="F183" s="335"/>
      <c r="G183" s="258" t="s">
        <v>439</v>
      </c>
      <c r="H183" s="234" t="s">
        <v>445</v>
      </c>
      <c r="I183" s="378" t="s">
        <v>409</v>
      </c>
      <c r="J183" s="378"/>
      <c r="K183" s="378"/>
      <c r="L183" s="378"/>
      <c r="M183" s="378"/>
      <c r="N183" s="378"/>
      <c r="O183" s="378"/>
      <c r="P183" s="378"/>
      <c r="Q183" s="378"/>
      <c r="R183" s="378"/>
      <c r="S183" s="378"/>
      <c r="T183" s="378"/>
      <c r="U183" s="378"/>
      <c r="V183" s="378"/>
      <c r="W183" s="378"/>
      <c r="X183" s="378"/>
      <c r="Y183" s="378"/>
      <c r="Z183" s="378"/>
      <c r="AA183" s="378"/>
      <c r="AB183" s="379"/>
      <c r="AC183" s="379"/>
      <c r="AD183" s="379"/>
      <c r="AE183" s="379"/>
      <c r="AF183" s="379"/>
      <c r="AG183" s="379"/>
      <c r="AH183" s="379"/>
    </row>
    <row r="184" spans="1:34" ht="31.5" x14ac:dyDescent="0.2">
      <c r="A184" s="335"/>
      <c r="B184" s="335"/>
      <c r="C184" s="335"/>
      <c r="D184" s="335"/>
      <c r="E184" s="335"/>
      <c r="F184" s="335"/>
      <c r="G184" s="258" t="s">
        <v>440</v>
      </c>
      <c r="H184" s="234" t="s">
        <v>446</v>
      </c>
      <c r="I184" s="388" t="s">
        <v>448</v>
      </c>
      <c r="J184" s="389"/>
      <c r="K184" s="389"/>
      <c r="L184" s="389"/>
      <c r="M184" s="389"/>
      <c r="N184" s="389"/>
      <c r="O184" s="389"/>
      <c r="P184" s="389"/>
      <c r="Q184" s="389"/>
      <c r="R184" s="389"/>
      <c r="S184" s="389"/>
      <c r="T184" s="389"/>
      <c r="U184" s="389"/>
      <c r="V184" s="389"/>
      <c r="W184" s="389"/>
      <c r="X184" s="389"/>
      <c r="Y184" s="389"/>
      <c r="Z184" s="389"/>
      <c r="AA184" s="389"/>
      <c r="AB184" s="389"/>
      <c r="AC184" s="389"/>
      <c r="AD184" s="389"/>
      <c r="AE184" s="389"/>
      <c r="AF184" s="389"/>
      <c r="AG184" s="389"/>
      <c r="AH184" s="390"/>
    </row>
    <row r="185" spans="1:34" ht="30.75" customHeight="1" x14ac:dyDescent="0.2">
      <c r="A185" s="335"/>
      <c r="B185" s="335"/>
      <c r="C185" s="335"/>
      <c r="D185" s="335"/>
      <c r="E185" s="335"/>
      <c r="F185" s="335"/>
      <c r="G185" s="258" t="s">
        <v>441</v>
      </c>
      <c r="H185" s="234" t="s">
        <v>447</v>
      </c>
      <c r="I185" s="378" t="s">
        <v>409</v>
      </c>
      <c r="J185" s="378"/>
      <c r="K185" s="378"/>
      <c r="L185" s="378"/>
      <c r="M185" s="378"/>
      <c r="N185" s="378"/>
      <c r="O185" s="378"/>
      <c r="P185" s="378"/>
      <c r="Q185" s="378"/>
      <c r="R185" s="378"/>
      <c r="S185" s="378"/>
      <c r="T185" s="378"/>
      <c r="U185" s="378"/>
      <c r="V185" s="378"/>
      <c r="W185" s="378"/>
      <c r="X185" s="378"/>
      <c r="Y185" s="378"/>
      <c r="Z185" s="378"/>
      <c r="AA185" s="378"/>
      <c r="AB185" s="379"/>
      <c r="AC185" s="379"/>
      <c r="AD185" s="379"/>
      <c r="AE185" s="379"/>
      <c r="AF185" s="379"/>
      <c r="AG185" s="379"/>
      <c r="AH185" s="379"/>
    </row>
    <row r="186" spans="1:34" ht="31.5" x14ac:dyDescent="0.2">
      <c r="A186" s="335"/>
      <c r="B186" s="335"/>
      <c r="C186" s="335"/>
      <c r="D186" s="335"/>
      <c r="E186" s="335"/>
      <c r="F186" s="335"/>
      <c r="G186" s="258" t="s">
        <v>442</v>
      </c>
      <c r="H186" s="234" t="s">
        <v>449</v>
      </c>
      <c r="I186" s="378" t="s">
        <v>409</v>
      </c>
      <c r="J186" s="378"/>
      <c r="K186" s="378"/>
      <c r="L186" s="378"/>
      <c r="M186" s="378"/>
      <c r="N186" s="378"/>
      <c r="O186" s="378"/>
      <c r="P186" s="378"/>
      <c r="Q186" s="378"/>
      <c r="R186" s="378"/>
      <c r="S186" s="378"/>
      <c r="T186" s="378"/>
      <c r="U186" s="378"/>
      <c r="V186" s="378"/>
      <c r="W186" s="378"/>
      <c r="X186" s="378"/>
      <c r="Y186" s="378"/>
      <c r="Z186" s="378"/>
      <c r="AA186" s="378"/>
      <c r="AB186" s="379"/>
      <c r="AC186" s="379"/>
      <c r="AD186" s="379"/>
      <c r="AE186" s="379"/>
      <c r="AF186" s="379"/>
      <c r="AG186" s="379"/>
      <c r="AH186" s="379"/>
    </row>
    <row r="187" spans="1:34" ht="15.75" x14ac:dyDescent="0.2">
      <c r="A187" s="335"/>
      <c r="B187" s="335"/>
      <c r="C187" s="335"/>
      <c r="D187" s="335"/>
      <c r="E187" s="335"/>
      <c r="F187" s="335"/>
      <c r="G187" s="150">
        <v>10</v>
      </c>
      <c r="H187" s="151" t="s">
        <v>234</v>
      </c>
      <c r="I187" s="151"/>
      <c r="J187" s="152">
        <f>J189</f>
        <v>39772.399999999994</v>
      </c>
      <c r="K187" s="152">
        <f t="shared" ref="K187:X187" si="122">K189</f>
        <v>36175.4</v>
      </c>
      <c r="L187" s="152">
        <f t="shared" si="122"/>
        <v>3597</v>
      </c>
      <c r="M187" s="152">
        <f t="shared" si="122"/>
        <v>1.7899919299103848</v>
      </c>
      <c r="N187" s="152">
        <f t="shared" si="122"/>
        <v>0.21000807008961531</v>
      </c>
      <c r="O187" s="152">
        <f t="shared" si="122"/>
        <v>0</v>
      </c>
      <c r="P187" s="152">
        <f t="shared" si="122"/>
        <v>0</v>
      </c>
      <c r="Q187" s="152">
        <f t="shared" si="122"/>
        <v>0</v>
      </c>
      <c r="R187" s="152"/>
      <c r="S187" s="152">
        <v>0</v>
      </c>
      <c r="T187" s="152">
        <f t="shared" si="122"/>
        <v>0</v>
      </c>
      <c r="U187" s="152">
        <f t="shared" si="122"/>
        <v>0</v>
      </c>
      <c r="V187" s="152">
        <f t="shared" si="122"/>
        <v>0</v>
      </c>
      <c r="W187" s="152">
        <f t="shared" si="122"/>
        <v>39772.399999999994</v>
      </c>
      <c r="X187" s="152">
        <f t="shared" si="122"/>
        <v>0</v>
      </c>
      <c r="Y187" s="157">
        <f>Y189</f>
        <v>21253.200000000001</v>
      </c>
      <c r="Z187" s="153">
        <f t="shared" ref="Z187" si="123">Z189</f>
        <v>0</v>
      </c>
      <c r="AA187" s="153">
        <f>AA189+AA195</f>
        <v>21253.200000000001</v>
      </c>
      <c r="AB187" s="155"/>
      <c r="AC187" s="156"/>
      <c r="AD187" s="157">
        <f>AD189</f>
        <v>0</v>
      </c>
      <c r="AE187" s="157">
        <f t="shared" ref="AE187:AF187" si="124">AE189</f>
        <v>0</v>
      </c>
      <c r="AF187" s="157">
        <f t="shared" si="124"/>
        <v>0</v>
      </c>
      <c r="AG187" s="158"/>
      <c r="AH187" s="159"/>
    </row>
    <row r="188" spans="1:34" ht="15.75" x14ac:dyDescent="0.2">
      <c r="A188" s="335"/>
      <c r="B188" s="335"/>
      <c r="C188" s="335"/>
      <c r="D188" s="335"/>
      <c r="E188" s="335"/>
      <c r="F188" s="335"/>
      <c r="G188" s="149"/>
      <c r="H188" s="160" t="s">
        <v>224</v>
      </c>
      <c r="I188" s="160"/>
      <c r="J188" s="161"/>
      <c r="K188" s="162"/>
      <c r="L188" s="162"/>
      <c r="M188" s="162"/>
      <c r="N188" s="198"/>
      <c r="O188" s="164"/>
      <c r="P188" s="164"/>
      <c r="Q188" s="164"/>
      <c r="R188" s="164"/>
      <c r="S188" s="164"/>
      <c r="T188" s="164"/>
      <c r="U188" s="164"/>
      <c r="V188" s="164"/>
      <c r="W188" s="164"/>
      <c r="X188" s="164"/>
      <c r="Y188" s="370"/>
      <c r="Z188" s="164"/>
      <c r="AA188" s="164"/>
      <c r="AB188" s="164"/>
      <c r="AC188" s="164"/>
      <c r="AD188" s="163"/>
      <c r="AE188" s="164"/>
      <c r="AF188" s="164"/>
      <c r="AG188" s="328"/>
      <c r="AH188" s="165"/>
    </row>
    <row r="189" spans="1:34" ht="15.75" x14ac:dyDescent="0.2">
      <c r="A189" s="335"/>
      <c r="B189" s="335"/>
      <c r="C189" s="335"/>
      <c r="D189" s="335"/>
      <c r="E189" s="335"/>
      <c r="F189" s="335"/>
      <c r="G189" s="166" t="s">
        <v>323</v>
      </c>
      <c r="H189" s="167" t="s">
        <v>235</v>
      </c>
      <c r="I189" s="167"/>
      <c r="J189" s="168">
        <f>J190+J192+J191</f>
        <v>39772.399999999994</v>
      </c>
      <c r="K189" s="168">
        <f t="shared" ref="K189:X189" si="125">K190+K192+K191</f>
        <v>36175.4</v>
      </c>
      <c r="L189" s="168">
        <f t="shared" si="125"/>
        <v>3597</v>
      </c>
      <c r="M189" s="168">
        <f t="shared" si="125"/>
        <v>1.7899919299103848</v>
      </c>
      <c r="N189" s="168">
        <f t="shared" si="125"/>
        <v>0.21000807008961531</v>
      </c>
      <c r="O189" s="168">
        <f t="shared" si="125"/>
        <v>0</v>
      </c>
      <c r="P189" s="168">
        <f t="shared" si="125"/>
        <v>0</v>
      </c>
      <c r="Q189" s="168">
        <f t="shared" si="125"/>
        <v>0</v>
      </c>
      <c r="R189" s="168"/>
      <c r="S189" s="373"/>
      <c r="T189" s="168">
        <f t="shared" si="125"/>
        <v>0</v>
      </c>
      <c r="U189" s="168">
        <f t="shared" si="125"/>
        <v>0</v>
      </c>
      <c r="V189" s="168">
        <f t="shared" si="125"/>
        <v>0</v>
      </c>
      <c r="W189" s="168">
        <f t="shared" si="125"/>
        <v>39772.399999999994</v>
      </c>
      <c r="X189" s="168">
        <f t="shared" si="125"/>
        <v>0</v>
      </c>
      <c r="Y189" s="202">
        <f>Y190+Y192+Y195</f>
        <v>21253.200000000001</v>
      </c>
      <c r="Z189" s="169">
        <f t="shared" ref="Z189:AA189" si="126">Z190+Z192</f>
        <v>0</v>
      </c>
      <c r="AA189" s="169">
        <f t="shared" si="126"/>
        <v>4738.8</v>
      </c>
      <c r="AB189" s="169"/>
      <c r="AC189" s="169"/>
      <c r="AD189" s="169">
        <f t="shared" ref="AD189:AF189" si="127">AD190+AD192</f>
        <v>0</v>
      </c>
      <c r="AE189" s="169">
        <f t="shared" si="127"/>
        <v>0</v>
      </c>
      <c r="AF189" s="169">
        <f t="shared" si="127"/>
        <v>0</v>
      </c>
      <c r="AG189" s="328"/>
      <c r="AH189" s="170"/>
    </row>
    <row r="190" spans="1:34" ht="157.5" x14ac:dyDescent="0.2">
      <c r="A190" s="335"/>
      <c r="B190" s="335"/>
      <c r="C190" s="335"/>
      <c r="D190" s="335"/>
      <c r="E190" s="335"/>
      <c r="F190" s="335"/>
      <c r="G190" s="331"/>
      <c r="H190" s="171" t="s">
        <v>17</v>
      </c>
      <c r="I190" s="331" t="s">
        <v>374</v>
      </c>
      <c r="J190" s="172">
        <f>K190+L190</f>
        <v>14625.4</v>
      </c>
      <c r="K190" s="172">
        <v>13894.1</v>
      </c>
      <c r="L190" s="172">
        <v>731.3</v>
      </c>
      <c r="M190" s="173">
        <f>K190/J190</f>
        <v>0.94999794877405064</v>
      </c>
      <c r="N190" s="358">
        <f>L190/J190</f>
        <v>5.0002051225949376E-2</v>
      </c>
      <c r="O190" s="225"/>
      <c r="P190" s="225"/>
      <c r="Q190" s="225"/>
      <c r="R190" s="375" t="s">
        <v>585</v>
      </c>
      <c r="S190" s="225"/>
      <c r="T190" s="310">
        <v>0</v>
      </c>
      <c r="U190" s="177">
        <v>0</v>
      </c>
      <c r="V190" s="177">
        <v>0</v>
      </c>
      <c r="W190" s="177">
        <v>14625.4</v>
      </c>
      <c r="X190" s="177">
        <v>0</v>
      </c>
      <c r="Y190" s="364" t="s">
        <v>18</v>
      </c>
      <c r="Z190" s="174" t="s">
        <v>18</v>
      </c>
      <c r="AA190" s="174" t="s">
        <v>18</v>
      </c>
      <c r="AB190" s="174"/>
      <c r="AC190" s="175"/>
      <c r="AD190" s="174" t="s">
        <v>18</v>
      </c>
      <c r="AE190" s="175" t="s">
        <v>18</v>
      </c>
      <c r="AF190" s="175" t="s">
        <v>18</v>
      </c>
      <c r="AG190" s="328"/>
      <c r="AH190" s="165"/>
    </row>
    <row r="191" spans="1:34" ht="157.5" x14ac:dyDescent="0.2">
      <c r="A191" s="335"/>
      <c r="B191" s="335"/>
      <c r="C191" s="335"/>
      <c r="D191" s="335"/>
      <c r="E191" s="335"/>
      <c r="F191" s="335"/>
      <c r="G191" s="331"/>
      <c r="H191" s="171" t="s">
        <v>523</v>
      </c>
      <c r="I191" s="332"/>
      <c r="J191" s="177">
        <f>K191+L191</f>
        <v>10526.3</v>
      </c>
      <c r="K191" s="177">
        <v>10000</v>
      </c>
      <c r="L191" s="177">
        <v>526.29999999999995</v>
      </c>
      <c r="M191" s="179"/>
      <c r="N191" s="341"/>
      <c r="O191" s="225"/>
      <c r="P191" s="225"/>
      <c r="Q191" s="225"/>
      <c r="R191" s="375" t="s">
        <v>585</v>
      </c>
      <c r="S191" s="225"/>
      <c r="T191" s="310">
        <v>0</v>
      </c>
      <c r="U191" s="177">
        <v>0</v>
      </c>
      <c r="V191" s="177">
        <v>0</v>
      </c>
      <c r="W191" s="177">
        <v>10526.3</v>
      </c>
      <c r="X191" s="177">
        <v>0</v>
      </c>
      <c r="Y191" s="364"/>
      <c r="Z191" s="174"/>
      <c r="AA191" s="174"/>
      <c r="AB191" s="174"/>
      <c r="AC191" s="175"/>
      <c r="AD191" s="174"/>
      <c r="AE191" s="175"/>
      <c r="AF191" s="175"/>
      <c r="AG191" s="329"/>
      <c r="AH191" s="188"/>
    </row>
    <row r="192" spans="1:34" ht="157.5" x14ac:dyDescent="0.2">
      <c r="A192" s="335"/>
      <c r="B192" s="335"/>
      <c r="C192" s="335"/>
      <c r="D192" s="335"/>
      <c r="E192" s="335"/>
      <c r="F192" s="335"/>
      <c r="G192" s="331"/>
      <c r="H192" s="171" t="s">
        <v>21</v>
      </c>
      <c r="I192" s="332" t="s">
        <v>374</v>
      </c>
      <c r="J192" s="177">
        <f>K192+L192</f>
        <v>14620.699999999999</v>
      </c>
      <c r="K192" s="177">
        <v>12281.3</v>
      </c>
      <c r="L192" s="178" t="s">
        <v>22</v>
      </c>
      <c r="M192" s="179">
        <f>K192/J192</f>
        <v>0.83999398113633417</v>
      </c>
      <c r="N192" s="179">
        <f>L192/J192</f>
        <v>0.16000601886366592</v>
      </c>
      <c r="O192" s="352"/>
      <c r="P192" s="352"/>
      <c r="Q192" s="352"/>
      <c r="R192" s="375" t="s">
        <v>585</v>
      </c>
      <c r="S192" s="225"/>
      <c r="T192" s="310">
        <v>0</v>
      </c>
      <c r="U192" s="177">
        <v>0</v>
      </c>
      <c r="V192" s="177">
        <v>0</v>
      </c>
      <c r="W192" s="177">
        <v>14620.7</v>
      </c>
      <c r="X192" s="177">
        <v>0</v>
      </c>
      <c r="Y192" s="180">
        <f>AA192</f>
        <v>4738.8</v>
      </c>
      <c r="Z192" s="181" t="s">
        <v>18</v>
      </c>
      <c r="AA192" s="180">
        <v>4738.8</v>
      </c>
      <c r="AB192" s="183"/>
      <c r="AC192" s="184"/>
      <c r="AD192" s="185">
        <v>0</v>
      </c>
      <c r="AE192" s="186" t="s">
        <v>18</v>
      </c>
      <c r="AF192" s="182" t="s">
        <v>18</v>
      </c>
      <c r="AG192" s="329"/>
      <c r="AH192" s="188"/>
    </row>
    <row r="193" spans="1:34" ht="15.75" x14ac:dyDescent="0.2">
      <c r="A193" s="335"/>
      <c r="B193" s="335"/>
      <c r="C193" s="335"/>
      <c r="D193" s="335"/>
      <c r="E193" s="335"/>
      <c r="F193" s="335"/>
      <c r="G193" s="331"/>
      <c r="H193" s="346" t="s">
        <v>499</v>
      </c>
      <c r="I193" s="328"/>
      <c r="J193" s="174"/>
      <c r="K193" s="174"/>
      <c r="L193" s="175"/>
      <c r="M193" s="225"/>
      <c r="N193" s="225"/>
      <c r="O193" s="225"/>
      <c r="P193" s="225"/>
      <c r="Q193" s="225"/>
      <c r="R193" s="225"/>
      <c r="S193" s="225"/>
      <c r="T193" s="225"/>
      <c r="U193" s="225"/>
      <c r="V193" s="225"/>
      <c r="W193" s="225"/>
      <c r="X193" s="225"/>
      <c r="Y193" s="174"/>
      <c r="Z193" s="175"/>
      <c r="AA193" s="174"/>
      <c r="AB193" s="175"/>
      <c r="AC193" s="175"/>
      <c r="AD193" s="174"/>
      <c r="AE193" s="175"/>
      <c r="AF193" s="175"/>
      <c r="AG193" s="329"/>
      <c r="AH193" s="188"/>
    </row>
    <row r="194" spans="1:34" ht="15.75" x14ac:dyDescent="0.2">
      <c r="A194" s="335"/>
      <c r="B194" s="335"/>
      <c r="C194" s="335"/>
      <c r="D194" s="335"/>
      <c r="E194" s="335"/>
      <c r="F194" s="335"/>
      <c r="G194" s="166" t="s">
        <v>323</v>
      </c>
      <c r="H194" s="190" t="s">
        <v>235</v>
      </c>
      <c r="I194" s="328"/>
      <c r="J194" s="174"/>
      <c r="K194" s="174"/>
      <c r="L194" s="175"/>
      <c r="M194" s="225"/>
      <c r="N194" s="225"/>
      <c r="O194" s="225"/>
      <c r="P194" s="225"/>
      <c r="Q194" s="225"/>
      <c r="R194" s="225"/>
      <c r="S194" s="225"/>
      <c r="T194" s="225"/>
      <c r="U194" s="225"/>
      <c r="V194" s="225"/>
      <c r="W194" s="225"/>
      <c r="X194" s="225"/>
      <c r="Y194" s="174"/>
      <c r="Z194" s="175"/>
      <c r="AA194" s="174"/>
      <c r="AB194" s="175"/>
      <c r="AC194" s="175"/>
      <c r="AD194" s="174"/>
      <c r="AE194" s="175"/>
      <c r="AF194" s="175"/>
      <c r="AG194" s="329"/>
      <c r="AH194" s="188"/>
    </row>
    <row r="195" spans="1:34" ht="78.75" x14ac:dyDescent="0.2">
      <c r="A195" s="335"/>
      <c r="B195" s="335"/>
      <c r="C195" s="335"/>
      <c r="D195" s="335"/>
      <c r="E195" s="335"/>
      <c r="F195" s="335"/>
      <c r="G195" s="166"/>
      <c r="H195" s="171" t="s">
        <v>525</v>
      </c>
      <c r="I195" s="328"/>
      <c r="J195" s="174"/>
      <c r="K195" s="174"/>
      <c r="L195" s="175"/>
      <c r="M195" s="225"/>
      <c r="N195" s="225"/>
      <c r="O195" s="225"/>
      <c r="P195" s="225"/>
      <c r="Q195" s="225"/>
      <c r="R195" s="225"/>
      <c r="S195" s="225"/>
      <c r="T195" s="225"/>
      <c r="U195" s="225"/>
      <c r="V195" s="225"/>
      <c r="W195" s="225"/>
      <c r="X195" s="225"/>
      <c r="Y195" s="174">
        <f>Z195+AA195</f>
        <v>16514.400000000001</v>
      </c>
      <c r="Z195" s="175"/>
      <c r="AA195" s="174">
        <v>16514.400000000001</v>
      </c>
      <c r="AB195" s="175"/>
      <c r="AC195" s="175"/>
      <c r="AD195" s="174"/>
      <c r="AE195" s="175"/>
      <c r="AF195" s="175"/>
      <c r="AG195" s="329"/>
      <c r="AH195" s="188"/>
    </row>
    <row r="196" spans="1:34" ht="15.75" x14ac:dyDescent="0.2">
      <c r="A196" s="335"/>
      <c r="B196" s="335"/>
      <c r="C196" s="335"/>
      <c r="D196" s="335"/>
      <c r="E196" s="335"/>
      <c r="F196" s="335"/>
      <c r="G196" s="189" t="s">
        <v>375</v>
      </c>
      <c r="H196" s="190" t="s">
        <v>376</v>
      </c>
      <c r="I196" s="378" t="s">
        <v>522</v>
      </c>
      <c r="J196" s="378"/>
      <c r="K196" s="378"/>
      <c r="L196" s="378"/>
      <c r="M196" s="378"/>
      <c r="N196" s="378"/>
      <c r="O196" s="378"/>
      <c r="P196" s="378"/>
      <c r="Q196" s="378"/>
      <c r="R196" s="378"/>
      <c r="S196" s="378"/>
      <c r="T196" s="378"/>
      <c r="U196" s="378"/>
      <c r="V196" s="378"/>
      <c r="W196" s="378"/>
      <c r="X196" s="378"/>
      <c r="Y196" s="378"/>
      <c r="Z196" s="378"/>
      <c r="AA196" s="378"/>
      <c r="AB196" s="379"/>
      <c r="AC196" s="379"/>
      <c r="AD196" s="379"/>
      <c r="AE196" s="379"/>
      <c r="AF196" s="379"/>
      <c r="AG196" s="379"/>
      <c r="AH196" s="379"/>
    </row>
    <row r="197" spans="1:34" ht="15.75" x14ac:dyDescent="0.2">
      <c r="A197" s="335"/>
      <c r="B197" s="335"/>
      <c r="C197" s="335"/>
      <c r="D197" s="335"/>
      <c r="E197" s="335"/>
      <c r="F197" s="335"/>
      <c r="G197" s="189" t="s">
        <v>378</v>
      </c>
      <c r="H197" s="190" t="s">
        <v>377</v>
      </c>
      <c r="I197" s="378" t="s">
        <v>522</v>
      </c>
      <c r="J197" s="378"/>
      <c r="K197" s="378"/>
      <c r="L197" s="378"/>
      <c r="M197" s="378"/>
      <c r="N197" s="378"/>
      <c r="O197" s="378"/>
      <c r="P197" s="378"/>
      <c r="Q197" s="378"/>
      <c r="R197" s="378"/>
      <c r="S197" s="378"/>
      <c r="T197" s="378"/>
      <c r="U197" s="378"/>
      <c r="V197" s="378"/>
      <c r="W197" s="378"/>
      <c r="X197" s="378"/>
      <c r="Y197" s="378"/>
      <c r="Z197" s="378"/>
      <c r="AA197" s="378"/>
      <c r="AB197" s="378"/>
      <c r="AC197" s="378"/>
      <c r="AD197" s="378"/>
      <c r="AE197" s="378"/>
      <c r="AF197" s="378"/>
      <c r="AG197" s="378"/>
      <c r="AH197" s="378"/>
    </row>
    <row r="198" spans="1:34" ht="47.25" customHeight="1" x14ac:dyDescent="0.2">
      <c r="A198" s="335"/>
      <c r="B198" s="335"/>
      <c r="C198" s="335"/>
      <c r="D198" s="335"/>
      <c r="E198" s="335"/>
      <c r="F198" s="335"/>
      <c r="G198" s="230">
        <v>11</v>
      </c>
      <c r="H198" s="262" t="s">
        <v>271</v>
      </c>
      <c r="I198" s="232"/>
      <c r="J198" s="158">
        <f>K198+L198</f>
        <v>359531.1</v>
      </c>
      <c r="K198" s="158">
        <f>K201+K203+K205</f>
        <v>346916.69999999995</v>
      </c>
      <c r="L198" s="158">
        <f>L201+L203+L205+L208</f>
        <v>12614.4</v>
      </c>
      <c r="M198" s="158">
        <f t="shared" ref="M198:X198" si="128">M201+M203+M205+M208</f>
        <v>0.96999982499464332</v>
      </c>
      <c r="N198" s="158">
        <f t="shared" si="128"/>
        <v>3.000017500535658E-2</v>
      </c>
      <c r="O198" s="158">
        <f t="shared" si="128"/>
        <v>0</v>
      </c>
      <c r="P198" s="158">
        <f t="shared" si="128"/>
        <v>0</v>
      </c>
      <c r="Q198" s="158">
        <f t="shared" si="128"/>
        <v>0</v>
      </c>
      <c r="R198" s="158"/>
      <c r="S198" s="158">
        <v>0</v>
      </c>
      <c r="T198" s="158">
        <f t="shared" si="128"/>
        <v>357646.19999999995</v>
      </c>
      <c r="U198" s="158">
        <f t="shared" si="128"/>
        <v>0</v>
      </c>
      <c r="V198" s="158">
        <f t="shared" si="128"/>
        <v>1884.9</v>
      </c>
      <c r="W198" s="158">
        <f t="shared" si="128"/>
        <v>0</v>
      </c>
      <c r="X198" s="158">
        <f t="shared" si="128"/>
        <v>0</v>
      </c>
      <c r="Y198" s="158">
        <f>Z198+AA198</f>
        <v>56071</v>
      </c>
      <c r="Z198" s="158">
        <f>Z201+Z203+Z205</f>
        <v>53075.3</v>
      </c>
      <c r="AA198" s="158">
        <f>AA201+AA203+AA205+AA208</f>
        <v>2995.7000000000003</v>
      </c>
      <c r="AB198" s="158"/>
      <c r="AC198" s="158"/>
      <c r="AD198" s="158">
        <f>AE198+AF198</f>
        <v>99608.3</v>
      </c>
      <c r="AE198" s="158">
        <f>AE201+AE203+AE205</f>
        <v>95030.6</v>
      </c>
      <c r="AF198" s="158">
        <f>AF201+AF203+AF205+AF208</f>
        <v>4577.6999999999989</v>
      </c>
      <c r="AG198" s="158"/>
      <c r="AH198" s="158"/>
    </row>
    <row r="199" spans="1:34" ht="31.5" x14ac:dyDescent="0.2">
      <c r="A199" s="335"/>
      <c r="B199" s="335"/>
      <c r="C199" s="335"/>
      <c r="D199" s="335"/>
      <c r="E199" s="335"/>
      <c r="F199" s="335"/>
      <c r="G199" s="327"/>
      <c r="H199" s="238" t="s">
        <v>275</v>
      </c>
      <c r="I199" s="263"/>
      <c r="J199" s="264"/>
      <c r="K199" s="264"/>
      <c r="L199" s="264"/>
      <c r="M199" s="193"/>
      <c r="N199" s="193"/>
      <c r="O199" s="351"/>
      <c r="P199" s="351"/>
      <c r="Q199" s="351"/>
      <c r="R199" s="351"/>
      <c r="S199" s="351"/>
      <c r="T199" s="351"/>
      <c r="U199" s="351"/>
      <c r="V199" s="351"/>
      <c r="W199" s="351"/>
      <c r="X199" s="351"/>
      <c r="Y199" s="264"/>
      <c r="Z199" s="264"/>
      <c r="AA199" s="265"/>
      <c r="AB199" s="193"/>
      <c r="AC199" s="193"/>
      <c r="AD199" s="264"/>
      <c r="AE199" s="264"/>
      <c r="AF199" s="265"/>
      <c r="AG199" s="193"/>
      <c r="AH199" s="193"/>
    </row>
    <row r="200" spans="1:34" ht="31.5" x14ac:dyDescent="0.2">
      <c r="A200" s="335"/>
      <c r="B200" s="335"/>
      <c r="C200" s="335"/>
      <c r="D200" s="335"/>
      <c r="E200" s="335"/>
      <c r="F200" s="335"/>
      <c r="G200" s="331" t="s">
        <v>403</v>
      </c>
      <c r="H200" s="233" t="s">
        <v>402</v>
      </c>
      <c r="I200" s="378" t="s">
        <v>391</v>
      </c>
      <c r="J200" s="378"/>
      <c r="K200" s="378"/>
      <c r="L200" s="378"/>
      <c r="M200" s="378"/>
      <c r="N200" s="378"/>
      <c r="O200" s="378"/>
      <c r="P200" s="378"/>
      <c r="Q200" s="378"/>
      <c r="R200" s="378"/>
      <c r="S200" s="378"/>
      <c r="T200" s="378"/>
      <c r="U200" s="378"/>
      <c r="V200" s="378"/>
      <c r="W200" s="378"/>
      <c r="X200" s="378"/>
      <c r="Y200" s="378"/>
      <c r="Z200" s="378"/>
      <c r="AA200" s="378"/>
      <c r="AB200" s="379"/>
      <c r="AC200" s="379"/>
      <c r="AD200" s="379"/>
      <c r="AE200" s="379"/>
      <c r="AF200" s="379"/>
      <c r="AG200" s="379"/>
      <c r="AH200" s="379"/>
    </row>
    <row r="201" spans="1:34" ht="63" x14ac:dyDescent="0.2">
      <c r="A201" s="335"/>
      <c r="B201" s="335"/>
      <c r="C201" s="335"/>
      <c r="D201" s="335"/>
      <c r="E201" s="335"/>
      <c r="F201" s="335"/>
      <c r="G201" s="331" t="s">
        <v>347</v>
      </c>
      <c r="H201" s="233" t="s">
        <v>321</v>
      </c>
      <c r="I201" s="233"/>
      <c r="J201" s="169">
        <f t="shared" ref="J201:AF201" si="129">J202</f>
        <v>211422.1</v>
      </c>
      <c r="K201" s="169">
        <f t="shared" si="129"/>
        <v>205079.4</v>
      </c>
      <c r="L201" s="169">
        <f t="shared" si="129"/>
        <v>6342.7</v>
      </c>
      <c r="M201" s="173">
        <f t="shared" si="120"/>
        <v>0.96999982499464332</v>
      </c>
      <c r="N201" s="358">
        <f t="shared" si="121"/>
        <v>3.000017500535658E-2</v>
      </c>
      <c r="O201" s="163">
        <f>O202</f>
        <v>0</v>
      </c>
      <c r="P201" s="163"/>
      <c r="Q201" s="163"/>
      <c r="R201" s="375" t="s">
        <v>540</v>
      </c>
      <c r="S201" s="163"/>
      <c r="T201" s="163">
        <f>T202</f>
        <v>211422.1</v>
      </c>
      <c r="U201" s="163">
        <f t="shared" ref="U201:X201" si="130">U202</f>
        <v>0</v>
      </c>
      <c r="V201" s="163">
        <f t="shared" si="130"/>
        <v>0</v>
      </c>
      <c r="W201" s="163">
        <f t="shared" si="130"/>
        <v>0</v>
      </c>
      <c r="X201" s="163">
        <f t="shared" si="130"/>
        <v>0</v>
      </c>
      <c r="Y201" s="169">
        <f t="shared" si="129"/>
        <v>17770</v>
      </c>
      <c r="Z201" s="169">
        <f t="shared" si="129"/>
        <v>17236.900000000001</v>
      </c>
      <c r="AA201" s="240">
        <f t="shared" si="129"/>
        <v>533.1</v>
      </c>
      <c r="AB201" s="173">
        <f t="shared" si="112"/>
        <v>0.97000000000000008</v>
      </c>
      <c r="AC201" s="173">
        <f t="shared" si="113"/>
        <v>3.0000000000000002E-2</v>
      </c>
      <c r="AD201" s="169">
        <f t="shared" si="129"/>
        <v>36184.5</v>
      </c>
      <c r="AE201" s="169">
        <f t="shared" si="129"/>
        <v>35098.9</v>
      </c>
      <c r="AF201" s="240">
        <f t="shared" si="129"/>
        <v>1085.5999999999999</v>
      </c>
      <c r="AG201" s="173">
        <f t="shared" si="114"/>
        <v>0.96999820365073453</v>
      </c>
      <c r="AH201" s="173">
        <f t="shared" si="115"/>
        <v>3.0001796349265569E-2</v>
      </c>
    </row>
    <row r="202" spans="1:34" ht="63" x14ac:dyDescent="0.2">
      <c r="A202" s="335"/>
      <c r="B202" s="335"/>
      <c r="C202" s="335"/>
      <c r="D202" s="335"/>
      <c r="E202" s="335"/>
      <c r="F202" s="335"/>
      <c r="G202" s="327"/>
      <c r="H202" s="241" t="s">
        <v>370</v>
      </c>
      <c r="I202" s="241"/>
      <c r="J202" s="174">
        <f>K202+L202</f>
        <v>211422.1</v>
      </c>
      <c r="K202" s="174">
        <v>205079.4</v>
      </c>
      <c r="L202" s="174">
        <v>6342.7</v>
      </c>
      <c r="M202" s="173">
        <f t="shared" si="120"/>
        <v>0.96999982499464332</v>
      </c>
      <c r="N202" s="358">
        <f t="shared" si="121"/>
        <v>3.000017500535658E-2</v>
      </c>
      <c r="O202" s="174">
        <v>0</v>
      </c>
      <c r="P202" s="174"/>
      <c r="Q202" s="174"/>
      <c r="R202" s="375" t="s">
        <v>540</v>
      </c>
      <c r="S202" s="174"/>
      <c r="T202" s="174">
        <v>211422.1</v>
      </c>
      <c r="U202" s="174">
        <v>0</v>
      </c>
      <c r="V202" s="174">
        <v>0</v>
      </c>
      <c r="W202" s="174">
        <v>0</v>
      </c>
      <c r="X202" s="174">
        <v>0</v>
      </c>
      <c r="Y202" s="174">
        <f>Z202+AA202</f>
        <v>17770</v>
      </c>
      <c r="Z202" s="174">
        <v>17236.900000000001</v>
      </c>
      <c r="AA202" s="239">
        <v>533.1</v>
      </c>
      <c r="AB202" s="173">
        <f t="shared" si="112"/>
        <v>0.97000000000000008</v>
      </c>
      <c r="AC202" s="173">
        <f t="shared" si="113"/>
        <v>3.0000000000000002E-2</v>
      </c>
      <c r="AD202" s="174">
        <f>AE202+AF202</f>
        <v>36184.5</v>
      </c>
      <c r="AE202" s="174">
        <v>35098.9</v>
      </c>
      <c r="AF202" s="239">
        <v>1085.5999999999999</v>
      </c>
      <c r="AG202" s="173">
        <f t="shared" si="114"/>
        <v>0.96999820365073453</v>
      </c>
      <c r="AH202" s="173">
        <f t="shared" si="115"/>
        <v>3.0001796349265569E-2</v>
      </c>
    </row>
    <row r="203" spans="1:34" ht="63" x14ac:dyDescent="0.2">
      <c r="G203" s="331" t="s">
        <v>362</v>
      </c>
      <c r="H203" s="233" t="s">
        <v>372</v>
      </c>
      <c r="I203" s="233"/>
      <c r="J203" s="169">
        <f>J204</f>
        <v>136175</v>
      </c>
      <c r="K203" s="169">
        <f t="shared" ref="K203:L203" si="131">K204</f>
        <v>132089.70000000001</v>
      </c>
      <c r="L203" s="169">
        <f t="shared" si="131"/>
        <v>4085.3</v>
      </c>
      <c r="M203" s="173"/>
      <c r="N203" s="358"/>
      <c r="O203" s="163">
        <f>O204</f>
        <v>0</v>
      </c>
      <c r="P203" s="163"/>
      <c r="Q203" s="163"/>
      <c r="R203" s="375" t="s">
        <v>540</v>
      </c>
      <c r="S203" s="163"/>
      <c r="T203" s="163">
        <f>T204</f>
        <v>136175</v>
      </c>
      <c r="U203" s="163">
        <f t="shared" ref="U203:X203" si="132">U204</f>
        <v>0</v>
      </c>
      <c r="V203" s="163">
        <f t="shared" si="132"/>
        <v>0</v>
      </c>
      <c r="W203" s="163">
        <f t="shared" si="132"/>
        <v>0</v>
      </c>
      <c r="X203" s="163">
        <f t="shared" si="132"/>
        <v>0</v>
      </c>
      <c r="Y203" s="169">
        <f>Y204</f>
        <v>31922.3</v>
      </c>
      <c r="Z203" s="169">
        <f t="shared" ref="Z203:AA203" si="133">Z204</f>
        <v>30964.6</v>
      </c>
      <c r="AA203" s="169">
        <f t="shared" si="133"/>
        <v>957.7</v>
      </c>
      <c r="AB203" s="173"/>
      <c r="AC203" s="173"/>
      <c r="AD203" s="163">
        <f>AD204</f>
        <v>56760.700000000004</v>
      </c>
      <c r="AE203" s="163">
        <f t="shared" ref="AE203:AF203" si="134">AE204</f>
        <v>55057.9</v>
      </c>
      <c r="AF203" s="163">
        <f t="shared" si="134"/>
        <v>1702.8</v>
      </c>
      <c r="AG203" s="173"/>
      <c r="AH203" s="173"/>
    </row>
    <row r="204" spans="1:34" ht="63" x14ac:dyDescent="0.2">
      <c r="G204" s="327"/>
      <c r="H204" s="241" t="s">
        <v>370</v>
      </c>
      <c r="I204" s="241"/>
      <c r="J204" s="174">
        <f>K204+L204</f>
        <v>136175</v>
      </c>
      <c r="K204" s="174">
        <v>132089.70000000001</v>
      </c>
      <c r="L204" s="174">
        <v>4085.3</v>
      </c>
      <c r="M204" s="173">
        <f t="shared" si="120"/>
        <v>0.96999963282540858</v>
      </c>
      <c r="N204" s="358">
        <f t="shared" si="121"/>
        <v>3.0000367174591518E-2</v>
      </c>
      <c r="O204" s="174">
        <v>0</v>
      </c>
      <c r="P204" s="174"/>
      <c r="Q204" s="174"/>
      <c r="R204" s="375" t="s">
        <v>540</v>
      </c>
      <c r="S204" s="174"/>
      <c r="T204" s="174">
        <v>136175</v>
      </c>
      <c r="U204" s="174">
        <v>0</v>
      </c>
      <c r="V204" s="174">
        <v>0</v>
      </c>
      <c r="W204" s="174">
        <v>0</v>
      </c>
      <c r="X204" s="174">
        <v>0</v>
      </c>
      <c r="Y204" s="174">
        <f>Z204+AA204</f>
        <v>31922.3</v>
      </c>
      <c r="Z204" s="174">
        <v>30964.6</v>
      </c>
      <c r="AA204" s="239">
        <v>957.7</v>
      </c>
      <c r="AB204" s="173">
        <f t="shared" si="112"/>
        <v>0.96999902889202838</v>
      </c>
      <c r="AC204" s="173">
        <f t="shared" si="113"/>
        <v>3.0000971107971546E-2</v>
      </c>
      <c r="AD204" s="174">
        <f>AE204+AF204</f>
        <v>56760.700000000004</v>
      </c>
      <c r="AE204" s="174">
        <v>55057.9</v>
      </c>
      <c r="AF204" s="239">
        <v>1702.8</v>
      </c>
      <c r="AG204" s="173">
        <f t="shared" si="114"/>
        <v>0.97000036997429551</v>
      </c>
      <c r="AH204" s="173">
        <f t="shared" si="115"/>
        <v>2.9999630025704403E-2</v>
      </c>
    </row>
    <row r="205" spans="1:34" ht="63" x14ac:dyDescent="0.2">
      <c r="G205" s="331" t="s">
        <v>364</v>
      </c>
      <c r="H205" s="233" t="s">
        <v>404</v>
      </c>
      <c r="I205" s="233"/>
      <c r="J205" s="169">
        <f>J206</f>
        <v>10049.1</v>
      </c>
      <c r="K205" s="169">
        <f t="shared" ref="K205:L205" si="135">K206</f>
        <v>9747.6</v>
      </c>
      <c r="L205" s="169">
        <f t="shared" si="135"/>
        <v>301.5</v>
      </c>
      <c r="M205" s="235"/>
      <c r="N205" s="359"/>
      <c r="O205" s="163">
        <f>O206</f>
        <v>0</v>
      </c>
      <c r="P205" s="163"/>
      <c r="Q205" s="163"/>
      <c r="R205" s="375" t="s">
        <v>540</v>
      </c>
      <c r="S205" s="163"/>
      <c r="T205" s="163">
        <f>T206</f>
        <v>10049.1</v>
      </c>
      <c r="U205" s="163">
        <f t="shared" ref="U205:X205" si="136">U206</f>
        <v>0</v>
      </c>
      <c r="V205" s="163">
        <f t="shared" si="136"/>
        <v>0</v>
      </c>
      <c r="W205" s="163">
        <f t="shared" si="136"/>
        <v>0</v>
      </c>
      <c r="X205" s="163">
        <f t="shared" si="136"/>
        <v>0</v>
      </c>
      <c r="Y205" s="169">
        <f>Y206</f>
        <v>5024.5</v>
      </c>
      <c r="Z205" s="169">
        <f t="shared" ref="Z205:AA205" si="137">Z206</f>
        <v>4873.8</v>
      </c>
      <c r="AA205" s="169">
        <f t="shared" si="137"/>
        <v>150.69999999999999</v>
      </c>
      <c r="AB205" s="235"/>
      <c r="AC205" s="235"/>
      <c r="AD205" s="169">
        <f>AD206</f>
        <v>5024.5</v>
      </c>
      <c r="AE205" s="169">
        <f t="shared" ref="AE205:AF205" si="138">AE206</f>
        <v>4873.8</v>
      </c>
      <c r="AF205" s="169">
        <f t="shared" si="138"/>
        <v>150.69999999999999</v>
      </c>
      <c r="AG205" s="173"/>
      <c r="AH205" s="173"/>
    </row>
    <row r="206" spans="1:34" ht="63" x14ac:dyDescent="0.2">
      <c r="G206" s="327"/>
      <c r="H206" s="241" t="s">
        <v>370</v>
      </c>
      <c r="I206" s="241"/>
      <c r="J206" s="174">
        <f>K206+L206</f>
        <v>10049.1</v>
      </c>
      <c r="K206" s="174">
        <v>9747.6</v>
      </c>
      <c r="L206" s="174">
        <v>301.5</v>
      </c>
      <c r="M206" s="173">
        <f t="shared" si="120"/>
        <v>0.96999731319222615</v>
      </c>
      <c r="N206" s="358">
        <f t="shared" si="121"/>
        <v>3.0002686807773831E-2</v>
      </c>
      <c r="O206" s="174">
        <v>0</v>
      </c>
      <c r="P206" s="174"/>
      <c r="Q206" s="174"/>
      <c r="R206" s="375" t="s">
        <v>540</v>
      </c>
      <c r="S206" s="174"/>
      <c r="T206" s="174">
        <v>10049.1</v>
      </c>
      <c r="U206" s="174">
        <v>0</v>
      </c>
      <c r="V206" s="174">
        <v>0</v>
      </c>
      <c r="W206" s="174">
        <v>0</v>
      </c>
      <c r="X206" s="174">
        <v>0</v>
      </c>
      <c r="Y206" s="174">
        <f>Z206+AA206</f>
        <v>5024.5</v>
      </c>
      <c r="Z206" s="174">
        <v>4873.8</v>
      </c>
      <c r="AA206" s="239">
        <v>150.69999999999999</v>
      </c>
      <c r="AB206" s="173">
        <f t="shared" si="112"/>
        <v>0.97000696586725055</v>
      </c>
      <c r="AC206" s="173">
        <f t="shared" si="113"/>
        <v>2.9993034132749525E-2</v>
      </c>
      <c r="AD206" s="174">
        <f>AE206+AF206</f>
        <v>5024.5</v>
      </c>
      <c r="AE206" s="174">
        <v>4873.8</v>
      </c>
      <c r="AF206" s="239">
        <v>150.69999999999999</v>
      </c>
      <c r="AG206" s="173">
        <f t="shared" si="114"/>
        <v>0.97000696586725055</v>
      </c>
      <c r="AH206" s="173">
        <f t="shared" si="115"/>
        <v>2.9993034132749525E-2</v>
      </c>
    </row>
    <row r="207" spans="1:34" ht="30.75" customHeight="1" x14ac:dyDescent="0.2">
      <c r="G207" s="327"/>
      <c r="H207" s="238" t="s">
        <v>305</v>
      </c>
      <c r="I207" s="238"/>
      <c r="J207" s="163"/>
      <c r="K207" s="163"/>
      <c r="L207" s="163"/>
      <c r="M207" s="173"/>
      <c r="N207" s="358"/>
      <c r="O207" s="174"/>
      <c r="P207" s="174"/>
      <c r="Q207" s="174"/>
      <c r="R207" s="375"/>
      <c r="S207" s="174"/>
      <c r="T207" s="174"/>
      <c r="U207" s="174"/>
      <c r="V207" s="174"/>
      <c r="W207" s="174"/>
      <c r="X207" s="174"/>
      <c r="Y207" s="163"/>
      <c r="Z207" s="163"/>
      <c r="AA207" s="337"/>
      <c r="AB207" s="173"/>
      <c r="AC207" s="173"/>
      <c r="AD207" s="163"/>
      <c r="AE207" s="163"/>
      <c r="AF207" s="337"/>
      <c r="AG207" s="173"/>
      <c r="AH207" s="173"/>
    </row>
    <row r="208" spans="1:34" ht="47.25" x14ac:dyDescent="0.2">
      <c r="G208" s="331" t="s">
        <v>348</v>
      </c>
      <c r="H208" s="233" t="s">
        <v>308</v>
      </c>
      <c r="I208" s="233"/>
      <c r="J208" s="169">
        <f t="shared" ref="J208:L208" si="139">J209</f>
        <v>62829.4</v>
      </c>
      <c r="K208" s="249">
        <f t="shared" si="139"/>
        <v>60944.5</v>
      </c>
      <c r="L208" s="169">
        <f t="shared" si="139"/>
        <v>1884.9</v>
      </c>
      <c r="M208" s="173"/>
      <c r="N208" s="358"/>
      <c r="O208" s="163">
        <f>O209</f>
        <v>0</v>
      </c>
      <c r="P208" s="163"/>
      <c r="Q208" s="163"/>
      <c r="R208" s="375"/>
      <c r="S208" s="163"/>
      <c r="T208" s="163">
        <f>T209</f>
        <v>0</v>
      </c>
      <c r="U208" s="163">
        <f t="shared" ref="U208:X208" si="140">U209</f>
        <v>0</v>
      </c>
      <c r="V208" s="163">
        <f t="shared" si="140"/>
        <v>1884.9</v>
      </c>
      <c r="W208" s="163">
        <f t="shared" si="140"/>
        <v>0</v>
      </c>
      <c r="X208" s="163">
        <f t="shared" si="140"/>
        <v>0</v>
      </c>
      <c r="Y208" s="169">
        <f t="shared" ref="Y208:AA208" si="141">Y209</f>
        <v>45136.399999999994</v>
      </c>
      <c r="Z208" s="249">
        <f t="shared" si="141"/>
        <v>43782.2</v>
      </c>
      <c r="AA208" s="240">
        <f t="shared" si="141"/>
        <v>1354.2</v>
      </c>
      <c r="AB208" s="173">
        <f t="shared" si="112"/>
        <v>0.96999760725268303</v>
      </c>
      <c r="AC208" s="173">
        <f t="shared" si="113"/>
        <v>3.0002392747317027E-2</v>
      </c>
      <c r="AD208" s="169">
        <f t="shared" ref="AD208:AF208" si="142">AD209</f>
        <v>54616.799999999996</v>
      </c>
      <c r="AE208" s="249">
        <f t="shared" si="142"/>
        <v>52978.2</v>
      </c>
      <c r="AF208" s="240">
        <f t="shared" si="142"/>
        <v>1638.6</v>
      </c>
      <c r="AG208" s="173">
        <f t="shared" si="114"/>
        <v>0.96999824229907283</v>
      </c>
      <c r="AH208" s="173">
        <f t="shared" si="115"/>
        <v>3.0001757700927188E-2</v>
      </c>
    </row>
    <row r="209" spans="7:34" ht="78.75" x14ac:dyDescent="0.2">
      <c r="G209" s="327"/>
      <c r="H209" s="338" t="s">
        <v>307</v>
      </c>
      <c r="I209" s="360"/>
      <c r="J209" s="339">
        <f>K209+L209</f>
        <v>62829.4</v>
      </c>
      <c r="K209" s="253">
        <v>60944.5</v>
      </c>
      <c r="L209" s="339">
        <v>1884.9</v>
      </c>
      <c r="M209" s="179">
        <f t="shared" si="120"/>
        <v>0.96999971350991732</v>
      </c>
      <c r="N209" s="341">
        <f t="shared" si="121"/>
        <v>3.000028649008267E-2</v>
      </c>
      <c r="O209" s="339">
        <v>0</v>
      </c>
      <c r="P209" s="339"/>
      <c r="Q209" s="339"/>
      <c r="R209" s="375" t="s">
        <v>541</v>
      </c>
      <c r="S209" s="339"/>
      <c r="T209" s="339">
        <v>0</v>
      </c>
      <c r="U209" s="339">
        <v>0</v>
      </c>
      <c r="V209" s="339">
        <v>1884.9</v>
      </c>
      <c r="W209" s="339">
        <v>0</v>
      </c>
      <c r="X209" s="339">
        <v>0</v>
      </c>
      <c r="Y209" s="339">
        <f>Z209+AA209</f>
        <v>45136.399999999994</v>
      </c>
      <c r="Z209" s="253">
        <v>43782.2</v>
      </c>
      <c r="AA209" s="340">
        <v>1354.2</v>
      </c>
      <c r="AB209" s="179">
        <f t="shared" si="112"/>
        <v>0.96999760725268303</v>
      </c>
      <c r="AC209" s="179">
        <f t="shared" si="113"/>
        <v>3.0002392747317027E-2</v>
      </c>
      <c r="AD209" s="339">
        <f>AE209+AF209</f>
        <v>54616.799999999996</v>
      </c>
      <c r="AE209" s="253">
        <v>52978.2</v>
      </c>
      <c r="AF209" s="340">
        <v>1638.6</v>
      </c>
      <c r="AG209" s="179">
        <f t="shared" si="114"/>
        <v>0.96999824229907283</v>
      </c>
      <c r="AH209" s="179">
        <f t="shared" si="115"/>
        <v>3.0001757700927188E-2</v>
      </c>
    </row>
    <row r="210" spans="7:34" ht="31.5" x14ac:dyDescent="0.2">
      <c r="G210" s="230">
        <v>12</v>
      </c>
      <c r="H210" s="231" t="s">
        <v>280</v>
      </c>
      <c r="I210" s="232"/>
      <c r="J210" s="158"/>
      <c r="K210" s="158"/>
      <c r="L210" s="158"/>
      <c r="M210" s="158"/>
      <c r="N210" s="158"/>
      <c r="O210" s="158"/>
      <c r="P210" s="158"/>
      <c r="Q210" s="158"/>
      <c r="R210" s="158"/>
      <c r="S210" s="158"/>
      <c r="T210" s="158"/>
      <c r="U210" s="158"/>
      <c r="V210" s="158"/>
      <c r="W210" s="158"/>
      <c r="X210" s="158"/>
      <c r="Y210" s="158">
        <f>Y212</f>
        <v>6801.1</v>
      </c>
      <c r="Z210" s="158">
        <f>Z212</f>
        <v>6597</v>
      </c>
      <c r="AA210" s="158">
        <f>AA212</f>
        <v>204.1</v>
      </c>
      <c r="AB210" s="158"/>
      <c r="AC210" s="158"/>
      <c r="AD210" s="158">
        <f>AE210+AF210</f>
        <v>6998</v>
      </c>
      <c r="AE210" s="158">
        <f>AE212</f>
        <v>6788</v>
      </c>
      <c r="AF210" s="158">
        <f>AF213</f>
        <v>210</v>
      </c>
      <c r="AG210" s="158"/>
      <c r="AH210" s="158"/>
    </row>
    <row r="211" spans="7:34" ht="32.25" customHeight="1" x14ac:dyDescent="0.2">
      <c r="G211" s="331" t="s">
        <v>423</v>
      </c>
      <c r="H211" s="233" t="s">
        <v>429</v>
      </c>
      <c r="I211" s="378" t="s">
        <v>430</v>
      </c>
      <c r="J211" s="378"/>
      <c r="K211" s="378"/>
      <c r="L211" s="378"/>
      <c r="M211" s="378"/>
      <c r="N211" s="378"/>
      <c r="O211" s="378"/>
      <c r="P211" s="378"/>
      <c r="Q211" s="378"/>
      <c r="R211" s="378"/>
      <c r="S211" s="378"/>
      <c r="T211" s="378"/>
      <c r="U211" s="378"/>
      <c r="V211" s="378"/>
      <c r="W211" s="378"/>
      <c r="X211" s="378"/>
      <c r="Y211" s="378"/>
      <c r="Z211" s="378"/>
      <c r="AA211" s="378"/>
      <c r="AB211" s="378"/>
      <c r="AC211" s="378"/>
      <c r="AD211" s="378"/>
      <c r="AE211" s="378"/>
      <c r="AF211" s="378"/>
      <c r="AG211" s="378"/>
      <c r="AH211" s="378"/>
    </row>
    <row r="212" spans="7:34" ht="31.5" x14ac:dyDescent="0.2">
      <c r="G212" s="331" t="s">
        <v>346</v>
      </c>
      <c r="H212" s="233" t="s">
        <v>281</v>
      </c>
      <c r="I212" s="234"/>
      <c r="J212" s="174"/>
      <c r="K212" s="174"/>
      <c r="L212" s="174"/>
      <c r="M212" s="225"/>
      <c r="N212" s="225"/>
      <c r="O212" s="225"/>
      <c r="P212" s="225"/>
      <c r="Q212" s="225"/>
      <c r="R212" s="225"/>
      <c r="S212" s="225"/>
      <c r="T212" s="225"/>
      <c r="U212" s="225"/>
      <c r="V212" s="225"/>
      <c r="W212" s="225"/>
      <c r="X212" s="225"/>
      <c r="Y212" s="169">
        <f t="shared" ref="Y212:AA212" si="143">Y213</f>
        <v>6801.1</v>
      </c>
      <c r="Z212" s="169">
        <f t="shared" si="143"/>
        <v>6597</v>
      </c>
      <c r="AA212" s="169">
        <f t="shared" si="143"/>
        <v>204.1</v>
      </c>
      <c r="AB212" s="300">
        <f t="shared" ref="AB212:AB213" si="144">Z212/Y212</f>
        <v>0.96999014865242383</v>
      </c>
      <c r="AC212" s="300">
        <f t="shared" ref="AC212:AC213" si="145">AA212/Y212</f>
        <v>3.0009851347576125E-2</v>
      </c>
      <c r="AD212" s="169">
        <f t="shared" ref="AD212:AD213" si="146">AE212+AF212</f>
        <v>6998</v>
      </c>
      <c r="AE212" s="169">
        <f>AE213</f>
        <v>6788</v>
      </c>
      <c r="AF212" s="169">
        <f>AF213</f>
        <v>210</v>
      </c>
      <c r="AG212" s="300">
        <f t="shared" ref="AG212:AG213" si="147">AE212/AD212</f>
        <v>0.96999142612174905</v>
      </c>
      <c r="AH212" s="300">
        <f t="shared" ref="AH212:AH213" si="148">AF212/AD212</f>
        <v>3.0008573878250931E-2</v>
      </c>
    </row>
    <row r="213" spans="7:34" ht="31.5" x14ac:dyDescent="0.2">
      <c r="G213" s="236"/>
      <c r="H213" s="188" t="s">
        <v>297</v>
      </c>
      <c r="I213" s="355"/>
      <c r="J213" s="174"/>
      <c r="K213" s="174"/>
      <c r="L213" s="174"/>
      <c r="M213" s="225"/>
      <c r="N213" s="225"/>
      <c r="O213" s="225"/>
      <c r="P213" s="225"/>
      <c r="Q213" s="225"/>
      <c r="R213" s="225"/>
      <c r="S213" s="225"/>
      <c r="T213" s="225"/>
      <c r="U213" s="225"/>
      <c r="V213" s="225"/>
      <c r="W213" s="225"/>
      <c r="X213" s="225"/>
      <c r="Y213" s="174">
        <f>Z213+AA213</f>
        <v>6801.1</v>
      </c>
      <c r="Z213" s="174">
        <v>6597</v>
      </c>
      <c r="AA213" s="174">
        <v>204.1</v>
      </c>
      <c r="AB213" s="225">
        <f t="shared" si="144"/>
        <v>0.96999014865242383</v>
      </c>
      <c r="AC213" s="225">
        <f t="shared" si="145"/>
        <v>3.0009851347576125E-2</v>
      </c>
      <c r="AD213" s="174">
        <f t="shared" si="146"/>
        <v>6998</v>
      </c>
      <c r="AE213" s="174">
        <v>6788</v>
      </c>
      <c r="AF213" s="174">
        <v>210</v>
      </c>
      <c r="AG213" s="225">
        <f t="shared" si="147"/>
        <v>0.96999142612174905</v>
      </c>
      <c r="AH213" s="225">
        <f t="shared" si="148"/>
        <v>3.0008573878250931E-2</v>
      </c>
    </row>
    <row r="214" spans="7:34" ht="31.5" x14ac:dyDescent="0.2">
      <c r="G214" s="331" t="s">
        <v>424</v>
      </c>
      <c r="H214" s="233" t="s">
        <v>427</v>
      </c>
      <c r="I214" s="378" t="s">
        <v>409</v>
      </c>
      <c r="J214" s="378"/>
      <c r="K214" s="378"/>
      <c r="L214" s="378"/>
      <c r="M214" s="378"/>
      <c r="N214" s="378"/>
      <c r="O214" s="378"/>
      <c r="P214" s="378"/>
      <c r="Q214" s="378"/>
      <c r="R214" s="378"/>
      <c r="S214" s="378"/>
      <c r="T214" s="378"/>
      <c r="U214" s="378"/>
      <c r="V214" s="378"/>
      <c r="W214" s="378"/>
      <c r="X214" s="378"/>
      <c r="Y214" s="378"/>
      <c r="Z214" s="378"/>
      <c r="AA214" s="378"/>
      <c r="AB214" s="379"/>
      <c r="AC214" s="379"/>
      <c r="AD214" s="379"/>
      <c r="AE214" s="379"/>
      <c r="AF214" s="379"/>
      <c r="AG214" s="379"/>
      <c r="AH214" s="379"/>
    </row>
    <row r="215" spans="7:34" ht="15.75" x14ac:dyDescent="0.2">
      <c r="G215" s="331" t="s">
        <v>425</v>
      </c>
      <c r="H215" s="233" t="s">
        <v>428</v>
      </c>
      <c r="I215" s="378" t="s">
        <v>409</v>
      </c>
      <c r="J215" s="378"/>
      <c r="K215" s="378"/>
      <c r="L215" s="378"/>
      <c r="M215" s="378"/>
      <c r="N215" s="378"/>
      <c r="O215" s="378"/>
      <c r="P215" s="378"/>
      <c r="Q215" s="378"/>
      <c r="R215" s="378"/>
      <c r="S215" s="378"/>
      <c r="T215" s="378"/>
      <c r="U215" s="378"/>
      <c r="V215" s="378"/>
      <c r="W215" s="378"/>
      <c r="X215" s="378"/>
      <c r="Y215" s="378"/>
      <c r="Z215" s="378"/>
      <c r="AA215" s="378"/>
      <c r="AB215" s="379"/>
      <c r="AC215" s="379"/>
      <c r="AD215" s="379"/>
      <c r="AE215" s="379"/>
      <c r="AF215" s="379"/>
      <c r="AG215" s="379"/>
      <c r="AH215" s="379"/>
    </row>
    <row r="216" spans="7:34" ht="31.5" x14ac:dyDescent="0.2">
      <c r="G216" s="331" t="s">
        <v>426</v>
      </c>
      <c r="H216" s="233" t="s">
        <v>455</v>
      </c>
      <c r="I216" s="378" t="s">
        <v>409</v>
      </c>
      <c r="J216" s="378"/>
      <c r="K216" s="378"/>
      <c r="L216" s="378"/>
      <c r="M216" s="378"/>
      <c r="N216" s="378"/>
      <c r="O216" s="378"/>
      <c r="P216" s="378"/>
      <c r="Q216" s="378"/>
      <c r="R216" s="378"/>
      <c r="S216" s="378"/>
      <c r="T216" s="378"/>
      <c r="U216" s="378"/>
      <c r="V216" s="378"/>
      <c r="W216" s="378"/>
      <c r="X216" s="378"/>
      <c r="Y216" s="378"/>
      <c r="Z216" s="378"/>
      <c r="AA216" s="378"/>
      <c r="AB216" s="379"/>
      <c r="AC216" s="379"/>
      <c r="AD216" s="379"/>
      <c r="AE216" s="379"/>
      <c r="AF216" s="379"/>
      <c r="AG216" s="379"/>
      <c r="AH216" s="379"/>
    </row>
    <row r="217" spans="7:34" x14ac:dyDescent="0.2">
      <c r="H217" s="41"/>
      <c r="I217" s="41"/>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row>
    <row r="218" spans="7:34" x14ac:dyDescent="0.2">
      <c r="H218" s="41"/>
      <c r="I218" s="41"/>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row>
    <row r="219" spans="7:34" ht="15.75" customHeight="1" x14ac:dyDescent="0.2">
      <c r="H219" s="381" t="s">
        <v>521</v>
      </c>
      <c r="I219" s="381"/>
      <c r="J219" s="381"/>
      <c r="K219" s="381"/>
      <c r="L219" s="381"/>
      <c r="M219" s="381"/>
      <c r="N219" s="381"/>
      <c r="O219" s="381"/>
      <c r="P219" s="381"/>
      <c r="Q219" s="381"/>
      <c r="R219" s="381"/>
      <c r="S219" s="381"/>
      <c r="T219" s="381"/>
      <c r="U219" s="381"/>
      <c r="V219" s="381"/>
      <c r="W219" s="381"/>
      <c r="X219" s="381"/>
      <c r="Y219" s="381"/>
      <c r="Z219" s="381"/>
      <c r="AA219" s="381"/>
      <c r="AB219" s="381"/>
      <c r="AC219" s="381"/>
      <c r="AD219" s="381"/>
      <c r="AE219" s="381"/>
      <c r="AF219" s="381"/>
      <c r="AG219" s="381"/>
      <c r="AH219" s="381"/>
    </row>
    <row r="220" spans="7:34" ht="15.75" x14ac:dyDescent="0.2">
      <c r="H220" s="380" t="s">
        <v>367</v>
      </c>
      <c r="I220" s="380"/>
      <c r="J220" s="380"/>
      <c r="K220" s="380"/>
      <c r="L220" s="380"/>
      <c r="M220" s="380"/>
      <c r="N220" s="380"/>
      <c r="O220" s="380"/>
      <c r="P220" s="380"/>
      <c r="Q220" s="380"/>
      <c r="R220" s="380"/>
      <c r="S220" s="380"/>
      <c r="T220" s="380"/>
      <c r="U220" s="380"/>
      <c r="V220" s="380"/>
      <c r="W220" s="380"/>
      <c r="X220" s="380"/>
      <c r="Y220" s="380"/>
      <c r="Z220" s="380"/>
      <c r="AA220" s="380"/>
    </row>
    <row r="221" spans="7:34" ht="41.25" customHeight="1" x14ac:dyDescent="0.2">
      <c r="H221" s="381" t="s">
        <v>503</v>
      </c>
      <c r="I221" s="381"/>
      <c r="J221" s="381"/>
      <c r="K221" s="381"/>
      <c r="L221" s="381"/>
      <c r="M221" s="381"/>
      <c r="N221" s="381"/>
      <c r="O221" s="381"/>
      <c r="P221" s="381"/>
      <c r="Q221" s="381"/>
      <c r="R221" s="381"/>
      <c r="S221" s="381"/>
      <c r="T221" s="381"/>
      <c r="U221" s="381"/>
      <c r="V221" s="381"/>
      <c r="W221" s="381"/>
      <c r="X221" s="381"/>
      <c r="Y221" s="381"/>
      <c r="Z221" s="381"/>
      <c r="AA221" s="381"/>
      <c r="AB221" s="381"/>
      <c r="AC221" s="381"/>
      <c r="AD221" s="381"/>
      <c r="AE221" s="381"/>
      <c r="AF221" s="381"/>
      <c r="AG221" s="381"/>
      <c r="AH221" s="381"/>
    </row>
  </sheetData>
  <autoFilter ref="A8:AH216"/>
  <mergeCells count="85">
    <mergeCell ref="V1:X1"/>
    <mergeCell ref="A3:AH3"/>
    <mergeCell ref="A4:AC4"/>
    <mergeCell ref="A5:A7"/>
    <mergeCell ref="B5:B7"/>
    <mergeCell ref="C5:C7"/>
    <mergeCell ref="D5:D7"/>
    <mergeCell ref="E5:E7"/>
    <mergeCell ref="F5:F7"/>
    <mergeCell ref="G5:G7"/>
    <mergeCell ref="H5:H7"/>
    <mergeCell ref="AA6:AA7"/>
    <mergeCell ref="I5:I7"/>
    <mergeCell ref="N5:N7"/>
    <mergeCell ref="I123:AH123"/>
    <mergeCell ref="AD6:AD7"/>
    <mergeCell ref="AE6:AE7"/>
    <mergeCell ref="AF6:AF7"/>
    <mergeCell ref="I96:AH96"/>
    <mergeCell ref="I100:AH100"/>
    <mergeCell ref="I109:AH109"/>
    <mergeCell ref="I114:AH114"/>
    <mergeCell ref="I117:AH117"/>
    <mergeCell ref="AB5:AB7"/>
    <mergeCell ref="O5:Q6"/>
    <mergeCell ref="X5:X6"/>
    <mergeCell ref="T5:V6"/>
    <mergeCell ref="W5:W6"/>
    <mergeCell ref="T52:T53"/>
    <mergeCell ref="S5:S7"/>
    <mergeCell ref="A10:H10"/>
    <mergeCell ref="I37:AH37"/>
    <mergeCell ref="G52:G54"/>
    <mergeCell ref="AC5:AC7"/>
    <mergeCell ref="AD5:AF5"/>
    <mergeCell ref="AG5:AG7"/>
    <mergeCell ref="AH5:AH7"/>
    <mergeCell ref="J6:J7"/>
    <mergeCell ref="K6:K7"/>
    <mergeCell ref="L6:L7"/>
    <mergeCell ref="Y6:Y7"/>
    <mergeCell ref="Z6:Z7"/>
    <mergeCell ref="Y5:AA5"/>
    <mergeCell ref="R5:R7"/>
    <mergeCell ref="J5:L5"/>
    <mergeCell ref="M5:M7"/>
    <mergeCell ref="I184:AH184"/>
    <mergeCell ref="I172:AH172"/>
    <mergeCell ref="I124:AH124"/>
    <mergeCell ref="I131:AH131"/>
    <mergeCell ref="I136:AH136"/>
    <mergeCell ref="I141:AH141"/>
    <mergeCell ref="I142:AH142"/>
    <mergeCell ref="I147:AH147"/>
    <mergeCell ref="I148:AH148"/>
    <mergeCell ref="I163:AH163"/>
    <mergeCell ref="I169:AH169"/>
    <mergeCell ref="I170:AH170"/>
    <mergeCell ref="I171:AH171"/>
    <mergeCell ref="I178:AH178"/>
    <mergeCell ref="I179:AH179"/>
    <mergeCell ref="I181:AH181"/>
    <mergeCell ref="I182:AH182"/>
    <mergeCell ref="I183:AH183"/>
    <mergeCell ref="I215:AH215"/>
    <mergeCell ref="I216:AH216"/>
    <mergeCell ref="H220:AA220"/>
    <mergeCell ref="H221:AH221"/>
    <mergeCell ref="H219:AH219"/>
    <mergeCell ref="U52:U53"/>
    <mergeCell ref="V52:V53"/>
    <mergeCell ref="W52:W53"/>
    <mergeCell ref="X52:X53"/>
    <mergeCell ref="I214:AH214"/>
    <mergeCell ref="I186:AH186"/>
    <mergeCell ref="I196:AH196"/>
    <mergeCell ref="I197:AH197"/>
    <mergeCell ref="I200:AH200"/>
    <mergeCell ref="I211:AH211"/>
    <mergeCell ref="I185:AH185"/>
    <mergeCell ref="I173:AH173"/>
    <mergeCell ref="I174:AH174"/>
    <mergeCell ref="I175:AH175"/>
    <mergeCell ref="I176:AH176"/>
    <mergeCell ref="I177:AH177"/>
  </mergeCells>
  <pageMargins left="0.19685039370078741" right="0.19685039370078741" top="0.39370078740157483" bottom="0.59055118110236227" header="0.31496062992125984" footer="0.31496062992125984"/>
  <pageSetup paperSize="9" scale="48" fitToHeight="0" orientation="landscape" r:id="rId1"/>
  <headerFooter>
    <oddFooter>&amp;C&amp;P из &amp;N</oddFooter>
  </headerFooter>
  <rowBreaks count="3" manualBreakCount="3">
    <brk id="51" max="33" man="1"/>
    <brk id="95" max="33" man="1"/>
    <brk id="140" max="3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17"/>
  <sheetViews>
    <sheetView topLeftCell="G1" zoomScale="90" zoomScaleNormal="90" workbookViewId="0">
      <pane xSplit="2" ySplit="7" topLeftCell="I130" activePane="bottomRight" state="frozen"/>
      <selection activeCell="G1" sqref="G1"/>
      <selection pane="topRight" activeCell="I1" sqref="I1"/>
      <selection pane="bottomLeft" activeCell="G8" sqref="G8"/>
      <selection pane="bottomRight" activeCell="V70" sqref="V70"/>
    </sheetView>
  </sheetViews>
  <sheetFormatPr defaultRowHeight="12.75" x14ac:dyDescent="0.2"/>
  <cols>
    <col min="1" max="1" width="17.83203125" hidden="1" customWidth="1"/>
    <col min="2" max="3" width="7.5" hidden="1" customWidth="1"/>
    <col min="4" max="4" width="13.5" hidden="1" customWidth="1"/>
    <col min="5" max="5" width="7.33203125" hidden="1" customWidth="1"/>
    <col min="6" max="6" width="14.83203125" hidden="1" customWidth="1"/>
    <col min="7" max="7" width="10.6640625" customWidth="1"/>
    <col min="8" max="8" width="66.83203125" customWidth="1"/>
    <col min="9" max="9" width="10.1640625" customWidth="1"/>
    <col min="10" max="10" width="15" customWidth="1"/>
    <col min="11" max="12" width="16.5" customWidth="1"/>
    <col min="13" max="13" width="17.6640625" customWidth="1"/>
    <col min="14" max="14" width="15.33203125" customWidth="1"/>
    <col min="15" max="15" width="14.6640625" customWidth="1"/>
    <col min="16" max="16" width="16.6640625" customWidth="1"/>
    <col min="17" max="17" width="16.33203125" customWidth="1"/>
    <col min="18" max="18" width="18" customWidth="1"/>
    <col min="19" max="19" width="15" customWidth="1"/>
    <col min="20" max="20" width="14.83203125" customWidth="1"/>
    <col min="21" max="21" width="17.33203125" customWidth="1"/>
    <col min="22" max="22" width="15.33203125" customWidth="1"/>
    <col min="23" max="23" width="16.83203125" customWidth="1"/>
    <col min="24" max="24" width="15.1640625" customWidth="1"/>
    <col min="25" max="25" width="18.6640625" customWidth="1"/>
  </cols>
  <sheetData>
    <row r="1" spans="1:25" x14ac:dyDescent="0.2">
      <c r="A1" t="s">
        <v>0</v>
      </c>
      <c r="X1" s="28"/>
    </row>
    <row r="2" spans="1:25" ht="15.75" x14ac:dyDescent="0.2">
      <c r="A2" s="435" t="s">
        <v>495</v>
      </c>
      <c r="B2" s="435"/>
      <c r="C2" s="435"/>
      <c r="D2" s="435"/>
      <c r="E2" s="435"/>
      <c r="F2" s="435"/>
      <c r="G2" s="435"/>
      <c r="H2" s="435"/>
      <c r="I2" s="435"/>
      <c r="J2" s="435"/>
      <c r="K2" s="435"/>
      <c r="L2" s="435"/>
      <c r="M2" s="435"/>
      <c r="N2" s="435"/>
      <c r="O2" s="435"/>
      <c r="P2" s="435"/>
      <c r="Q2" s="435"/>
      <c r="R2" s="435"/>
      <c r="S2" s="435"/>
      <c r="T2" s="435"/>
      <c r="U2" s="435"/>
      <c r="V2" s="435"/>
      <c r="W2" s="435"/>
      <c r="X2" s="435"/>
    </row>
    <row r="3" spans="1:25" ht="15.75" x14ac:dyDescent="0.2">
      <c r="A3" s="435" t="s">
        <v>0</v>
      </c>
      <c r="B3" s="435"/>
      <c r="C3" s="435"/>
      <c r="D3" s="435"/>
      <c r="E3" s="435"/>
      <c r="F3" s="435"/>
      <c r="G3" s="435"/>
      <c r="H3" s="435"/>
      <c r="I3" s="435"/>
      <c r="J3" s="435"/>
      <c r="K3" s="435"/>
      <c r="L3" s="435"/>
      <c r="M3" s="435"/>
      <c r="N3" s="435"/>
      <c r="O3" s="435"/>
      <c r="P3" s="435"/>
      <c r="Q3" s="435"/>
      <c r="R3" s="435"/>
      <c r="S3" s="435"/>
      <c r="T3" s="130"/>
      <c r="U3" s="130"/>
      <c r="V3" s="130"/>
      <c r="W3" s="130"/>
    </row>
    <row r="4" spans="1:25" ht="15.75" x14ac:dyDescent="0.2">
      <c r="A4" s="436" t="s">
        <v>0</v>
      </c>
      <c r="B4" s="436" t="s">
        <v>0</v>
      </c>
      <c r="C4" s="436" t="s">
        <v>0</v>
      </c>
      <c r="D4" s="436" t="s">
        <v>0</v>
      </c>
      <c r="E4" s="436" t="s">
        <v>0</v>
      </c>
      <c r="F4" s="436" t="s">
        <v>0</v>
      </c>
      <c r="G4" s="438" t="s">
        <v>322</v>
      </c>
      <c r="H4" s="441" t="s">
        <v>247</v>
      </c>
      <c r="I4" s="403" t="s">
        <v>373</v>
      </c>
      <c r="J4" s="403" t="s">
        <v>496</v>
      </c>
      <c r="K4" s="403"/>
      <c r="L4" s="403"/>
      <c r="M4" s="406" t="s">
        <v>313</v>
      </c>
      <c r="N4" s="428" t="s">
        <v>314</v>
      </c>
      <c r="O4" s="403" t="s">
        <v>497</v>
      </c>
      <c r="P4" s="403"/>
      <c r="Q4" s="403"/>
      <c r="R4" s="403" t="s">
        <v>313</v>
      </c>
      <c r="S4" s="403" t="s">
        <v>314</v>
      </c>
      <c r="T4" s="405" t="s">
        <v>498</v>
      </c>
      <c r="U4" s="403"/>
      <c r="V4" s="403"/>
      <c r="W4" s="406" t="s">
        <v>313</v>
      </c>
      <c r="X4" s="403" t="s">
        <v>314</v>
      </c>
    </row>
    <row r="5" spans="1:25" x14ac:dyDescent="0.2">
      <c r="A5" s="437" t="s">
        <v>0</v>
      </c>
      <c r="B5" s="437" t="s">
        <v>0</v>
      </c>
      <c r="C5" s="437" t="s">
        <v>0</v>
      </c>
      <c r="D5" s="437" t="s">
        <v>0</v>
      </c>
      <c r="E5" s="437" t="s">
        <v>0</v>
      </c>
      <c r="F5" s="437" t="s">
        <v>0</v>
      </c>
      <c r="G5" s="439"/>
      <c r="H5" s="442" t="s">
        <v>0</v>
      </c>
      <c r="I5" s="403"/>
      <c r="J5" s="408" t="s">
        <v>9</v>
      </c>
      <c r="K5" s="410" t="s">
        <v>222</v>
      </c>
      <c r="L5" s="410" t="s">
        <v>312</v>
      </c>
      <c r="M5" s="407"/>
      <c r="N5" s="430"/>
      <c r="O5" s="411" t="s">
        <v>9</v>
      </c>
      <c r="P5" s="411" t="s">
        <v>222</v>
      </c>
      <c r="Q5" s="411" t="s">
        <v>312</v>
      </c>
      <c r="R5" s="403"/>
      <c r="S5" s="403"/>
      <c r="T5" s="416" t="s">
        <v>1</v>
      </c>
      <c r="U5" s="418" t="s">
        <v>2</v>
      </c>
      <c r="V5" s="419" t="s">
        <v>312</v>
      </c>
      <c r="W5" s="407"/>
      <c r="X5" s="403"/>
    </row>
    <row r="6" spans="1:25" ht="41.25" customHeight="1" x14ac:dyDescent="0.2">
      <c r="A6" s="437" t="s">
        <v>0</v>
      </c>
      <c r="B6" s="437" t="s">
        <v>0</v>
      </c>
      <c r="C6" s="437" t="s">
        <v>0</v>
      </c>
      <c r="D6" s="437" t="s">
        <v>0</v>
      </c>
      <c r="E6" s="437" t="s">
        <v>0</v>
      </c>
      <c r="F6" s="437" t="s">
        <v>0</v>
      </c>
      <c r="G6" s="440"/>
      <c r="H6" s="442" t="s">
        <v>0</v>
      </c>
      <c r="I6" s="403"/>
      <c r="J6" s="409"/>
      <c r="K6" s="410"/>
      <c r="L6" s="410"/>
      <c r="M6" s="415"/>
      <c r="N6" s="432"/>
      <c r="O6" s="412"/>
      <c r="P6" s="412"/>
      <c r="Q6" s="412"/>
      <c r="R6" s="404"/>
      <c r="S6" s="404"/>
      <c r="T6" s="417" t="s">
        <v>0</v>
      </c>
      <c r="U6" s="410"/>
      <c r="V6" s="420"/>
      <c r="W6" s="407"/>
      <c r="X6" s="404"/>
    </row>
    <row r="7" spans="1:25" ht="15.75" x14ac:dyDescent="0.2">
      <c r="A7" s="141" t="s">
        <v>3</v>
      </c>
      <c r="B7" s="141" t="s">
        <v>4</v>
      </c>
      <c r="C7" s="141" t="s">
        <v>5</v>
      </c>
      <c r="D7" s="141" t="s">
        <v>6</v>
      </c>
      <c r="E7" s="141" t="s">
        <v>7</v>
      </c>
      <c r="F7" s="141" t="s">
        <v>8</v>
      </c>
      <c r="G7" s="142"/>
      <c r="H7" s="142">
        <v>1</v>
      </c>
      <c r="I7" s="142">
        <v>2</v>
      </c>
      <c r="J7" s="143" t="s">
        <v>451</v>
      </c>
      <c r="K7" s="143">
        <v>4</v>
      </c>
      <c r="L7" s="143">
        <v>5</v>
      </c>
      <c r="M7" s="143">
        <v>6</v>
      </c>
      <c r="N7" s="143">
        <v>7</v>
      </c>
      <c r="O7" s="143" t="s">
        <v>452</v>
      </c>
      <c r="P7" s="143">
        <v>9</v>
      </c>
      <c r="Q7" s="143">
        <v>10</v>
      </c>
      <c r="R7" s="143">
        <v>11</v>
      </c>
      <c r="S7" s="143">
        <v>12</v>
      </c>
      <c r="T7" s="143" t="s">
        <v>316</v>
      </c>
      <c r="U7" s="143">
        <v>14</v>
      </c>
      <c r="V7" s="143">
        <v>15</v>
      </c>
      <c r="W7" s="143">
        <v>16</v>
      </c>
      <c r="X7" s="144">
        <v>17</v>
      </c>
    </row>
    <row r="8" spans="1:25" ht="15.75" x14ac:dyDescent="0.2">
      <c r="A8" s="397" t="s">
        <v>272</v>
      </c>
      <c r="B8" s="398"/>
      <c r="C8" s="398"/>
      <c r="D8" s="398"/>
      <c r="E8" s="398"/>
      <c r="F8" s="398"/>
      <c r="G8" s="398"/>
      <c r="H8" s="399"/>
      <c r="I8" s="266"/>
      <c r="J8" s="267">
        <f>J94+J120+J128+J53+J9+J154+J194+J179+J170</f>
        <v>8926105.0999999996</v>
      </c>
      <c r="K8" s="267">
        <f>K94+K120+K128+K53+K9+K154+K194+K179+K170</f>
        <v>6772024.5999999996</v>
      </c>
      <c r="L8" s="267">
        <f>L94+L120+L128+L53+L9+L154+L194+L179+L170</f>
        <v>2154080.5</v>
      </c>
      <c r="M8" s="267"/>
      <c r="N8" s="267"/>
      <c r="O8" s="267">
        <f>O9+O53+O94+O120+O128+O154+O179+O194+O206</f>
        <v>9505599.1999999993</v>
      </c>
      <c r="P8" s="267">
        <f>P9+P53+P94+P120+P128+P154+P179+P194+P206</f>
        <v>5573064</v>
      </c>
      <c r="Q8" s="267">
        <f>Q9+Q53+Q94+Q120+Q128+Q154+Q179+Q194+Q206</f>
        <v>3932535.2</v>
      </c>
      <c r="R8" s="227"/>
      <c r="S8" s="268"/>
      <c r="T8" s="267">
        <f>T9+T53+T94+T120+T128+T154+T179+T194+T206</f>
        <v>8751210</v>
      </c>
      <c r="U8" s="267">
        <f>U9+U53+U94+U120+U128+U154+U179+U194+U206</f>
        <v>3332713.9</v>
      </c>
      <c r="V8" s="267">
        <f>V9+V53+V94+V120+V128+V154+V179+V194+V206</f>
        <v>5418496.0999999996</v>
      </c>
      <c r="W8" s="269"/>
      <c r="X8" s="270"/>
      <c r="Y8" s="63"/>
    </row>
    <row r="9" spans="1:25" ht="15.75" x14ac:dyDescent="0.2">
      <c r="A9" s="147" t="s">
        <v>10</v>
      </c>
      <c r="B9" s="148" t="s">
        <v>0</v>
      </c>
      <c r="C9" s="148" t="s">
        <v>0</v>
      </c>
      <c r="D9" s="148" t="s">
        <v>0</v>
      </c>
      <c r="E9" s="149" t="s">
        <v>0</v>
      </c>
      <c r="F9" s="149" t="s">
        <v>0</v>
      </c>
      <c r="G9" s="150">
        <v>1</v>
      </c>
      <c r="H9" s="151" t="s">
        <v>248</v>
      </c>
      <c r="I9" s="151"/>
      <c r="J9" s="152">
        <f>J10+J17+J37+J27</f>
        <v>2634283.5</v>
      </c>
      <c r="K9" s="152">
        <f>K10+K17+K37+K27</f>
        <v>1836615.4999999998</v>
      </c>
      <c r="L9" s="152">
        <f>L10+L17+L37+L27</f>
        <v>797668.00000000012</v>
      </c>
      <c r="M9" s="158"/>
      <c r="N9" s="158"/>
      <c r="O9" s="152">
        <f>O10+O17+O27+O37</f>
        <v>1877533.4000000004</v>
      </c>
      <c r="P9" s="152">
        <f>P10+P17+P37+P27</f>
        <v>1225250.1000000001</v>
      </c>
      <c r="Q9" s="226">
        <f>Q10+Q17+Q37+Q27</f>
        <v>652283.29999999993</v>
      </c>
      <c r="R9" s="227"/>
      <c r="S9" s="227"/>
      <c r="T9" s="152">
        <f>T10+T17+T37+T27</f>
        <v>1496150.5999999999</v>
      </c>
      <c r="U9" s="152">
        <f>U10+U17+U37+U27</f>
        <v>949462.2</v>
      </c>
      <c r="V9" s="226">
        <f>V10+V17+V37+V27</f>
        <v>546688.4</v>
      </c>
      <c r="W9" s="227"/>
      <c r="X9" s="227"/>
    </row>
    <row r="10" spans="1:25" ht="47.25" x14ac:dyDescent="0.2">
      <c r="A10" s="147" t="s">
        <v>10</v>
      </c>
      <c r="B10" s="148"/>
      <c r="C10" s="148"/>
      <c r="D10" s="148"/>
      <c r="E10" s="149"/>
      <c r="F10" s="149"/>
      <c r="G10" s="141" t="s">
        <v>341</v>
      </c>
      <c r="H10" s="167" t="s">
        <v>259</v>
      </c>
      <c r="I10" s="167"/>
      <c r="J10" s="168">
        <f>J12+J14+J16+J13</f>
        <v>675331.7</v>
      </c>
      <c r="K10" s="168">
        <f>K12+K14+K16+K13</f>
        <v>388221</v>
      </c>
      <c r="L10" s="168">
        <f>L12+L14+L16+L13</f>
        <v>287110.70000000007</v>
      </c>
      <c r="M10" s="173"/>
      <c r="N10" s="173"/>
      <c r="O10" s="168">
        <f>O12+O14+O16+O13</f>
        <v>432898.7</v>
      </c>
      <c r="P10" s="168">
        <f t="shared" ref="P10" si="0">P12+P14+P16+P13</f>
        <v>329047.90000000002</v>
      </c>
      <c r="Q10" s="201">
        <f>Q12+Q14+Q16+Q13</f>
        <v>103850.8</v>
      </c>
      <c r="R10" s="173">
        <f>P10/O10</f>
        <v>0.76010369169507785</v>
      </c>
      <c r="S10" s="173">
        <f>Q10/O10</f>
        <v>0.23989630830492215</v>
      </c>
      <c r="T10" s="168">
        <f>T12+T14+T16+T13</f>
        <v>355272.9</v>
      </c>
      <c r="U10" s="168">
        <f t="shared" ref="U10" si="1">U12+U14+U16+U13</f>
        <v>222250</v>
      </c>
      <c r="V10" s="201">
        <f>V12+V14+V16+V13</f>
        <v>133022.9</v>
      </c>
      <c r="W10" s="173">
        <f>U10/T10</f>
        <v>0.62557543792391701</v>
      </c>
      <c r="X10" s="173">
        <f>V10/T10</f>
        <v>0.37442456207608288</v>
      </c>
    </row>
    <row r="11" spans="1:25" ht="15.75" x14ac:dyDescent="0.2">
      <c r="A11" s="147" t="s">
        <v>10</v>
      </c>
      <c r="B11" s="148"/>
      <c r="C11" s="148"/>
      <c r="D11" s="148"/>
      <c r="E11" s="149"/>
      <c r="F11" s="149"/>
      <c r="G11" s="149"/>
      <c r="H11" s="160" t="s">
        <v>484</v>
      </c>
      <c r="I11" s="160"/>
      <c r="J11" s="168"/>
      <c r="K11" s="218"/>
      <c r="L11" s="218"/>
      <c r="M11" s="173"/>
      <c r="N11" s="173"/>
      <c r="O11" s="168"/>
      <c r="P11" s="218"/>
      <c r="Q11" s="219"/>
      <c r="R11" s="173"/>
      <c r="S11" s="173"/>
      <c r="T11" s="168"/>
      <c r="U11" s="218"/>
      <c r="V11" s="219"/>
      <c r="W11" s="173"/>
      <c r="X11" s="173"/>
    </row>
    <row r="12" spans="1:25" ht="78.75" x14ac:dyDescent="0.2">
      <c r="A12" s="141" t="s">
        <v>10</v>
      </c>
      <c r="B12" s="141" t="s">
        <v>14</v>
      </c>
      <c r="C12" s="141" t="s">
        <v>15</v>
      </c>
      <c r="D12" s="141" t="s">
        <v>16</v>
      </c>
      <c r="E12" s="141" t="s">
        <v>0</v>
      </c>
      <c r="F12" s="141" t="s">
        <v>0</v>
      </c>
      <c r="G12" s="141"/>
      <c r="H12" s="171" t="s">
        <v>175</v>
      </c>
      <c r="I12" s="141" t="s">
        <v>374</v>
      </c>
      <c r="J12" s="172">
        <v>325188.5</v>
      </c>
      <c r="K12" s="172">
        <v>282188.3</v>
      </c>
      <c r="L12" s="204" t="s">
        <v>176</v>
      </c>
      <c r="M12" s="173">
        <f>K12/J12</f>
        <v>0.86776838664343903</v>
      </c>
      <c r="N12" s="173">
        <f>L12/J12</f>
        <v>0.13223161335656089</v>
      </c>
      <c r="O12" s="172">
        <v>0</v>
      </c>
      <c r="P12" s="204" t="s">
        <v>18</v>
      </c>
      <c r="Q12" s="205" t="s">
        <v>18</v>
      </c>
      <c r="R12" s="173"/>
      <c r="S12" s="173"/>
      <c r="T12" s="172">
        <v>0</v>
      </c>
      <c r="U12" s="204" t="s">
        <v>18</v>
      </c>
      <c r="V12" s="205" t="s">
        <v>18</v>
      </c>
      <c r="W12" s="173"/>
      <c r="X12" s="173"/>
    </row>
    <row r="13" spans="1:25" ht="78.75" x14ac:dyDescent="0.2">
      <c r="A13" s="141" t="s">
        <v>10</v>
      </c>
      <c r="B13" s="141" t="s">
        <v>14</v>
      </c>
      <c r="C13" s="141" t="s">
        <v>19</v>
      </c>
      <c r="D13" s="141" t="s">
        <v>20</v>
      </c>
      <c r="E13" s="141" t="s">
        <v>0</v>
      </c>
      <c r="F13" s="141" t="s">
        <v>0</v>
      </c>
      <c r="G13" s="141"/>
      <c r="H13" s="171" t="s">
        <v>468</v>
      </c>
      <c r="I13" s="141" t="s">
        <v>374</v>
      </c>
      <c r="J13" s="172">
        <f>K13+L13</f>
        <v>108792.59999999999</v>
      </c>
      <c r="K13" s="172">
        <v>106032.7</v>
      </c>
      <c r="L13" s="172">
        <v>2759.9</v>
      </c>
      <c r="M13" s="173">
        <f>K13/J13</f>
        <v>0.97463154663092899</v>
      </c>
      <c r="N13" s="173">
        <f>L13/J13</f>
        <v>2.5368453369071061E-2</v>
      </c>
      <c r="O13" s="172">
        <f>P13+Q13</f>
        <v>337612.7</v>
      </c>
      <c r="P13" s="172">
        <v>329047.90000000002</v>
      </c>
      <c r="Q13" s="210">
        <v>8564.7999999999993</v>
      </c>
      <c r="R13" s="173">
        <f>P13/O13</f>
        <v>0.97463128608609806</v>
      </c>
      <c r="S13" s="173">
        <f>Q13/O13</f>
        <v>2.5368713913901931E-2</v>
      </c>
      <c r="T13" s="172">
        <f>U13+V13</f>
        <v>228035.1</v>
      </c>
      <c r="U13" s="172">
        <v>222250</v>
      </c>
      <c r="V13" s="210">
        <v>5785.1</v>
      </c>
      <c r="W13" s="173">
        <f>U13/T13</f>
        <v>0.97463065992910736</v>
      </c>
      <c r="X13" s="173">
        <f>V13/T13</f>
        <v>2.5369340070892595E-2</v>
      </c>
    </row>
    <row r="14" spans="1:25" ht="31.5" x14ac:dyDescent="0.2">
      <c r="A14" s="141"/>
      <c r="B14" s="141"/>
      <c r="C14" s="141"/>
      <c r="D14" s="141"/>
      <c r="E14" s="141"/>
      <c r="F14" s="141"/>
      <c r="G14" s="141"/>
      <c r="H14" s="171" t="s">
        <v>178</v>
      </c>
      <c r="I14" s="304" t="s">
        <v>374</v>
      </c>
      <c r="J14" s="172">
        <v>236895.7</v>
      </c>
      <c r="K14" s="204" t="s">
        <v>18</v>
      </c>
      <c r="L14" s="204" t="s">
        <v>179</v>
      </c>
      <c r="M14" s="173">
        <f>K14/J14</f>
        <v>0</v>
      </c>
      <c r="N14" s="173">
        <f>L14/J14</f>
        <v>1</v>
      </c>
      <c r="O14" s="172">
        <f>P14+Q14</f>
        <v>90831.1</v>
      </c>
      <c r="P14" s="172" t="s">
        <v>18</v>
      </c>
      <c r="Q14" s="172">
        <v>90831.1</v>
      </c>
      <c r="R14" s="173"/>
      <c r="S14" s="173"/>
      <c r="T14" s="172">
        <f>U14+V14</f>
        <v>122782.9</v>
      </c>
      <c r="U14" s="204" t="s">
        <v>18</v>
      </c>
      <c r="V14" s="172">
        <v>122782.9</v>
      </c>
      <c r="W14" s="173"/>
      <c r="X14" s="173"/>
    </row>
    <row r="15" spans="1:25" ht="31.5" x14ac:dyDescent="0.2">
      <c r="A15" s="141"/>
      <c r="B15" s="141"/>
      <c r="C15" s="141"/>
      <c r="D15" s="141"/>
      <c r="E15" s="141"/>
      <c r="F15" s="141"/>
      <c r="G15" s="141"/>
      <c r="H15" s="160" t="s">
        <v>249</v>
      </c>
      <c r="I15" s="160"/>
      <c r="J15" s="172"/>
      <c r="K15" s="204"/>
      <c r="L15" s="204"/>
      <c r="M15" s="173"/>
      <c r="N15" s="173"/>
      <c r="O15" s="172"/>
      <c r="P15" s="204"/>
      <c r="Q15" s="205"/>
      <c r="R15" s="173"/>
      <c r="S15" s="173"/>
      <c r="T15" s="172"/>
      <c r="U15" s="204"/>
      <c r="V15" s="205"/>
      <c r="W15" s="173"/>
      <c r="X15" s="173"/>
    </row>
    <row r="16" spans="1:25" ht="63" x14ac:dyDescent="0.2">
      <c r="A16" s="147" t="s">
        <v>23</v>
      </c>
      <c r="B16" s="148" t="s">
        <v>0</v>
      </c>
      <c r="C16" s="148" t="s">
        <v>0</v>
      </c>
      <c r="D16" s="148" t="s">
        <v>0</v>
      </c>
      <c r="E16" s="149" t="s">
        <v>0</v>
      </c>
      <c r="F16" s="149" t="s">
        <v>0</v>
      </c>
      <c r="G16" s="141"/>
      <c r="H16" s="171" t="s">
        <v>183</v>
      </c>
      <c r="I16" s="171"/>
      <c r="J16" s="172">
        <f>K16+L16</f>
        <v>4454.8999999999996</v>
      </c>
      <c r="K16" s="172" t="s">
        <v>18</v>
      </c>
      <c r="L16" s="172">
        <v>4454.8999999999996</v>
      </c>
      <c r="M16" s="173">
        <f>K16/J16</f>
        <v>0</v>
      </c>
      <c r="N16" s="173">
        <f>L16/J16</f>
        <v>1</v>
      </c>
      <c r="O16" s="172">
        <f>P16+Q16</f>
        <v>4454.8999999999996</v>
      </c>
      <c r="P16" s="172" t="s">
        <v>18</v>
      </c>
      <c r="Q16" s="210">
        <v>4454.8999999999996</v>
      </c>
      <c r="R16" s="173">
        <f>P16/O16</f>
        <v>0</v>
      </c>
      <c r="S16" s="173">
        <f>Q16/O16</f>
        <v>1</v>
      </c>
      <c r="T16" s="172">
        <f>U16+V16</f>
        <v>4454.8999999999996</v>
      </c>
      <c r="U16" s="172" t="s">
        <v>18</v>
      </c>
      <c r="V16" s="210">
        <v>4454.8999999999996</v>
      </c>
      <c r="W16" s="173">
        <f>U16/T16</f>
        <v>0</v>
      </c>
      <c r="X16" s="173">
        <f>V16/T16</f>
        <v>1</v>
      </c>
    </row>
    <row r="17" spans="1:24" ht="31.5" x14ac:dyDescent="0.2">
      <c r="A17" s="147"/>
      <c r="B17" s="148"/>
      <c r="C17" s="148"/>
      <c r="D17" s="148"/>
      <c r="E17" s="149"/>
      <c r="F17" s="149"/>
      <c r="G17" s="141" t="s">
        <v>342</v>
      </c>
      <c r="H17" s="200" t="s">
        <v>252</v>
      </c>
      <c r="I17" s="200"/>
      <c r="J17" s="168">
        <f>J19+J21+J22+J23+J24+J26+J20</f>
        <v>1556829.5</v>
      </c>
      <c r="K17" s="168">
        <f>K19+K21+K22+K23+K24+K26+K20</f>
        <v>1270311.8999999999</v>
      </c>
      <c r="L17" s="168">
        <f>L19+L21+L22+L23+L24+L26+L20</f>
        <v>286517.60000000003</v>
      </c>
      <c r="M17" s="173"/>
      <c r="N17" s="173"/>
      <c r="O17" s="168">
        <f>O19+O21+O22+O23+O24+O26+O20</f>
        <v>850187.20000000007</v>
      </c>
      <c r="P17" s="168">
        <f>P19+P21+P22+P23+P24+P26+P20</f>
        <v>560873.80000000005</v>
      </c>
      <c r="Q17" s="201">
        <f>Q19+Q21+Q22+Q23+Q24+Q26+Q20</f>
        <v>289313.39999999997</v>
      </c>
      <c r="R17" s="173"/>
      <c r="S17" s="173"/>
      <c r="T17" s="168">
        <f>T19+T21+T22+T23+T24+T26+T20</f>
        <v>858896.9</v>
      </c>
      <c r="U17" s="168">
        <f>U19+U21+U22+U23+U24+U26+U20</f>
        <v>565273.80000000005</v>
      </c>
      <c r="V17" s="201">
        <f>V19+V21+V22+V23+V24+V26+V20</f>
        <v>293623.10000000003</v>
      </c>
      <c r="W17" s="173"/>
      <c r="X17" s="173"/>
    </row>
    <row r="18" spans="1:24" ht="31.5" x14ac:dyDescent="0.2">
      <c r="A18" s="147"/>
      <c r="B18" s="148"/>
      <c r="C18" s="148"/>
      <c r="D18" s="148"/>
      <c r="E18" s="149"/>
      <c r="F18" s="149"/>
      <c r="G18" s="304"/>
      <c r="H18" s="160" t="s">
        <v>253</v>
      </c>
      <c r="I18" s="200"/>
      <c r="J18" s="168"/>
      <c r="K18" s="168"/>
      <c r="L18" s="168"/>
      <c r="M18" s="173"/>
      <c r="N18" s="173"/>
      <c r="O18" s="168"/>
      <c r="P18" s="168"/>
      <c r="Q18" s="201"/>
      <c r="R18" s="173"/>
      <c r="S18" s="173"/>
      <c r="T18" s="168"/>
      <c r="U18" s="168"/>
      <c r="V18" s="201"/>
      <c r="W18" s="173"/>
      <c r="X18" s="173"/>
    </row>
    <row r="19" spans="1:24" ht="63" x14ac:dyDescent="0.2">
      <c r="A19" s="141" t="s">
        <v>23</v>
      </c>
      <c r="B19" s="141" t="s">
        <v>25</v>
      </c>
      <c r="C19" s="141" t="s">
        <v>27</v>
      </c>
      <c r="D19" s="141" t="s">
        <v>29</v>
      </c>
      <c r="E19" s="141" t="s">
        <v>0</v>
      </c>
      <c r="F19" s="141" t="s">
        <v>0</v>
      </c>
      <c r="G19" s="141"/>
      <c r="H19" s="171" t="s">
        <v>262</v>
      </c>
      <c r="I19" s="171"/>
      <c r="J19" s="172">
        <f>K19+L19</f>
        <v>903421.1</v>
      </c>
      <c r="K19" s="172">
        <v>758873.7</v>
      </c>
      <c r="L19" s="172">
        <f>144547.4</f>
        <v>144547.4</v>
      </c>
      <c r="M19" s="173">
        <f t="shared" ref="M19:M26" si="2">K19/J19</f>
        <v>0.83999997343431543</v>
      </c>
      <c r="N19" s="173">
        <f t="shared" ref="N19:N26" si="3">L19/J19</f>
        <v>0.1600000265656846</v>
      </c>
      <c r="O19" s="172">
        <f>P19+Q19</f>
        <v>144547.4</v>
      </c>
      <c r="P19" s="204">
        <v>0</v>
      </c>
      <c r="Q19" s="210">
        <f>144547.4</f>
        <v>144547.4</v>
      </c>
      <c r="R19" s="173">
        <f t="shared" ref="R19:R26" si="4">P19/O19</f>
        <v>0</v>
      </c>
      <c r="S19" s="173">
        <f t="shared" ref="S19:S26" si="5">Q19/O19</f>
        <v>1</v>
      </c>
      <c r="T19" s="172">
        <f>U19+V19</f>
        <v>144547.4</v>
      </c>
      <c r="U19" s="204">
        <v>0</v>
      </c>
      <c r="V19" s="210">
        <f>144547.4</f>
        <v>144547.4</v>
      </c>
      <c r="W19" s="173">
        <f t="shared" ref="W19:W26" si="6">U19/T19</f>
        <v>0</v>
      </c>
      <c r="X19" s="173">
        <f t="shared" ref="X19:X26" si="7">V19/T19</f>
        <v>1</v>
      </c>
    </row>
    <row r="20" spans="1:24" ht="63" x14ac:dyDescent="0.2">
      <c r="A20" s="141"/>
      <c r="B20" s="141"/>
      <c r="C20" s="141"/>
      <c r="D20" s="141"/>
      <c r="E20" s="141"/>
      <c r="F20" s="141"/>
      <c r="G20" s="141"/>
      <c r="H20" s="171" t="s">
        <v>319</v>
      </c>
      <c r="I20" s="171"/>
      <c r="J20" s="172">
        <f>K20+L20</f>
        <v>13706.7</v>
      </c>
      <c r="K20" s="172">
        <v>0</v>
      </c>
      <c r="L20" s="172">
        <v>13706.7</v>
      </c>
      <c r="M20" s="173">
        <f t="shared" si="2"/>
        <v>0</v>
      </c>
      <c r="N20" s="173">
        <f t="shared" si="3"/>
        <v>1</v>
      </c>
      <c r="O20" s="172">
        <f>P20+Q20</f>
        <v>13706.7</v>
      </c>
      <c r="P20" s="172">
        <v>0</v>
      </c>
      <c r="Q20" s="210">
        <v>13706.7</v>
      </c>
      <c r="R20" s="173">
        <f t="shared" si="4"/>
        <v>0</v>
      </c>
      <c r="S20" s="173">
        <f t="shared" si="5"/>
        <v>1</v>
      </c>
      <c r="T20" s="172">
        <f>U20+V20</f>
        <v>13706.7</v>
      </c>
      <c r="U20" s="172">
        <v>0</v>
      </c>
      <c r="V20" s="210">
        <v>13706.7</v>
      </c>
      <c r="W20" s="173">
        <f t="shared" si="6"/>
        <v>0</v>
      </c>
      <c r="X20" s="173">
        <f t="shared" si="7"/>
        <v>1</v>
      </c>
    </row>
    <row r="21" spans="1:24" ht="63" x14ac:dyDescent="0.2">
      <c r="A21" s="141"/>
      <c r="B21" s="141"/>
      <c r="C21" s="141"/>
      <c r="D21" s="141"/>
      <c r="E21" s="141"/>
      <c r="F21" s="141"/>
      <c r="G21" s="141"/>
      <c r="H21" s="171" t="s">
        <v>460</v>
      </c>
      <c r="I21" s="171"/>
      <c r="J21" s="172">
        <v>511438.2</v>
      </c>
      <c r="K21" s="172">
        <v>511438.2</v>
      </c>
      <c r="L21" s="204" t="s">
        <v>18</v>
      </c>
      <c r="M21" s="173">
        <f t="shared" si="2"/>
        <v>1</v>
      </c>
      <c r="N21" s="173">
        <f t="shared" si="3"/>
        <v>0</v>
      </c>
      <c r="O21" s="172">
        <v>560873.80000000005</v>
      </c>
      <c r="P21" s="204" t="s">
        <v>199</v>
      </c>
      <c r="Q21" s="205" t="s">
        <v>18</v>
      </c>
      <c r="R21" s="173">
        <f t="shared" si="4"/>
        <v>1</v>
      </c>
      <c r="S21" s="173">
        <f t="shared" si="5"/>
        <v>0</v>
      </c>
      <c r="T21" s="172">
        <v>565273.80000000005</v>
      </c>
      <c r="U21" s="204" t="s">
        <v>200</v>
      </c>
      <c r="V21" s="205" t="s">
        <v>18</v>
      </c>
      <c r="W21" s="173">
        <f t="shared" si="6"/>
        <v>1</v>
      </c>
      <c r="X21" s="173">
        <f t="shared" si="7"/>
        <v>0</v>
      </c>
    </row>
    <row r="22" spans="1:24" ht="31.5" x14ac:dyDescent="0.2">
      <c r="A22" s="141" t="s">
        <v>23</v>
      </c>
      <c r="B22" s="141" t="s">
        <v>25</v>
      </c>
      <c r="C22" s="141" t="s">
        <v>27</v>
      </c>
      <c r="D22" s="141" t="s">
        <v>31</v>
      </c>
      <c r="E22" s="141" t="s">
        <v>0</v>
      </c>
      <c r="F22" s="141" t="s">
        <v>0</v>
      </c>
      <c r="G22" s="141"/>
      <c r="H22" s="171" t="s">
        <v>254</v>
      </c>
      <c r="I22" s="171"/>
      <c r="J22" s="172">
        <v>99839.1</v>
      </c>
      <c r="K22" s="172">
        <v>0</v>
      </c>
      <c r="L22" s="172">
        <v>99839.1</v>
      </c>
      <c r="M22" s="173">
        <f t="shared" si="2"/>
        <v>0</v>
      </c>
      <c r="N22" s="173">
        <f t="shared" si="3"/>
        <v>1</v>
      </c>
      <c r="O22" s="172">
        <v>102634.90000000001</v>
      </c>
      <c r="P22" s="172">
        <v>0</v>
      </c>
      <c r="Q22" s="210">
        <v>102634.90000000001</v>
      </c>
      <c r="R22" s="173">
        <f t="shared" si="4"/>
        <v>0</v>
      </c>
      <c r="S22" s="173">
        <f t="shared" si="5"/>
        <v>1</v>
      </c>
      <c r="T22" s="172">
        <v>106944.6</v>
      </c>
      <c r="U22" s="172">
        <v>0</v>
      </c>
      <c r="V22" s="210">
        <v>106944.6</v>
      </c>
      <c r="W22" s="173">
        <f t="shared" si="6"/>
        <v>0</v>
      </c>
      <c r="X22" s="173">
        <f t="shared" si="7"/>
        <v>1</v>
      </c>
    </row>
    <row r="23" spans="1:24" ht="47.25" x14ac:dyDescent="0.2">
      <c r="A23" s="141" t="s">
        <v>23</v>
      </c>
      <c r="B23" s="141" t="s">
        <v>25</v>
      </c>
      <c r="C23" s="141" t="s">
        <v>15</v>
      </c>
      <c r="D23" s="141" t="s">
        <v>36</v>
      </c>
      <c r="E23" s="141" t="s">
        <v>0</v>
      </c>
      <c r="F23" s="141" t="s">
        <v>0</v>
      </c>
      <c r="G23" s="141"/>
      <c r="H23" s="171" t="s">
        <v>189</v>
      </c>
      <c r="I23" s="171"/>
      <c r="J23" s="172">
        <v>854.4</v>
      </c>
      <c r="K23" s="204" t="s">
        <v>18</v>
      </c>
      <c r="L23" s="204" t="s">
        <v>190</v>
      </c>
      <c r="M23" s="173">
        <f t="shared" si="2"/>
        <v>0</v>
      </c>
      <c r="N23" s="173">
        <f t="shared" si="3"/>
        <v>1</v>
      </c>
      <c r="O23" s="172">
        <v>854.4</v>
      </c>
      <c r="P23" s="204" t="s">
        <v>18</v>
      </c>
      <c r="Q23" s="205" t="s">
        <v>190</v>
      </c>
      <c r="R23" s="173">
        <f t="shared" si="4"/>
        <v>0</v>
      </c>
      <c r="S23" s="173">
        <f t="shared" si="5"/>
        <v>1</v>
      </c>
      <c r="T23" s="172">
        <v>854.4</v>
      </c>
      <c r="U23" s="204" t="s">
        <v>18</v>
      </c>
      <c r="V23" s="205" t="s">
        <v>190</v>
      </c>
      <c r="W23" s="173">
        <f t="shared" si="6"/>
        <v>0</v>
      </c>
      <c r="X23" s="173">
        <f t="shared" si="7"/>
        <v>1</v>
      </c>
    </row>
    <row r="24" spans="1:24" ht="63" x14ac:dyDescent="0.2">
      <c r="A24" s="141"/>
      <c r="B24" s="141"/>
      <c r="C24" s="141"/>
      <c r="D24" s="141"/>
      <c r="E24" s="141"/>
      <c r="F24" s="141"/>
      <c r="G24" s="141"/>
      <c r="H24" s="171" t="s">
        <v>192</v>
      </c>
      <c r="I24" s="171"/>
      <c r="J24" s="172">
        <v>17570</v>
      </c>
      <c r="K24" s="204" t="s">
        <v>18</v>
      </c>
      <c r="L24" s="204" t="s">
        <v>193</v>
      </c>
      <c r="M24" s="173">
        <f t="shared" si="2"/>
        <v>0</v>
      </c>
      <c r="N24" s="173">
        <f t="shared" si="3"/>
        <v>1</v>
      </c>
      <c r="O24" s="172">
        <v>17570</v>
      </c>
      <c r="P24" s="204" t="s">
        <v>18</v>
      </c>
      <c r="Q24" s="205" t="s">
        <v>193</v>
      </c>
      <c r="R24" s="173">
        <f t="shared" si="4"/>
        <v>0</v>
      </c>
      <c r="S24" s="173">
        <f t="shared" si="5"/>
        <v>1</v>
      </c>
      <c r="T24" s="172">
        <v>17570</v>
      </c>
      <c r="U24" s="204" t="s">
        <v>18</v>
      </c>
      <c r="V24" s="205" t="s">
        <v>193</v>
      </c>
      <c r="W24" s="173">
        <f t="shared" si="6"/>
        <v>0</v>
      </c>
      <c r="X24" s="173">
        <f t="shared" si="7"/>
        <v>1</v>
      </c>
    </row>
    <row r="25" spans="1:24" ht="15.75" x14ac:dyDescent="0.2">
      <c r="A25" s="304"/>
      <c r="B25" s="304"/>
      <c r="C25" s="304"/>
      <c r="D25" s="304"/>
      <c r="E25" s="304"/>
      <c r="F25" s="304"/>
      <c r="G25" s="304"/>
      <c r="H25" s="160" t="s">
        <v>353</v>
      </c>
      <c r="I25" s="171"/>
      <c r="J25" s="172"/>
      <c r="K25" s="204"/>
      <c r="L25" s="204"/>
      <c r="M25" s="173"/>
      <c r="N25" s="173"/>
      <c r="O25" s="172"/>
      <c r="P25" s="204"/>
      <c r="Q25" s="205"/>
      <c r="R25" s="173"/>
      <c r="S25" s="173"/>
      <c r="T25" s="172"/>
      <c r="U25" s="204"/>
      <c r="V25" s="205"/>
      <c r="W25" s="173"/>
      <c r="X25" s="173"/>
    </row>
    <row r="26" spans="1:24" ht="63" x14ac:dyDescent="0.2">
      <c r="A26" s="141" t="s">
        <v>23</v>
      </c>
      <c r="B26" s="141"/>
      <c r="C26" s="141"/>
      <c r="D26" s="141"/>
      <c r="E26" s="141"/>
      <c r="F26" s="141"/>
      <c r="G26" s="141"/>
      <c r="H26" s="171" t="s">
        <v>453</v>
      </c>
      <c r="I26" s="171"/>
      <c r="J26" s="172">
        <v>10000</v>
      </c>
      <c r="K26" s="204" t="s">
        <v>18</v>
      </c>
      <c r="L26" s="204" t="s">
        <v>196</v>
      </c>
      <c r="M26" s="173">
        <f t="shared" si="2"/>
        <v>0</v>
      </c>
      <c r="N26" s="173">
        <f t="shared" si="3"/>
        <v>1</v>
      </c>
      <c r="O26" s="172">
        <v>10000</v>
      </c>
      <c r="P26" s="204" t="s">
        <v>18</v>
      </c>
      <c r="Q26" s="205" t="s">
        <v>196</v>
      </c>
      <c r="R26" s="173">
        <f t="shared" si="4"/>
        <v>0</v>
      </c>
      <c r="S26" s="173">
        <f t="shared" si="5"/>
        <v>1</v>
      </c>
      <c r="T26" s="172">
        <v>10000</v>
      </c>
      <c r="U26" s="204" t="s">
        <v>18</v>
      </c>
      <c r="V26" s="205" t="s">
        <v>196</v>
      </c>
      <c r="W26" s="173">
        <f t="shared" si="6"/>
        <v>0</v>
      </c>
      <c r="X26" s="173">
        <f t="shared" si="7"/>
        <v>1</v>
      </c>
    </row>
    <row r="27" spans="1:24" ht="15.75" x14ac:dyDescent="0.2">
      <c r="A27" s="141"/>
      <c r="B27" s="141"/>
      <c r="C27" s="141"/>
      <c r="D27" s="141"/>
      <c r="E27" s="141"/>
      <c r="F27" s="141"/>
      <c r="G27" s="141" t="s">
        <v>343</v>
      </c>
      <c r="H27" s="200" t="s">
        <v>260</v>
      </c>
      <c r="I27" s="200"/>
      <c r="J27" s="168">
        <f t="shared" ref="J27:L27" si="8">J29+J31+J33+J34</f>
        <v>66523.8</v>
      </c>
      <c r="K27" s="168">
        <f>K29+K31+K33+K34</f>
        <v>64867.4</v>
      </c>
      <c r="L27" s="168">
        <f t="shared" si="8"/>
        <v>1656.4</v>
      </c>
      <c r="M27" s="173"/>
      <c r="N27" s="173"/>
      <c r="O27" s="168">
        <f t="shared" ref="O27:Q27" si="9">O29+O31+O33+O34</f>
        <v>62158.6</v>
      </c>
      <c r="P27" s="168">
        <f>P29+P31+P33+P34</f>
        <v>60502.1</v>
      </c>
      <c r="Q27" s="201">
        <f t="shared" si="9"/>
        <v>1656.5</v>
      </c>
      <c r="R27" s="173"/>
      <c r="S27" s="173"/>
      <c r="T27" s="168">
        <f t="shared" ref="T27:V27" si="10">T29+T31+T33+T34</f>
        <v>41049.199999999997</v>
      </c>
      <c r="U27" s="168">
        <f t="shared" si="10"/>
        <v>39392.699999999997</v>
      </c>
      <c r="V27" s="201">
        <f t="shared" si="10"/>
        <v>1656.5</v>
      </c>
      <c r="W27" s="173"/>
      <c r="X27" s="173"/>
    </row>
    <row r="28" spans="1:24" ht="31.5" x14ac:dyDescent="0.2">
      <c r="A28" s="141" t="s">
        <v>23</v>
      </c>
      <c r="B28" s="141"/>
      <c r="C28" s="141"/>
      <c r="D28" s="141"/>
      <c r="E28" s="141"/>
      <c r="F28" s="141"/>
      <c r="G28" s="141"/>
      <c r="H28" s="160" t="s">
        <v>253</v>
      </c>
      <c r="I28" s="160"/>
      <c r="J28" s="168"/>
      <c r="K28" s="168"/>
      <c r="L28" s="168"/>
      <c r="M28" s="173"/>
      <c r="N28" s="173"/>
      <c r="O28" s="168"/>
      <c r="P28" s="168"/>
      <c r="Q28" s="201"/>
      <c r="R28" s="173"/>
      <c r="S28" s="173"/>
      <c r="T28" s="168"/>
      <c r="U28" s="168"/>
      <c r="V28" s="201"/>
      <c r="W28" s="173"/>
      <c r="X28" s="173"/>
    </row>
    <row r="29" spans="1:24" ht="47.25" x14ac:dyDescent="0.2">
      <c r="A29" s="141"/>
      <c r="B29" s="141"/>
      <c r="C29" s="141"/>
      <c r="D29" s="141"/>
      <c r="E29" s="141"/>
      <c r="F29" s="141"/>
      <c r="G29" s="141"/>
      <c r="H29" s="171" t="s">
        <v>293</v>
      </c>
      <c r="I29" s="171"/>
      <c r="J29" s="172">
        <f>K29+L29</f>
        <v>30400</v>
      </c>
      <c r="K29" s="172">
        <v>30400</v>
      </c>
      <c r="L29" s="172">
        <v>0</v>
      </c>
      <c r="M29" s="173">
        <f>K29/J29</f>
        <v>1</v>
      </c>
      <c r="N29" s="173">
        <f>L29/J29</f>
        <v>0</v>
      </c>
      <c r="O29" s="168"/>
      <c r="P29" s="168"/>
      <c r="Q29" s="201"/>
      <c r="R29" s="173"/>
      <c r="S29" s="173"/>
      <c r="T29" s="168"/>
      <c r="U29" s="168"/>
      <c r="V29" s="201"/>
      <c r="W29" s="173"/>
      <c r="X29" s="173"/>
    </row>
    <row r="30" spans="1:24" ht="31.5" x14ac:dyDescent="0.2">
      <c r="A30" s="141"/>
      <c r="B30" s="141"/>
      <c r="C30" s="141"/>
      <c r="D30" s="141"/>
      <c r="E30" s="141"/>
      <c r="F30" s="141"/>
      <c r="G30" s="141"/>
      <c r="H30" s="160" t="s">
        <v>249</v>
      </c>
      <c r="I30" s="160"/>
      <c r="J30" s="172"/>
      <c r="K30" s="204"/>
      <c r="L30" s="204"/>
      <c r="M30" s="173"/>
      <c r="N30" s="173"/>
      <c r="O30" s="172"/>
      <c r="P30" s="204"/>
      <c r="Q30" s="205"/>
      <c r="R30" s="173"/>
      <c r="S30" s="173"/>
      <c r="T30" s="172"/>
      <c r="U30" s="204"/>
      <c r="V30" s="205"/>
      <c r="W30" s="173"/>
      <c r="X30" s="173"/>
    </row>
    <row r="31" spans="1:24" ht="47.25" x14ac:dyDescent="0.2">
      <c r="A31" s="141"/>
      <c r="B31" s="141"/>
      <c r="C31" s="141"/>
      <c r="D31" s="141"/>
      <c r="E31" s="141"/>
      <c r="F31" s="141"/>
      <c r="G31" s="141"/>
      <c r="H31" s="171" t="s">
        <v>296</v>
      </c>
      <c r="I31" s="171"/>
      <c r="J31" s="172">
        <f>K31+L31</f>
        <v>33128.5</v>
      </c>
      <c r="K31" s="172">
        <v>31472.1</v>
      </c>
      <c r="L31" s="172">
        <v>1656.4</v>
      </c>
      <c r="M31" s="173">
        <f>K31/J31</f>
        <v>0.95000075463724587</v>
      </c>
      <c r="N31" s="173">
        <f>L31/J31</f>
        <v>4.999924536275413E-2</v>
      </c>
      <c r="O31" s="172">
        <f>P31+Q31</f>
        <v>33128.6</v>
      </c>
      <c r="P31" s="172">
        <v>31472.1</v>
      </c>
      <c r="Q31" s="210">
        <v>1656.5</v>
      </c>
      <c r="R31" s="173">
        <f>P31/O31</f>
        <v>0.94999788702208965</v>
      </c>
      <c r="S31" s="173">
        <f>Q31/O31</f>
        <v>5.000211297791033E-2</v>
      </c>
      <c r="T31" s="172">
        <f>U31+V31</f>
        <v>33128.6</v>
      </c>
      <c r="U31" s="172">
        <v>31472.1</v>
      </c>
      <c r="V31" s="210">
        <v>1656.5</v>
      </c>
      <c r="W31" s="173">
        <f>U31/T31</f>
        <v>0.94999788702208965</v>
      </c>
      <c r="X31" s="173">
        <f>V31/T31</f>
        <v>5.000211297791033E-2</v>
      </c>
    </row>
    <row r="32" spans="1:24" ht="15.75" x14ac:dyDescent="0.2">
      <c r="A32" s="141"/>
      <c r="B32" s="141"/>
      <c r="C32" s="141"/>
      <c r="D32" s="141"/>
      <c r="E32" s="141"/>
      <c r="F32" s="141"/>
      <c r="G32" s="141"/>
      <c r="H32" s="160" t="s">
        <v>226</v>
      </c>
      <c r="I32" s="160"/>
      <c r="J32" s="172"/>
      <c r="K32" s="172"/>
      <c r="L32" s="172"/>
      <c r="M32" s="173"/>
      <c r="N32" s="173"/>
      <c r="O32" s="172"/>
      <c r="P32" s="172"/>
      <c r="Q32" s="210"/>
      <c r="R32" s="173"/>
      <c r="S32" s="173"/>
      <c r="T32" s="172"/>
      <c r="U32" s="172"/>
      <c r="V32" s="210"/>
      <c r="W32" s="173"/>
      <c r="X32" s="173"/>
    </row>
    <row r="33" spans="1:24" ht="63" x14ac:dyDescent="0.2">
      <c r="A33" s="141"/>
      <c r="B33" s="141"/>
      <c r="C33" s="141"/>
      <c r="D33" s="141"/>
      <c r="E33" s="141"/>
      <c r="F33" s="141"/>
      <c r="G33" s="141"/>
      <c r="H33" s="171" t="s">
        <v>279</v>
      </c>
      <c r="I33" s="171"/>
      <c r="J33" s="172">
        <f>K33+L33</f>
        <v>2995.3</v>
      </c>
      <c r="K33" s="172">
        <v>2995.3</v>
      </c>
      <c r="L33" s="172">
        <v>0</v>
      </c>
      <c r="M33" s="173">
        <f>K33/J33</f>
        <v>1</v>
      </c>
      <c r="N33" s="173">
        <f>L33/J33</f>
        <v>0</v>
      </c>
      <c r="O33" s="172">
        <f>P33+Q33</f>
        <v>300</v>
      </c>
      <c r="P33" s="172">
        <v>300</v>
      </c>
      <c r="Q33" s="210">
        <v>0</v>
      </c>
      <c r="R33" s="173">
        <f>P33/O33</f>
        <v>1</v>
      </c>
      <c r="S33" s="173">
        <f>Q33/O33</f>
        <v>0</v>
      </c>
      <c r="T33" s="172">
        <f>U33+V33</f>
        <v>299.60000000000002</v>
      </c>
      <c r="U33" s="172">
        <v>299.60000000000002</v>
      </c>
      <c r="V33" s="210">
        <v>0</v>
      </c>
      <c r="W33" s="173">
        <f>U33/T33</f>
        <v>1</v>
      </c>
      <c r="X33" s="173">
        <f>V33/T33</f>
        <v>0</v>
      </c>
    </row>
    <row r="34" spans="1:24" ht="94.5" x14ac:dyDescent="0.2">
      <c r="A34" s="141"/>
      <c r="B34" s="141"/>
      <c r="C34" s="141"/>
      <c r="D34" s="141"/>
      <c r="E34" s="141"/>
      <c r="F34" s="141"/>
      <c r="G34" s="141"/>
      <c r="H34" s="171" t="s">
        <v>320</v>
      </c>
      <c r="I34" s="171"/>
      <c r="J34" s="172"/>
      <c r="K34" s="172"/>
      <c r="L34" s="172"/>
      <c r="M34" s="173"/>
      <c r="N34" s="173"/>
      <c r="O34" s="172">
        <f>P34+Q34</f>
        <v>28730</v>
      </c>
      <c r="P34" s="172">
        <v>28730</v>
      </c>
      <c r="Q34" s="210">
        <v>0</v>
      </c>
      <c r="R34" s="173">
        <f>P34/O34</f>
        <v>1</v>
      </c>
      <c r="S34" s="173">
        <f>Q34/O34</f>
        <v>0</v>
      </c>
      <c r="T34" s="172">
        <f>U34+V34</f>
        <v>7621</v>
      </c>
      <c r="U34" s="172">
        <v>7621</v>
      </c>
      <c r="V34" s="210">
        <v>0</v>
      </c>
      <c r="W34" s="173">
        <f>U34/T34</f>
        <v>1</v>
      </c>
      <c r="X34" s="173">
        <f>V34/T34</f>
        <v>0</v>
      </c>
    </row>
    <row r="35" spans="1:24" ht="31.5" x14ac:dyDescent="0.2">
      <c r="A35" s="141"/>
      <c r="B35" s="141"/>
      <c r="C35" s="141"/>
      <c r="D35" s="141"/>
      <c r="E35" s="141"/>
      <c r="F35" s="141"/>
      <c r="G35" s="141" t="s">
        <v>415</v>
      </c>
      <c r="H35" s="167" t="s">
        <v>416</v>
      </c>
      <c r="I35" s="378" t="s">
        <v>409</v>
      </c>
      <c r="J35" s="378"/>
      <c r="K35" s="378"/>
      <c r="L35" s="378"/>
      <c r="M35" s="378"/>
      <c r="N35" s="378"/>
      <c r="O35" s="378"/>
      <c r="P35" s="378"/>
      <c r="Q35" s="378"/>
      <c r="R35" s="379"/>
      <c r="S35" s="379"/>
      <c r="T35" s="379"/>
      <c r="U35" s="379"/>
      <c r="V35" s="379"/>
      <c r="W35" s="379"/>
      <c r="X35" s="379"/>
    </row>
    <row r="36" spans="1:24" ht="31.5" x14ac:dyDescent="0.2">
      <c r="A36" s="141" t="s">
        <v>23</v>
      </c>
      <c r="B36" s="141" t="s">
        <v>38</v>
      </c>
      <c r="C36" s="141" t="s">
        <v>0</v>
      </c>
      <c r="D36" s="141" t="s">
        <v>0</v>
      </c>
      <c r="E36" s="212" t="s">
        <v>0</v>
      </c>
      <c r="F36" s="212" t="s">
        <v>0</v>
      </c>
      <c r="G36" s="141"/>
      <c r="H36" s="160" t="s">
        <v>250</v>
      </c>
      <c r="I36" s="160"/>
      <c r="J36" s="172"/>
      <c r="K36" s="204"/>
      <c r="L36" s="204"/>
      <c r="M36" s="173"/>
      <c r="N36" s="173"/>
      <c r="O36" s="172"/>
      <c r="P36" s="204"/>
      <c r="Q36" s="205"/>
      <c r="R36" s="173"/>
      <c r="S36" s="173"/>
      <c r="T36" s="172"/>
      <c r="U36" s="204"/>
      <c r="V36" s="205"/>
      <c r="W36" s="173"/>
      <c r="X36" s="173"/>
    </row>
    <row r="37" spans="1:24" ht="15.75" x14ac:dyDescent="0.2">
      <c r="A37" s="141" t="s">
        <v>23</v>
      </c>
      <c r="B37" s="141"/>
      <c r="C37" s="141"/>
      <c r="D37" s="141"/>
      <c r="E37" s="141"/>
      <c r="F37" s="141"/>
      <c r="G37" s="141" t="s">
        <v>344</v>
      </c>
      <c r="H37" s="167" t="s">
        <v>251</v>
      </c>
      <c r="I37" s="167"/>
      <c r="J37" s="168">
        <f>J38+J39+J40+J41+J42+J43+J44+J45+J46+J47+J50+J51+J52</f>
        <v>335598.49999999994</v>
      </c>
      <c r="K37" s="168">
        <f t="shared" ref="K37:U37" si="11">K38+K39+K40+K41+K42+K43+K44+K45+K46+K47+K50+K51+K52</f>
        <v>113215.2</v>
      </c>
      <c r="L37" s="168">
        <f t="shared" si="11"/>
        <v>222383.30000000002</v>
      </c>
      <c r="M37" s="168"/>
      <c r="N37" s="168"/>
      <c r="O37" s="168">
        <f>O38+O39+O40+O41+O42+O43+O44+O45+O46+O47+O50+O51+O52</f>
        <v>532288.9</v>
      </c>
      <c r="P37" s="168">
        <f t="shared" si="11"/>
        <v>274826.3</v>
      </c>
      <c r="Q37" s="168">
        <f>Q38+Q39+Q40+Q41+Q42+Q43+Q44+Q45+Q46+Q47+Q50+Q51++Q52</f>
        <v>257462.6</v>
      </c>
      <c r="R37" s="168"/>
      <c r="S37" s="168"/>
      <c r="T37" s="168">
        <f t="shared" si="11"/>
        <v>240931.59999999998</v>
      </c>
      <c r="U37" s="168">
        <f t="shared" si="11"/>
        <v>122545.7</v>
      </c>
      <c r="V37" s="168">
        <f>V38+V39+V40+V41+V42+V43+V44+V45+V46+V47+V50+V51+V52</f>
        <v>118385.9</v>
      </c>
      <c r="W37" s="173"/>
      <c r="X37" s="173"/>
    </row>
    <row r="38" spans="1:24" ht="31.5" x14ac:dyDescent="0.2">
      <c r="A38" s="141" t="s">
        <v>23</v>
      </c>
      <c r="B38" s="141" t="s">
        <v>38</v>
      </c>
      <c r="C38" s="141" t="s">
        <v>27</v>
      </c>
      <c r="D38" s="141" t="s">
        <v>40</v>
      </c>
      <c r="E38" s="141" t="s">
        <v>0</v>
      </c>
      <c r="F38" s="141" t="s">
        <v>0</v>
      </c>
      <c r="G38" s="141"/>
      <c r="H38" s="171" t="s">
        <v>210</v>
      </c>
      <c r="I38" s="171"/>
      <c r="J38" s="172">
        <f>K38+L38</f>
        <v>84521.599999999991</v>
      </c>
      <c r="K38" s="172">
        <f>61879.3+20106.6</f>
        <v>81985.899999999994</v>
      </c>
      <c r="L38" s="172">
        <f>1913.8+621.9</f>
        <v>2535.6999999999998</v>
      </c>
      <c r="M38" s="173">
        <f>K38/J38</f>
        <v>0.96999938477264991</v>
      </c>
      <c r="N38" s="173">
        <f>L38/J38</f>
        <v>3.0000615227350168E-2</v>
      </c>
      <c r="O38" s="172">
        <f>P38+Q38</f>
        <v>63980.9</v>
      </c>
      <c r="P38" s="172">
        <f>22061.5+40000</f>
        <v>62061.5</v>
      </c>
      <c r="Q38" s="210">
        <f>682.3+1237.1</f>
        <v>1919.3999999999999</v>
      </c>
      <c r="R38" s="173">
        <f>P38/O38</f>
        <v>0.97000042200094083</v>
      </c>
      <c r="S38" s="173">
        <f>Q38/O38</f>
        <v>2.9999577999059092E-2</v>
      </c>
      <c r="T38" s="172">
        <v>14639.9</v>
      </c>
      <c r="U38" s="204" t="s">
        <v>204</v>
      </c>
      <c r="V38" s="205" t="s">
        <v>205</v>
      </c>
      <c r="W38" s="173">
        <f>U38/T38</f>
        <v>0.96999979508056755</v>
      </c>
      <c r="X38" s="173">
        <f>V38/T38</f>
        <v>3.0000204919432508E-2</v>
      </c>
    </row>
    <row r="39" spans="1:24" ht="47.25" x14ac:dyDescent="0.2">
      <c r="A39" s="141" t="s">
        <v>23</v>
      </c>
      <c r="B39" s="141" t="s">
        <v>38</v>
      </c>
      <c r="C39" s="141" t="s">
        <v>27</v>
      </c>
      <c r="D39" s="141" t="s">
        <v>44</v>
      </c>
      <c r="E39" s="141" t="s">
        <v>0</v>
      </c>
      <c r="F39" s="141" t="s">
        <v>0</v>
      </c>
      <c r="G39" s="141"/>
      <c r="H39" s="171" t="s">
        <v>215</v>
      </c>
      <c r="I39" s="171"/>
      <c r="J39" s="172">
        <f>K39+L39</f>
        <v>25773.200000000001</v>
      </c>
      <c r="K39" s="172">
        <f>19896.4+5103.6</f>
        <v>25000</v>
      </c>
      <c r="L39" s="204">
        <f>615.4+157.8</f>
        <v>773.2</v>
      </c>
      <c r="M39" s="173">
        <f>K39/J39</f>
        <v>0.96999984480002477</v>
      </c>
      <c r="N39" s="173">
        <f>L39/J39</f>
        <v>3.0000155199975169E-2</v>
      </c>
      <c r="O39" s="172">
        <f>P39+Q39</f>
        <v>50603.4</v>
      </c>
      <c r="P39" s="172">
        <v>49085.3</v>
      </c>
      <c r="Q39" s="210">
        <v>1518.1</v>
      </c>
      <c r="R39" s="173">
        <f>P39/O39</f>
        <v>0.97000003952303604</v>
      </c>
      <c r="S39" s="173">
        <f>Q39/O39</f>
        <v>2.9999960476963995E-2</v>
      </c>
      <c r="T39" s="172">
        <v>0</v>
      </c>
      <c r="U39" s="204" t="s">
        <v>18</v>
      </c>
      <c r="V39" s="205" t="s">
        <v>18</v>
      </c>
      <c r="W39" s="173"/>
      <c r="X39" s="173"/>
    </row>
    <row r="40" spans="1:24" ht="63" x14ac:dyDescent="0.2">
      <c r="A40" s="147" t="s">
        <v>48</v>
      </c>
      <c r="B40" s="148" t="s">
        <v>0</v>
      </c>
      <c r="C40" s="148" t="s">
        <v>0</v>
      </c>
      <c r="D40" s="148" t="s">
        <v>0</v>
      </c>
      <c r="E40" s="149" t="s">
        <v>0</v>
      </c>
      <c r="F40" s="149" t="s">
        <v>0</v>
      </c>
      <c r="G40" s="141"/>
      <c r="H40" s="171" t="s">
        <v>265</v>
      </c>
      <c r="I40" s="141"/>
      <c r="J40" s="172">
        <v>6800</v>
      </c>
      <c r="K40" s="172">
        <v>5712</v>
      </c>
      <c r="L40" s="204" t="s">
        <v>267</v>
      </c>
      <c r="M40" s="173">
        <f>K40/J40</f>
        <v>0.84</v>
      </c>
      <c r="N40" s="173">
        <f>L40/J40</f>
        <v>0.16</v>
      </c>
      <c r="O40" s="172" t="s">
        <v>267</v>
      </c>
      <c r="P40" s="204"/>
      <c r="Q40" s="205" t="s">
        <v>267</v>
      </c>
      <c r="R40" s="173">
        <f>P40/O40</f>
        <v>0</v>
      </c>
      <c r="S40" s="173">
        <f>Q40/O40</f>
        <v>1</v>
      </c>
      <c r="T40" s="172" t="s">
        <v>267</v>
      </c>
      <c r="U40" s="204"/>
      <c r="V40" s="205" t="s">
        <v>267</v>
      </c>
      <c r="W40" s="173">
        <f>U40/T40</f>
        <v>0</v>
      </c>
      <c r="X40" s="173">
        <f>V40/T40</f>
        <v>1</v>
      </c>
    </row>
    <row r="41" spans="1:24" ht="63" x14ac:dyDescent="0.2">
      <c r="A41" s="147"/>
      <c r="B41" s="148"/>
      <c r="C41" s="148"/>
      <c r="D41" s="148"/>
      <c r="E41" s="149"/>
      <c r="F41" s="149"/>
      <c r="G41" s="141"/>
      <c r="H41" s="171" t="s">
        <v>268</v>
      </c>
      <c r="I41" s="141" t="s">
        <v>374</v>
      </c>
      <c r="J41" s="172">
        <v>615.79999999999995</v>
      </c>
      <c r="K41" s="172">
        <v>517.29999999999995</v>
      </c>
      <c r="L41" s="204" t="s">
        <v>270</v>
      </c>
      <c r="M41" s="173">
        <f>K41/J41</f>
        <v>0.840045469308217</v>
      </c>
      <c r="N41" s="173">
        <f>L41/J41</f>
        <v>0.15995453069178306</v>
      </c>
      <c r="O41" s="172" t="s">
        <v>270</v>
      </c>
      <c r="P41" s="204"/>
      <c r="Q41" s="205" t="s">
        <v>270</v>
      </c>
      <c r="R41" s="173">
        <f>P41/O41</f>
        <v>0</v>
      </c>
      <c r="S41" s="173">
        <f>Q41/O41</f>
        <v>1</v>
      </c>
      <c r="T41" s="172" t="s">
        <v>270</v>
      </c>
      <c r="U41" s="204"/>
      <c r="V41" s="205" t="s">
        <v>270</v>
      </c>
      <c r="W41" s="173">
        <f>U41/T41</f>
        <v>0</v>
      </c>
      <c r="X41" s="173">
        <f>V41/T41</f>
        <v>1</v>
      </c>
    </row>
    <row r="42" spans="1:24" ht="47.25" x14ac:dyDescent="0.2">
      <c r="A42" s="147"/>
      <c r="B42" s="148"/>
      <c r="C42" s="148"/>
      <c r="D42" s="148"/>
      <c r="E42" s="149"/>
      <c r="F42" s="149"/>
      <c r="G42" s="305"/>
      <c r="H42" s="276" t="s">
        <v>295</v>
      </c>
      <c r="I42" s="276"/>
      <c r="J42" s="177"/>
      <c r="K42" s="177"/>
      <c r="L42" s="177"/>
      <c r="M42" s="179"/>
      <c r="N42" s="179"/>
      <c r="O42" s="177">
        <f>P42+Q42</f>
        <v>168741.8</v>
      </c>
      <c r="P42" s="177">
        <v>163679.5</v>
      </c>
      <c r="Q42" s="224">
        <v>5062.3</v>
      </c>
      <c r="R42" s="179">
        <f>P42/O42</f>
        <v>0.96999972739416085</v>
      </c>
      <c r="S42" s="179">
        <f>Q42/O42</f>
        <v>3.0000272605839221E-2</v>
      </c>
      <c r="T42" s="177">
        <f>U42+V42</f>
        <v>111695.9</v>
      </c>
      <c r="U42" s="177">
        <v>108345</v>
      </c>
      <c r="V42" s="224">
        <v>3350.9</v>
      </c>
      <c r="W42" s="179">
        <f>U42/T42</f>
        <v>0.9699997940837578</v>
      </c>
      <c r="X42" s="179">
        <f>V42/T42</f>
        <v>3.0000205916242226E-2</v>
      </c>
    </row>
    <row r="43" spans="1:24" ht="31.5" x14ac:dyDescent="0.2">
      <c r="A43" s="147"/>
      <c r="B43" s="148"/>
      <c r="C43" s="148"/>
      <c r="D43" s="148"/>
      <c r="E43" s="149"/>
      <c r="F43" s="315"/>
      <c r="G43" s="314"/>
      <c r="H43" s="314" t="s">
        <v>479</v>
      </c>
      <c r="I43" s="314"/>
      <c r="J43" s="174">
        <f>K43+L43</f>
        <v>5174.7</v>
      </c>
      <c r="K43" s="174"/>
      <c r="L43" s="174">
        <v>5174.7</v>
      </c>
      <c r="M43" s="225"/>
      <c r="N43" s="225"/>
      <c r="O43" s="174">
        <f>P43+Q43</f>
        <v>5174.7</v>
      </c>
      <c r="P43" s="174"/>
      <c r="Q43" s="174">
        <v>5174.7</v>
      </c>
      <c r="R43" s="225"/>
      <c r="S43" s="225"/>
      <c r="T43" s="174">
        <f>U43+V43</f>
        <v>5174.7</v>
      </c>
      <c r="U43" s="174"/>
      <c r="V43" s="174">
        <v>5174.7</v>
      </c>
      <c r="W43" s="225"/>
      <c r="X43" s="225"/>
    </row>
    <row r="44" spans="1:24" ht="63" x14ac:dyDescent="0.2">
      <c r="A44" s="147"/>
      <c r="B44" s="148"/>
      <c r="C44" s="148"/>
      <c r="D44" s="148"/>
      <c r="E44" s="149"/>
      <c r="F44" s="315"/>
      <c r="G44" s="314"/>
      <c r="H44" s="314" t="s">
        <v>480</v>
      </c>
      <c r="I44" s="314"/>
      <c r="J44" s="174">
        <f t="shared" ref="J44:J47" si="12">K44+L44</f>
        <v>16884</v>
      </c>
      <c r="K44" s="174"/>
      <c r="L44" s="174">
        <v>16884</v>
      </c>
      <c r="M44" s="225"/>
      <c r="N44" s="225"/>
      <c r="O44" s="174">
        <f t="shared" ref="O44:O47" si="13">P44+Q44</f>
        <v>22984.5</v>
      </c>
      <c r="P44" s="174"/>
      <c r="Q44" s="174">
        <v>22984.5</v>
      </c>
      <c r="R44" s="225"/>
      <c r="S44" s="225"/>
      <c r="T44" s="174">
        <f t="shared" ref="T44:T47" si="14">U44+V44</f>
        <v>22984.5</v>
      </c>
      <c r="U44" s="174"/>
      <c r="V44" s="174">
        <v>22984.5</v>
      </c>
      <c r="W44" s="225"/>
      <c r="X44" s="225"/>
    </row>
    <row r="45" spans="1:24" ht="47.25" x14ac:dyDescent="0.2">
      <c r="A45" s="147"/>
      <c r="B45" s="148"/>
      <c r="C45" s="148"/>
      <c r="D45" s="148"/>
      <c r="E45" s="149"/>
      <c r="F45" s="315"/>
      <c r="G45" s="314"/>
      <c r="H45" s="314" t="s">
        <v>483</v>
      </c>
      <c r="I45" s="314"/>
      <c r="J45" s="174">
        <f t="shared" si="12"/>
        <v>5977.5</v>
      </c>
      <c r="K45" s="174"/>
      <c r="L45" s="174">
        <v>5977.5</v>
      </c>
      <c r="M45" s="225"/>
      <c r="N45" s="225"/>
      <c r="O45" s="174">
        <f t="shared" si="13"/>
        <v>5977.5</v>
      </c>
      <c r="P45" s="174"/>
      <c r="Q45" s="174">
        <v>5977.5</v>
      </c>
      <c r="R45" s="225"/>
      <c r="S45" s="225"/>
      <c r="T45" s="174">
        <f t="shared" si="14"/>
        <v>5977.5</v>
      </c>
      <c r="U45" s="174"/>
      <c r="V45" s="174">
        <v>5977.5</v>
      </c>
      <c r="W45" s="225"/>
      <c r="X45" s="225"/>
    </row>
    <row r="46" spans="1:24" ht="63" x14ac:dyDescent="0.2">
      <c r="A46" s="147"/>
      <c r="B46" s="148"/>
      <c r="C46" s="148"/>
      <c r="D46" s="148"/>
      <c r="E46" s="149"/>
      <c r="F46" s="315"/>
      <c r="G46" s="314"/>
      <c r="H46" s="314" t="s">
        <v>481</v>
      </c>
      <c r="I46" s="314"/>
      <c r="J46" s="174">
        <f t="shared" si="12"/>
        <v>401.4</v>
      </c>
      <c r="K46" s="174"/>
      <c r="L46" s="174">
        <v>401.4</v>
      </c>
      <c r="M46" s="225"/>
      <c r="N46" s="225"/>
      <c r="O46" s="174">
        <f t="shared" si="13"/>
        <v>401.4</v>
      </c>
      <c r="P46" s="174"/>
      <c r="Q46" s="174">
        <v>401.4</v>
      </c>
      <c r="R46" s="225"/>
      <c r="S46" s="225"/>
      <c r="T46" s="174">
        <f t="shared" si="14"/>
        <v>401.4</v>
      </c>
      <c r="U46" s="174"/>
      <c r="V46" s="174">
        <v>401.4</v>
      </c>
      <c r="W46" s="225"/>
      <c r="X46" s="225"/>
    </row>
    <row r="47" spans="1:24" ht="63" x14ac:dyDescent="0.2">
      <c r="A47" s="147"/>
      <c r="B47" s="148"/>
      <c r="C47" s="148"/>
      <c r="D47" s="148"/>
      <c r="E47" s="149"/>
      <c r="F47" s="315"/>
      <c r="G47" s="314"/>
      <c r="H47" s="314" t="s">
        <v>482</v>
      </c>
      <c r="I47" s="314"/>
      <c r="J47" s="174">
        <f t="shared" si="12"/>
        <v>5400</v>
      </c>
      <c r="K47" s="174"/>
      <c r="L47" s="174">
        <v>5400</v>
      </c>
      <c r="M47" s="225"/>
      <c r="N47" s="225"/>
      <c r="O47" s="174">
        <f t="shared" si="13"/>
        <v>5400</v>
      </c>
      <c r="P47" s="174"/>
      <c r="Q47" s="174">
        <v>5400</v>
      </c>
      <c r="R47" s="225"/>
      <c r="S47" s="225"/>
      <c r="T47" s="174">
        <f t="shared" si="14"/>
        <v>5400</v>
      </c>
      <c r="U47" s="174"/>
      <c r="V47" s="174">
        <v>5400</v>
      </c>
      <c r="W47" s="225"/>
      <c r="X47" s="225"/>
    </row>
    <row r="48" spans="1:24" ht="15.75" x14ac:dyDescent="0.2">
      <c r="A48" s="147"/>
      <c r="B48" s="148"/>
      <c r="C48" s="148"/>
      <c r="D48" s="148"/>
      <c r="E48" s="149"/>
      <c r="F48" s="149"/>
      <c r="G48" s="306"/>
      <c r="H48" s="213" t="s">
        <v>484</v>
      </c>
      <c r="I48" s="316"/>
      <c r="J48" s="209"/>
      <c r="K48" s="209"/>
      <c r="L48" s="317"/>
      <c r="M48" s="318"/>
      <c r="N48" s="318"/>
      <c r="O48" s="264"/>
      <c r="P48" s="264"/>
      <c r="Q48" s="264"/>
      <c r="R48" s="318"/>
      <c r="S48" s="318"/>
      <c r="T48" s="264"/>
      <c r="U48" s="264"/>
      <c r="V48" s="264"/>
      <c r="W48" s="318"/>
      <c r="X48" s="318"/>
    </row>
    <row r="49" spans="1:24" ht="15.75" x14ac:dyDescent="0.2">
      <c r="A49" s="147"/>
      <c r="B49" s="148"/>
      <c r="C49" s="148"/>
      <c r="D49" s="148"/>
      <c r="E49" s="149"/>
      <c r="F49" s="149"/>
      <c r="G49" s="274" t="s">
        <v>344</v>
      </c>
      <c r="H49" s="167" t="s">
        <v>251</v>
      </c>
      <c r="I49" s="171"/>
      <c r="J49" s="168"/>
      <c r="K49" s="168"/>
      <c r="L49" s="299"/>
      <c r="M49" s="300"/>
      <c r="N49" s="300"/>
      <c r="O49" s="169"/>
      <c r="P49" s="169"/>
      <c r="Q49" s="169"/>
      <c r="R49" s="300"/>
      <c r="S49" s="300"/>
      <c r="T49" s="169"/>
      <c r="U49" s="169"/>
      <c r="V49" s="169"/>
      <c r="W49" s="300"/>
      <c r="X49" s="300"/>
    </row>
    <row r="50" spans="1:24" ht="31.5" customHeight="1" x14ac:dyDescent="0.2">
      <c r="A50" s="147"/>
      <c r="B50" s="148"/>
      <c r="C50" s="148"/>
      <c r="D50" s="148"/>
      <c r="E50" s="149"/>
      <c r="F50" s="149"/>
      <c r="G50" s="400" t="s">
        <v>488</v>
      </c>
      <c r="H50" s="277" t="s">
        <v>489</v>
      </c>
      <c r="I50" s="277"/>
      <c r="J50" s="286">
        <v>62593.9</v>
      </c>
      <c r="K50" s="287"/>
      <c r="L50" s="298">
        <v>62593.9</v>
      </c>
      <c r="M50" s="279"/>
      <c r="N50" s="296"/>
      <c r="O50" s="278">
        <f>Q50</f>
        <v>85507.199999999997</v>
      </c>
      <c r="P50" s="278"/>
      <c r="Q50" s="278">
        <v>85507.199999999997</v>
      </c>
      <c r="R50" s="279"/>
      <c r="S50" s="279"/>
      <c r="T50" s="278"/>
      <c r="U50" s="278"/>
      <c r="V50" s="278"/>
      <c r="W50" s="296"/>
      <c r="X50" s="296"/>
    </row>
    <row r="51" spans="1:24" ht="47.25" x14ac:dyDescent="0.2">
      <c r="A51" s="147"/>
      <c r="B51" s="148"/>
      <c r="C51" s="148"/>
      <c r="D51" s="148"/>
      <c r="E51" s="149"/>
      <c r="F51" s="149"/>
      <c r="G51" s="401"/>
      <c r="H51" s="277" t="s">
        <v>506</v>
      </c>
      <c r="I51" s="277"/>
      <c r="J51" s="286">
        <v>86714.8</v>
      </c>
      <c r="K51" s="287"/>
      <c r="L51" s="298">
        <v>86714.8</v>
      </c>
      <c r="M51" s="279"/>
      <c r="N51" s="296"/>
      <c r="O51" s="278">
        <f>Q51</f>
        <v>122331</v>
      </c>
      <c r="P51" s="278"/>
      <c r="Q51" s="278">
        <v>122331</v>
      </c>
      <c r="R51" s="279"/>
      <c r="S51" s="279"/>
      <c r="T51" s="278">
        <f>U51+V51</f>
        <v>73471.199999999997</v>
      </c>
      <c r="U51" s="278"/>
      <c r="V51" s="278">
        <v>73471.199999999997</v>
      </c>
      <c r="W51" s="296"/>
      <c r="X51" s="296"/>
    </row>
    <row r="52" spans="1:24" ht="31.5" x14ac:dyDescent="0.2">
      <c r="A52" s="147"/>
      <c r="B52" s="148"/>
      <c r="C52" s="148"/>
      <c r="D52" s="148"/>
      <c r="E52" s="149"/>
      <c r="F52" s="149"/>
      <c r="G52" s="402"/>
      <c r="H52" s="277" t="s">
        <v>490</v>
      </c>
      <c r="I52" s="277"/>
      <c r="J52" s="286">
        <f t="shared" ref="J52" si="15">K52+L52</f>
        <v>34741.599999999999</v>
      </c>
      <c r="K52" s="286"/>
      <c r="L52" s="297">
        <v>34741.599999999999</v>
      </c>
      <c r="M52" s="296"/>
      <c r="N52" s="296"/>
      <c r="O52" s="278"/>
      <c r="P52" s="278"/>
      <c r="Q52" s="278"/>
      <c r="R52" s="279"/>
      <c r="S52" s="279"/>
      <c r="T52" s="278"/>
      <c r="U52" s="278"/>
      <c r="V52" s="278"/>
      <c r="W52" s="296"/>
      <c r="X52" s="296"/>
    </row>
    <row r="53" spans="1:24" ht="15.75" x14ac:dyDescent="0.2">
      <c r="A53" s="141"/>
      <c r="B53" s="141"/>
      <c r="C53" s="141"/>
      <c r="D53" s="141"/>
      <c r="E53" s="212"/>
      <c r="F53" s="212"/>
      <c r="G53" s="150">
        <v>2</v>
      </c>
      <c r="H53" s="151" t="s">
        <v>233</v>
      </c>
      <c r="I53" s="151"/>
      <c r="J53" s="152">
        <f t="shared" ref="J53:K53" si="16">J55+J59+J61+J67+J78+J90</f>
        <v>1376064</v>
      </c>
      <c r="K53" s="152">
        <f t="shared" si="16"/>
        <v>759213.6</v>
      </c>
      <c r="L53" s="152">
        <f>L55+L59+L61+L67+L78+L90</f>
        <v>616850.4</v>
      </c>
      <c r="M53" s="227"/>
      <c r="N53" s="227"/>
      <c r="O53" s="267">
        <f t="shared" ref="O53:Q53" si="17">O55+O59+O61+O67+O78+O90</f>
        <v>2667030.1999999997</v>
      </c>
      <c r="P53" s="267">
        <f t="shared" si="17"/>
        <v>2042182.5</v>
      </c>
      <c r="Q53" s="226">
        <f t="shared" si="17"/>
        <v>624847.70000000007</v>
      </c>
      <c r="R53" s="227"/>
      <c r="S53" s="227"/>
      <c r="T53" s="267">
        <f t="shared" ref="T53:V53" si="18">T55+T59+T61+T67+T78+T90</f>
        <v>1174338.3999999999</v>
      </c>
      <c r="U53" s="267">
        <f t="shared" si="18"/>
        <v>516953.5</v>
      </c>
      <c r="V53" s="226">
        <f t="shared" si="18"/>
        <v>657384.9</v>
      </c>
      <c r="W53" s="227"/>
      <c r="X53" s="227"/>
    </row>
    <row r="54" spans="1:24" ht="31.5" x14ac:dyDescent="0.2">
      <c r="A54" s="141" t="s">
        <v>60</v>
      </c>
      <c r="B54" s="141" t="s">
        <v>38</v>
      </c>
      <c r="C54" s="141" t="s">
        <v>64</v>
      </c>
      <c r="D54" s="141" t="s">
        <v>65</v>
      </c>
      <c r="E54" s="141" t="s">
        <v>0</v>
      </c>
      <c r="F54" s="141" t="s">
        <v>0</v>
      </c>
      <c r="G54" s="149"/>
      <c r="H54" s="160" t="s">
        <v>226</v>
      </c>
      <c r="I54" s="160"/>
      <c r="J54" s="161"/>
      <c r="K54" s="162"/>
      <c r="L54" s="162"/>
      <c r="M54" s="173"/>
      <c r="N54" s="173"/>
      <c r="O54" s="161"/>
      <c r="P54" s="162"/>
      <c r="Q54" s="198"/>
      <c r="R54" s="173"/>
      <c r="S54" s="173"/>
      <c r="T54" s="161"/>
      <c r="U54" s="162"/>
      <c r="V54" s="198"/>
      <c r="W54" s="173"/>
      <c r="X54" s="173"/>
    </row>
    <row r="55" spans="1:24" ht="31.5" x14ac:dyDescent="0.2">
      <c r="A55" s="141"/>
      <c r="B55" s="141"/>
      <c r="C55" s="141"/>
      <c r="D55" s="141"/>
      <c r="E55" s="141"/>
      <c r="F55" s="141"/>
      <c r="G55" s="141" t="s">
        <v>335</v>
      </c>
      <c r="H55" s="200" t="s">
        <v>229</v>
      </c>
      <c r="I55" s="200"/>
      <c r="J55" s="168">
        <f t="shared" ref="J55:L55" si="19">J56+J57+J58</f>
        <v>82872.800000000003</v>
      </c>
      <c r="K55" s="168">
        <f t="shared" si="19"/>
        <v>71514.099999999991</v>
      </c>
      <c r="L55" s="168">
        <f t="shared" si="19"/>
        <v>11358.699999999999</v>
      </c>
      <c r="M55" s="173"/>
      <c r="N55" s="173"/>
      <c r="O55" s="168">
        <f t="shared" ref="O55:Q55" si="20">O56+O57+O58</f>
        <v>850325.29999999993</v>
      </c>
      <c r="P55" s="168">
        <f t="shared" si="20"/>
        <v>811314.4</v>
      </c>
      <c r="Q55" s="201">
        <f t="shared" si="20"/>
        <v>39010.899999999994</v>
      </c>
      <c r="R55" s="173"/>
      <c r="S55" s="173"/>
      <c r="T55" s="168">
        <f t="shared" ref="T55:V55" si="21">T56+T57+T58</f>
        <v>160028.6</v>
      </c>
      <c r="U55" s="168">
        <f t="shared" si="21"/>
        <v>47736</v>
      </c>
      <c r="V55" s="201">
        <f t="shared" si="21"/>
        <v>112292.6</v>
      </c>
      <c r="W55" s="173"/>
      <c r="X55" s="173"/>
    </row>
    <row r="56" spans="1:24" ht="31.5" x14ac:dyDescent="0.2">
      <c r="A56" s="141"/>
      <c r="B56" s="141"/>
      <c r="C56" s="141"/>
      <c r="D56" s="141"/>
      <c r="E56" s="141"/>
      <c r="F56" s="141"/>
      <c r="G56" s="141"/>
      <c r="H56" s="171" t="s">
        <v>264</v>
      </c>
      <c r="I56" s="171"/>
      <c r="J56" s="172">
        <v>70000</v>
      </c>
      <c r="K56" s="172">
        <f>59267.6-626.3</f>
        <v>58641.299999999996</v>
      </c>
      <c r="L56" s="172">
        <f>10732.4+626.3</f>
        <v>11358.699999999999</v>
      </c>
      <c r="M56" s="173">
        <f>K56/J56</f>
        <v>0.83773285714285706</v>
      </c>
      <c r="N56" s="173">
        <f>L56/J56</f>
        <v>0.16226714285714283</v>
      </c>
      <c r="O56" s="172">
        <f>P56+Q56</f>
        <v>60068.2</v>
      </c>
      <c r="P56" s="172">
        <v>50457.3</v>
      </c>
      <c r="Q56" s="210">
        <f>19543.6-9932.7</f>
        <v>9610.8999999999978</v>
      </c>
      <c r="R56" s="173">
        <f>P56/O56</f>
        <v>0.84000019977292484</v>
      </c>
      <c r="S56" s="173">
        <f>Q56/O56</f>
        <v>0.15999980022707519</v>
      </c>
      <c r="T56" s="172">
        <f>U56+V56</f>
        <v>56828.6</v>
      </c>
      <c r="U56" s="172">
        <v>47736</v>
      </c>
      <c r="V56" s="210">
        <f>20213-11120.4</f>
        <v>9092.6</v>
      </c>
      <c r="W56" s="173">
        <f>U56/T56</f>
        <v>0.83999957767743705</v>
      </c>
      <c r="X56" s="173">
        <f>V56/T56</f>
        <v>0.16000042232256295</v>
      </c>
    </row>
    <row r="57" spans="1:24" ht="63" x14ac:dyDescent="0.2">
      <c r="A57" s="141"/>
      <c r="B57" s="141"/>
      <c r="C57" s="141"/>
      <c r="D57" s="141"/>
      <c r="E57" s="141"/>
      <c r="F57" s="141"/>
      <c r="G57" s="141"/>
      <c r="H57" s="171" t="s">
        <v>302</v>
      </c>
      <c r="I57" s="171"/>
      <c r="J57" s="172">
        <v>0</v>
      </c>
      <c r="K57" s="172">
        <v>0</v>
      </c>
      <c r="L57" s="204" t="s">
        <v>18</v>
      </c>
      <c r="M57" s="173"/>
      <c r="N57" s="173"/>
      <c r="O57" s="172">
        <f>P57+Q57</f>
        <v>790257.1</v>
      </c>
      <c r="P57" s="172">
        <v>760857.1</v>
      </c>
      <c r="Q57" s="205">
        <v>29400</v>
      </c>
      <c r="R57" s="173">
        <f>P57/O57</f>
        <v>0.96279691761073705</v>
      </c>
      <c r="S57" s="173">
        <f>Q57/O57</f>
        <v>3.720308238926294E-2</v>
      </c>
      <c r="T57" s="172">
        <f>U57+V57</f>
        <v>29400</v>
      </c>
      <c r="U57" s="204" t="s">
        <v>18</v>
      </c>
      <c r="V57" s="205">
        <v>29400</v>
      </c>
      <c r="W57" s="173">
        <f>U57/T57</f>
        <v>0</v>
      </c>
      <c r="X57" s="173">
        <f>V57/T57</f>
        <v>1</v>
      </c>
    </row>
    <row r="58" spans="1:24" ht="63" x14ac:dyDescent="0.2">
      <c r="A58" s="141"/>
      <c r="B58" s="141"/>
      <c r="C58" s="141"/>
      <c r="D58" s="141"/>
      <c r="E58" s="141"/>
      <c r="F58" s="141"/>
      <c r="G58" s="141"/>
      <c r="H58" s="171" t="s">
        <v>303</v>
      </c>
      <c r="I58" s="171"/>
      <c r="J58" s="172">
        <f>K58+L58</f>
        <v>12872.8</v>
      </c>
      <c r="K58" s="172">
        <v>12872.8</v>
      </c>
      <c r="L58" s="204" t="s">
        <v>18</v>
      </c>
      <c r="M58" s="173">
        <f>K58/J58</f>
        <v>1</v>
      </c>
      <c r="N58" s="173">
        <f>L58/J58</f>
        <v>0</v>
      </c>
      <c r="O58" s="172">
        <v>0</v>
      </c>
      <c r="P58" s="172" t="s">
        <v>18</v>
      </c>
      <c r="Q58" s="172" t="s">
        <v>18</v>
      </c>
      <c r="R58" s="173"/>
      <c r="S58" s="173"/>
      <c r="T58" s="172">
        <f>U58+V58</f>
        <v>73800</v>
      </c>
      <c r="U58" s="172" t="s">
        <v>18</v>
      </c>
      <c r="V58" s="172">
        <v>73800</v>
      </c>
      <c r="W58" s="173"/>
      <c r="X58" s="173"/>
    </row>
    <row r="59" spans="1:24" ht="31.5" x14ac:dyDescent="0.2">
      <c r="A59" s="141"/>
      <c r="B59" s="141"/>
      <c r="C59" s="141"/>
      <c r="D59" s="141"/>
      <c r="E59" s="141"/>
      <c r="F59" s="141"/>
      <c r="G59" s="141" t="s">
        <v>336</v>
      </c>
      <c r="H59" s="200" t="s">
        <v>228</v>
      </c>
      <c r="I59" s="200"/>
      <c r="J59" s="168">
        <f>J60</f>
        <v>178200.6</v>
      </c>
      <c r="K59" s="168">
        <f t="shared" ref="K59:V59" si="22">K60</f>
        <v>162548</v>
      </c>
      <c r="L59" s="168" t="str">
        <f t="shared" si="22"/>
        <v>15 652,60</v>
      </c>
      <c r="M59" s="173"/>
      <c r="N59" s="173"/>
      <c r="O59" s="168">
        <f t="shared" si="22"/>
        <v>203172.9</v>
      </c>
      <c r="P59" s="168">
        <f t="shared" si="22"/>
        <v>185412.9</v>
      </c>
      <c r="Q59" s="201" t="str">
        <f t="shared" si="22"/>
        <v>17 760,00</v>
      </c>
      <c r="R59" s="173"/>
      <c r="S59" s="173"/>
      <c r="T59" s="168">
        <f t="shared" si="22"/>
        <v>162112</v>
      </c>
      <c r="U59" s="168">
        <f t="shared" si="22"/>
        <v>144352</v>
      </c>
      <c r="V59" s="201" t="str">
        <f t="shared" si="22"/>
        <v>17 760,00</v>
      </c>
      <c r="W59" s="173"/>
      <c r="X59" s="173"/>
    </row>
    <row r="60" spans="1:24" ht="47.25" x14ac:dyDescent="0.2">
      <c r="A60" s="141"/>
      <c r="B60" s="141"/>
      <c r="C60" s="141"/>
      <c r="D60" s="141"/>
      <c r="E60" s="141"/>
      <c r="F60" s="141"/>
      <c r="G60" s="141"/>
      <c r="H60" s="171" t="s">
        <v>301</v>
      </c>
      <c r="I60" s="171"/>
      <c r="J60" s="172">
        <f>K60+L60</f>
        <v>178200.6</v>
      </c>
      <c r="K60" s="172">
        <v>162548</v>
      </c>
      <c r="L60" s="204" t="s">
        <v>96</v>
      </c>
      <c r="M60" s="173">
        <f>K60/J60</f>
        <v>0.91216303424343126</v>
      </c>
      <c r="N60" s="173">
        <f>L60/J60</f>
        <v>8.7836965756568713E-2</v>
      </c>
      <c r="O60" s="172">
        <f>P60+Q60</f>
        <v>203172.9</v>
      </c>
      <c r="P60" s="172">
        <v>185412.9</v>
      </c>
      <c r="Q60" s="205" t="s">
        <v>97</v>
      </c>
      <c r="R60" s="173">
        <f>P60/O60</f>
        <v>0.91258676723125964</v>
      </c>
      <c r="S60" s="173">
        <f>Q60/O60</f>
        <v>8.7413232768740315E-2</v>
      </c>
      <c r="T60" s="172">
        <f>U60+V60</f>
        <v>162112</v>
      </c>
      <c r="U60" s="172">
        <v>144352</v>
      </c>
      <c r="V60" s="205" t="s">
        <v>97</v>
      </c>
      <c r="W60" s="173">
        <f>U60/T60</f>
        <v>0.89044611133043816</v>
      </c>
      <c r="X60" s="173">
        <f>V60/T60</f>
        <v>0.10955388866956178</v>
      </c>
    </row>
    <row r="61" spans="1:24" ht="31.5" x14ac:dyDescent="0.2">
      <c r="A61" s="141"/>
      <c r="B61" s="141"/>
      <c r="C61" s="141"/>
      <c r="D61" s="141"/>
      <c r="E61" s="141"/>
      <c r="F61" s="141"/>
      <c r="G61" s="141" t="s">
        <v>337</v>
      </c>
      <c r="H61" s="200" t="s">
        <v>231</v>
      </c>
      <c r="I61" s="200"/>
      <c r="J61" s="168">
        <f t="shared" ref="J61:L61" si="23">J62+J63+J64+J65+J66</f>
        <v>367552.9</v>
      </c>
      <c r="K61" s="168">
        <f t="shared" si="23"/>
        <v>286651.5</v>
      </c>
      <c r="L61" s="168">
        <f t="shared" si="23"/>
        <v>80901.399999999994</v>
      </c>
      <c r="M61" s="173"/>
      <c r="N61" s="173"/>
      <c r="O61" s="168">
        <f t="shared" ref="O61:Q61" si="24">O62+O63+O64+O65+O66</f>
        <v>583123.69999999995</v>
      </c>
      <c r="P61" s="168">
        <f t="shared" si="24"/>
        <v>502329.2</v>
      </c>
      <c r="Q61" s="201">
        <f t="shared" si="24"/>
        <v>80794.5</v>
      </c>
      <c r="R61" s="173"/>
      <c r="S61" s="173"/>
      <c r="T61" s="168">
        <f>T62+T63+T64+T65+T66</f>
        <v>281137.5</v>
      </c>
      <c r="U61" s="168">
        <f t="shared" ref="U61:V61" si="25">U62+U63+U64+U65+U66</f>
        <v>203832</v>
      </c>
      <c r="V61" s="201">
        <f t="shared" si="25"/>
        <v>77305.5</v>
      </c>
      <c r="W61" s="173"/>
      <c r="X61" s="173"/>
    </row>
    <row r="62" spans="1:24" ht="47.25" x14ac:dyDescent="0.2">
      <c r="A62" s="141"/>
      <c r="B62" s="141"/>
      <c r="C62" s="141"/>
      <c r="D62" s="141"/>
      <c r="E62" s="141"/>
      <c r="F62" s="141"/>
      <c r="G62" s="141"/>
      <c r="H62" s="171" t="s">
        <v>127</v>
      </c>
      <c r="I62" s="171"/>
      <c r="J62" s="172">
        <v>74988.2</v>
      </c>
      <c r="K62" s="204" t="s">
        <v>18</v>
      </c>
      <c r="L62" s="204" t="s">
        <v>128</v>
      </c>
      <c r="M62" s="173">
        <f>K62/J62</f>
        <v>0</v>
      </c>
      <c r="N62" s="173">
        <f>L62/J62</f>
        <v>1</v>
      </c>
      <c r="O62" s="172">
        <v>74881.3</v>
      </c>
      <c r="P62" s="204" t="s">
        <v>18</v>
      </c>
      <c r="Q62" s="205" t="s">
        <v>129</v>
      </c>
      <c r="R62" s="173">
        <f>P62/O62</f>
        <v>0</v>
      </c>
      <c r="S62" s="173">
        <f>Q62/O62</f>
        <v>1</v>
      </c>
      <c r="T62" s="172">
        <v>71392.3</v>
      </c>
      <c r="U62" s="204" t="s">
        <v>18</v>
      </c>
      <c r="V62" s="205" t="s">
        <v>130</v>
      </c>
      <c r="W62" s="173">
        <f>U62/T62</f>
        <v>0</v>
      </c>
      <c r="X62" s="173">
        <f>V62/T62</f>
        <v>1</v>
      </c>
    </row>
    <row r="63" spans="1:24" ht="31.5" x14ac:dyDescent="0.2">
      <c r="A63" s="141" t="s">
        <v>60</v>
      </c>
      <c r="B63" s="141" t="s">
        <v>67</v>
      </c>
      <c r="C63" s="141" t="s">
        <v>0</v>
      </c>
      <c r="D63" s="141" t="s">
        <v>0</v>
      </c>
      <c r="E63" s="212" t="s">
        <v>0</v>
      </c>
      <c r="F63" s="212" t="s">
        <v>0</v>
      </c>
      <c r="G63" s="141"/>
      <c r="H63" s="171" t="s">
        <v>143</v>
      </c>
      <c r="I63" s="171"/>
      <c r="J63" s="172">
        <v>3876.5</v>
      </c>
      <c r="K63" s="204" t="s">
        <v>18</v>
      </c>
      <c r="L63" s="204" t="s">
        <v>144</v>
      </c>
      <c r="M63" s="173">
        <f>K63/J63</f>
        <v>0</v>
      </c>
      <c r="N63" s="173">
        <f>L63/J63</f>
        <v>1</v>
      </c>
      <c r="O63" s="172">
        <v>3876.5</v>
      </c>
      <c r="P63" s="204" t="s">
        <v>18</v>
      </c>
      <c r="Q63" s="205" t="s">
        <v>144</v>
      </c>
      <c r="R63" s="173">
        <f>P63/O63</f>
        <v>0</v>
      </c>
      <c r="S63" s="173">
        <f>Q63/O63</f>
        <v>1</v>
      </c>
      <c r="T63" s="172">
        <v>3876.5</v>
      </c>
      <c r="U63" s="204" t="s">
        <v>18</v>
      </c>
      <c r="V63" s="205" t="s">
        <v>144</v>
      </c>
      <c r="W63" s="173">
        <f>U63/T63</f>
        <v>0</v>
      </c>
      <c r="X63" s="173">
        <f>V63/T63</f>
        <v>1</v>
      </c>
    </row>
    <row r="64" spans="1:24" ht="31.5" x14ac:dyDescent="0.2">
      <c r="A64" s="141"/>
      <c r="B64" s="141"/>
      <c r="C64" s="141"/>
      <c r="D64" s="141"/>
      <c r="E64" s="212"/>
      <c r="F64" s="212"/>
      <c r="G64" s="141"/>
      <c r="H64" s="171" t="s">
        <v>146</v>
      </c>
      <c r="I64" s="171"/>
      <c r="J64" s="172">
        <v>1786.7</v>
      </c>
      <c r="K64" s="204" t="s">
        <v>18</v>
      </c>
      <c r="L64" s="204" t="s">
        <v>147</v>
      </c>
      <c r="M64" s="173">
        <f>K64/J64</f>
        <v>0</v>
      </c>
      <c r="N64" s="173">
        <f>L64/J64</f>
        <v>1</v>
      </c>
      <c r="O64" s="172">
        <v>1786.7</v>
      </c>
      <c r="P64" s="204" t="s">
        <v>18</v>
      </c>
      <c r="Q64" s="205" t="s">
        <v>147</v>
      </c>
      <c r="R64" s="173">
        <f>P64/O64</f>
        <v>0</v>
      </c>
      <c r="S64" s="173">
        <f>Q64/O64</f>
        <v>1</v>
      </c>
      <c r="T64" s="172">
        <v>1786.7</v>
      </c>
      <c r="U64" s="204" t="s">
        <v>18</v>
      </c>
      <c r="V64" s="205" t="s">
        <v>147</v>
      </c>
      <c r="W64" s="173">
        <f>U64/T64</f>
        <v>0</v>
      </c>
      <c r="X64" s="173">
        <f>V64/T64</f>
        <v>1</v>
      </c>
    </row>
    <row r="65" spans="1:24" ht="63" x14ac:dyDescent="0.2">
      <c r="A65" s="141" t="s">
        <v>60</v>
      </c>
      <c r="B65" s="141" t="s">
        <v>67</v>
      </c>
      <c r="C65" s="141" t="s">
        <v>64</v>
      </c>
      <c r="D65" s="141" t="s">
        <v>69</v>
      </c>
      <c r="E65" s="141" t="s">
        <v>0</v>
      </c>
      <c r="F65" s="141" t="s">
        <v>0</v>
      </c>
      <c r="G65" s="141"/>
      <c r="H65" s="171" t="s">
        <v>149</v>
      </c>
      <c r="I65" s="171"/>
      <c r="J65" s="172">
        <v>250</v>
      </c>
      <c r="K65" s="204" t="s">
        <v>18</v>
      </c>
      <c r="L65" s="204" t="s">
        <v>150</v>
      </c>
      <c r="M65" s="173">
        <f>K65/J65</f>
        <v>0</v>
      </c>
      <c r="N65" s="173">
        <f>L65/J65</f>
        <v>1</v>
      </c>
      <c r="O65" s="172">
        <v>250</v>
      </c>
      <c r="P65" s="204" t="s">
        <v>18</v>
      </c>
      <c r="Q65" s="205" t="s">
        <v>150</v>
      </c>
      <c r="R65" s="173">
        <f>P65/O65</f>
        <v>0</v>
      </c>
      <c r="S65" s="173">
        <f>Q65/O65</f>
        <v>1</v>
      </c>
      <c r="T65" s="172">
        <v>250</v>
      </c>
      <c r="U65" s="204" t="s">
        <v>18</v>
      </c>
      <c r="V65" s="223" t="s">
        <v>150</v>
      </c>
      <c r="W65" s="173">
        <f>U65/T65</f>
        <v>0</v>
      </c>
      <c r="X65" s="173">
        <f>V65/T65</f>
        <v>1</v>
      </c>
    </row>
    <row r="66" spans="1:24" ht="47.25" x14ac:dyDescent="0.2">
      <c r="A66" s="141" t="s">
        <v>60</v>
      </c>
      <c r="B66" s="141" t="s">
        <v>67</v>
      </c>
      <c r="C66" s="141" t="s">
        <v>64</v>
      </c>
      <c r="D66" s="141" t="s">
        <v>73</v>
      </c>
      <c r="E66" s="141" t="s">
        <v>0</v>
      </c>
      <c r="F66" s="141" t="s">
        <v>0</v>
      </c>
      <c r="G66" s="141"/>
      <c r="H66" s="171" t="s">
        <v>300</v>
      </c>
      <c r="I66" s="171"/>
      <c r="J66" s="172">
        <f>K66+L66</f>
        <v>286651.5</v>
      </c>
      <c r="K66" s="172">
        <v>286651.5</v>
      </c>
      <c r="L66" s="172">
        <v>0</v>
      </c>
      <c r="M66" s="173">
        <f>K66/J66</f>
        <v>1</v>
      </c>
      <c r="N66" s="173">
        <f>L66/J66</f>
        <v>0</v>
      </c>
      <c r="O66" s="172">
        <f>P66+Q66</f>
        <v>502329.2</v>
      </c>
      <c r="P66" s="172">
        <v>502329.2</v>
      </c>
      <c r="Q66" s="210">
        <v>0</v>
      </c>
      <c r="R66" s="173">
        <f>P66/O66</f>
        <v>1</v>
      </c>
      <c r="S66" s="173">
        <f>Q66/O66</f>
        <v>0</v>
      </c>
      <c r="T66" s="172">
        <f>U66+V66</f>
        <v>203832</v>
      </c>
      <c r="U66" s="172">
        <v>203832</v>
      </c>
      <c r="V66" s="210">
        <v>0</v>
      </c>
      <c r="W66" s="173">
        <f>U66/T66</f>
        <v>1</v>
      </c>
      <c r="X66" s="173">
        <f>V66/T66</f>
        <v>0</v>
      </c>
    </row>
    <row r="67" spans="1:24" ht="63" x14ac:dyDescent="0.2">
      <c r="A67" s="141"/>
      <c r="B67" s="141"/>
      <c r="C67" s="141"/>
      <c r="D67" s="141"/>
      <c r="E67" s="141"/>
      <c r="F67" s="141"/>
      <c r="G67" s="141" t="s">
        <v>338</v>
      </c>
      <c r="H67" s="200" t="s">
        <v>230</v>
      </c>
      <c r="I67" s="200"/>
      <c r="J67" s="168">
        <f>J68+J69+J70+J71+J72+J73+J74+J75+J76+J77</f>
        <v>438453.8</v>
      </c>
      <c r="K67" s="168">
        <f>K68+K69+K70+K71+K72+K73+K74+K75+K76+K77</f>
        <v>110317</v>
      </c>
      <c r="L67" s="168">
        <f t="shared" ref="L67" si="26">L68+L69+L70+L71+L72+L73+L74+L75+L76+L77</f>
        <v>328136.8</v>
      </c>
      <c r="M67" s="173"/>
      <c r="N67" s="173"/>
      <c r="O67" s="168">
        <f t="shared" ref="O67:T67" si="27">O68+O69+O70+O71+O72+O73+O74+O75+O76+O77</f>
        <v>428087.99999999994</v>
      </c>
      <c r="P67" s="168">
        <f>P68+P69+P70+P71+P72+P73+P74+P75+P76+P77</f>
        <v>110317</v>
      </c>
      <c r="Q67" s="201">
        <f t="shared" ref="Q67" si="28">Q68+Q69+Q70+Q71+Q72+Q73+Q74+Q75+Q76+Q77</f>
        <v>317771</v>
      </c>
      <c r="R67" s="173"/>
      <c r="S67" s="173"/>
      <c r="T67" s="168">
        <f t="shared" si="27"/>
        <v>290158</v>
      </c>
      <c r="U67" s="168">
        <f>U68+U69+U70+U71+U72+U73+U74+U75+U76+U77</f>
        <v>0</v>
      </c>
      <c r="V67" s="217">
        <f t="shared" ref="V67" si="29">V68+V69+V70+V71+V72+V73+V74+V75+V76+V77</f>
        <v>290158</v>
      </c>
      <c r="W67" s="173"/>
      <c r="X67" s="173"/>
    </row>
    <row r="68" spans="1:24" ht="15.75" x14ac:dyDescent="0.2">
      <c r="A68" s="141"/>
      <c r="B68" s="141"/>
      <c r="C68" s="141"/>
      <c r="D68" s="141"/>
      <c r="E68" s="141"/>
      <c r="F68" s="141"/>
      <c r="G68" s="141"/>
      <c r="H68" s="171" t="s">
        <v>104</v>
      </c>
      <c r="I68" s="171"/>
      <c r="J68" s="172">
        <v>12504.9</v>
      </c>
      <c r="K68" s="204" t="s">
        <v>18</v>
      </c>
      <c r="L68" s="204" t="s">
        <v>105</v>
      </c>
      <c r="M68" s="173">
        <f t="shared" ref="M68:M88" si="30">K68/J68</f>
        <v>0</v>
      </c>
      <c r="N68" s="173">
        <f t="shared" ref="N68:N88" si="31">L68/J68</f>
        <v>1</v>
      </c>
      <c r="O68" s="172">
        <v>12504.9</v>
      </c>
      <c r="P68" s="204" t="s">
        <v>18</v>
      </c>
      <c r="Q68" s="205" t="s">
        <v>105</v>
      </c>
      <c r="R68" s="173">
        <f t="shared" ref="R68:R87" si="32">P68/O68</f>
        <v>0</v>
      </c>
      <c r="S68" s="173">
        <f t="shared" ref="S68:S87" si="33">Q68/O68</f>
        <v>1</v>
      </c>
      <c r="T68" s="172">
        <v>12504.9</v>
      </c>
      <c r="U68" s="204" t="s">
        <v>18</v>
      </c>
      <c r="V68" s="205" t="s">
        <v>105</v>
      </c>
      <c r="W68" s="173">
        <f>U68/T68</f>
        <v>0</v>
      </c>
      <c r="X68" s="173">
        <f>V68/T68</f>
        <v>1</v>
      </c>
    </row>
    <row r="69" spans="1:24" ht="15.75" x14ac:dyDescent="0.2">
      <c r="A69" s="141"/>
      <c r="B69" s="141"/>
      <c r="C69" s="141"/>
      <c r="D69" s="141"/>
      <c r="E69" s="141"/>
      <c r="F69" s="141"/>
      <c r="G69" s="141"/>
      <c r="H69" s="171" t="s">
        <v>107</v>
      </c>
      <c r="I69" s="171"/>
      <c r="J69" s="172">
        <v>6801.9</v>
      </c>
      <c r="K69" s="204" t="s">
        <v>18</v>
      </c>
      <c r="L69" s="204" t="s">
        <v>108</v>
      </c>
      <c r="M69" s="173">
        <f t="shared" si="30"/>
        <v>0</v>
      </c>
      <c r="N69" s="173">
        <f t="shared" si="31"/>
        <v>1</v>
      </c>
      <c r="O69" s="172">
        <v>6801.9</v>
      </c>
      <c r="P69" s="204" t="s">
        <v>18</v>
      </c>
      <c r="Q69" s="205" t="s">
        <v>108</v>
      </c>
      <c r="R69" s="173">
        <f t="shared" si="32"/>
        <v>0</v>
      </c>
      <c r="S69" s="173">
        <f t="shared" si="33"/>
        <v>1</v>
      </c>
      <c r="T69" s="172">
        <v>6801.9</v>
      </c>
      <c r="U69" s="204" t="s">
        <v>18</v>
      </c>
      <c r="V69" s="205" t="s">
        <v>108</v>
      </c>
      <c r="W69" s="173">
        <f>U69/T69</f>
        <v>0</v>
      </c>
      <c r="X69" s="173">
        <f>V69/T69</f>
        <v>1</v>
      </c>
    </row>
    <row r="70" spans="1:24" ht="31.5" x14ac:dyDescent="0.2">
      <c r="A70" s="141"/>
      <c r="B70" s="141"/>
      <c r="C70" s="141"/>
      <c r="D70" s="141"/>
      <c r="E70" s="141"/>
      <c r="F70" s="141"/>
      <c r="G70" s="141"/>
      <c r="H70" s="171" t="s">
        <v>110</v>
      </c>
      <c r="I70" s="171"/>
      <c r="J70" s="172">
        <v>17143.5</v>
      </c>
      <c r="K70" s="204" t="s">
        <v>18</v>
      </c>
      <c r="L70" s="204" t="s">
        <v>111</v>
      </c>
      <c r="M70" s="173">
        <f t="shared" si="30"/>
        <v>0</v>
      </c>
      <c r="N70" s="173">
        <f t="shared" si="31"/>
        <v>1</v>
      </c>
      <c r="O70" s="172">
        <v>17143.5</v>
      </c>
      <c r="P70" s="204" t="s">
        <v>18</v>
      </c>
      <c r="Q70" s="205" t="s">
        <v>111</v>
      </c>
      <c r="R70" s="173">
        <f t="shared" si="32"/>
        <v>0</v>
      </c>
      <c r="S70" s="173">
        <f t="shared" si="33"/>
        <v>1</v>
      </c>
      <c r="T70" s="172">
        <v>17143.5</v>
      </c>
      <c r="U70" s="204" t="s">
        <v>18</v>
      </c>
      <c r="V70" s="205" t="s">
        <v>111</v>
      </c>
      <c r="W70" s="173">
        <f>U70/T70</f>
        <v>0</v>
      </c>
      <c r="X70" s="173">
        <f>V70/T70</f>
        <v>1</v>
      </c>
    </row>
    <row r="71" spans="1:24" ht="47.25" x14ac:dyDescent="0.2">
      <c r="A71" s="141"/>
      <c r="B71" s="141"/>
      <c r="C71" s="141"/>
      <c r="D71" s="141"/>
      <c r="E71" s="141"/>
      <c r="F71" s="141"/>
      <c r="G71" s="141"/>
      <c r="H71" s="171" t="s">
        <v>113</v>
      </c>
      <c r="I71" s="171"/>
      <c r="J71" s="172">
        <v>6213.5</v>
      </c>
      <c r="K71" s="204" t="s">
        <v>18</v>
      </c>
      <c r="L71" s="204" t="s">
        <v>114</v>
      </c>
      <c r="M71" s="173">
        <f t="shared" si="30"/>
        <v>0</v>
      </c>
      <c r="N71" s="173">
        <f t="shared" si="31"/>
        <v>1</v>
      </c>
      <c r="O71" s="172">
        <v>6213.5</v>
      </c>
      <c r="P71" s="204" t="s">
        <v>18</v>
      </c>
      <c r="Q71" s="205" t="s">
        <v>114</v>
      </c>
      <c r="R71" s="173">
        <f t="shared" si="32"/>
        <v>0</v>
      </c>
      <c r="S71" s="173">
        <f t="shared" si="33"/>
        <v>1</v>
      </c>
      <c r="T71" s="172">
        <v>6213.5</v>
      </c>
      <c r="U71" s="204" t="s">
        <v>18</v>
      </c>
      <c r="V71" s="205" t="s">
        <v>114</v>
      </c>
      <c r="W71" s="173">
        <f>U71/T71</f>
        <v>0</v>
      </c>
      <c r="X71" s="173">
        <f>V71/T71</f>
        <v>1</v>
      </c>
    </row>
    <row r="72" spans="1:24" ht="63" x14ac:dyDescent="0.2">
      <c r="A72" s="141"/>
      <c r="B72" s="141"/>
      <c r="C72" s="141"/>
      <c r="D72" s="141"/>
      <c r="E72" s="141"/>
      <c r="F72" s="141"/>
      <c r="G72" s="141"/>
      <c r="H72" s="171" t="s">
        <v>299</v>
      </c>
      <c r="I72" s="171"/>
      <c r="J72" s="172">
        <f>K72+L72</f>
        <v>131329.79999999999</v>
      </c>
      <c r="K72" s="172">
        <v>110317</v>
      </c>
      <c r="L72" s="172">
        <v>21012.799999999999</v>
      </c>
      <c r="M72" s="173">
        <f t="shared" si="30"/>
        <v>0.83999975633862234</v>
      </c>
      <c r="N72" s="173">
        <f t="shared" si="31"/>
        <v>0.16000024366137769</v>
      </c>
      <c r="O72" s="172">
        <f>P72+Q72</f>
        <v>131329.79999999999</v>
      </c>
      <c r="P72" s="172">
        <v>110317</v>
      </c>
      <c r="Q72" s="210">
        <v>21012.799999999999</v>
      </c>
      <c r="R72" s="173">
        <f t="shared" si="32"/>
        <v>0.83999975633862234</v>
      </c>
      <c r="S72" s="173">
        <f t="shared" si="33"/>
        <v>0.16000024366137769</v>
      </c>
      <c r="T72" s="172">
        <v>0</v>
      </c>
      <c r="U72" s="204" t="s">
        <v>18</v>
      </c>
      <c r="V72" s="205" t="s">
        <v>18</v>
      </c>
      <c r="W72" s="173"/>
      <c r="X72" s="173"/>
    </row>
    <row r="73" spans="1:24" ht="47.25" x14ac:dyDescent="0.2">
      <c r="A73" s="141"/>
      <c r="B73" s="141"/>
      <c r="C73" s="141"/>
      <c r="D73" s="141"/>
      <c r="E73" s="141"/>
      <c r="F73" s="141"/>
      <c r="G73" s="141"/>
      <c r="H73" s="171" t="s">
        <v>118</v>
      </c>
      <c r="I73" s="171"/>
      <c r="J73" s="172">
        <v>9987.6</v>
      </c>
      <c r="K73" s="204" t="s">
        <v>18</v>
      </c>
      <c r="L73" s="204" t="s">
        <v>119</v>
      </c>
      <c r="M73" s="173">
        <f t="shared" si="30"/>
        <v>0</v>
      </c>
      <c r="N73" s="173">
        <f t="shared" si="31"/>
        <v>1</v>
      </c>
      <c r="O73" s="172">
        <v>9986.5</v>
      </c>
      <c r="P73" s="204" t="s">
        <v>18</v>
      </c>
      <c r="Q73" s="205" t="s">
        <v>120</v>
      </c>
      <c r="R73" s="173">
        <f t="shared" si="32"/>
        <v>0</v>
      </c>
      <c r="S73" s="173">
        <f t="shared" si="33"/>
        <v>1</v>
      </c>
      <c r="T73" s="172">
        <v>9986.7999999999993</v>
      </c>
      <c r="U73" s="204" t="s">
        <v>18</v>
      </c>
      <c r="V73" s="205" t="s">
        <v>121</v>
      </c>
      <c r="W73" s="173">
        <f>U73/T73</f>
        <v>0</v>
      </c>
      <c r="X73" s="173">
        <f>V73/T73</f>
        <v>1</v>
      </c>
    </row>
    <row r="74" spans="1:24" ht="47.25" x14ac:dyDescent="0.2">
      <c r="A74" s="220" t="s">
        <v>77</v>
      </c>
      <c r="B74" s="221" t="s">
        <v>0</v>
      </c>
      <c r="C74" s="221" t="s">
        <v>0</v>
      </c>
      <c r="D74" s="221" t="s">
        <v>0</v>
      </c>
      <c r="E74" s="222" t="s">
        <v>0</v>
      </c>
      <c r="F74" s="222" t="s">
        <v>0</v>
      </c>
      <c r="G74" s="141"/>
      <c r="H74" s="171" t="s">
        <v>123</v>
      </c>
      <c r="I74" s="171"/>
      <c r="J74" s="172">
        <f>K74+L74</f>
        <v>16965.2</v>
      </c>
      <c r="K74" s="204" t="s">
        <v>18</v>
      </c>
      <c r="L74" s="172">
        <v>16965.2</v>
      </c>
      <c r="M74" s="173">
        <f t="shared" si="30"/>
        <v>0</v>
      </c>
      <c r="N74" s="173">
        <f t="shared" si="31"/>
        <v>1</v>
      </c>
      <c r="O74" s="172">
        <v>6600.5</v>
      </c>
      <c r="P74" s="204" t="s">
        <v>18</v>
      </c>
      <c r="Q74" s="205" t="s">
        <v>125</v>
      </c>
      <c r="R74" s="173">
        <f t="shared" si="32"/>
        <v>0</v>
      </c>
      <c r="S74" s="173">
        <f t="shared" si="33"/>
        <v>1</v>
      </c>
      <c r="T74" s="172">
        <v>0</v>
      </c>
      <c r="U74" s="204" t="s">
        <v>18</v>
      </c>
      <c r="V74" s="205" t="s">
        <v>18</v>
      </c>
      <c r="W74" s="173"/>
      <c r="X74" s="173"/>
    </row>
    <row r="75" spans="1:24" ht="15.75" x14ac:dyDescent="0.2">
      <c r="A75" s="147" t="s">
        <v>77</v>
      </c>
      <c r="B75" s="148"/>
      <c r="C75" s="148"/>
      <c r="D75" s="148"/>
      <c r="E75" s="149"/>
      <c r="F75" s="149"/>
      <c r="G75" s="141"/>
      <c r="H75" s="171" t="s">
        <v>137</v>
      </c>
      <c r="I75" s="171"/>
      <c r="J75" s="172">
        <v>110620</v>
      </c>
      <c r="K75" s="204" t="s">
        <v>18</v>
      </c>
      <c r="L75" s="204" t="s">
        <v>135</v>
      </c>
      <c r="M75" s="173">
        <f t="shared" si="30"/>
        <v>0</v>
      </c>
      <c r="N75" s="173">
        <f t="shared" si="31"/>
        <v>1</v>
      </c>
      <c r="O75" s="172">
        <v>110620</v>
      </c>
      <c r="P75" s="204" t="s">
        <v>18</v>
      </c>
      <c r="Q75" s="205" t="s">
        <v>135</v>
      </c>
      <c r="R75" s="173">
        <f t="shared" si="32"/>
        <v>0</v>
      </c>
      <c r="S75" s="173">
        <f t="shared" si="33"/>
        <v>1</v>
      </c>
      <c r="T75" s="172">
        <v>110620</v>
      </c>
      <c r="U75" s="204" t="s">
        <v>18</v>
      </c>
      <c r="V75" s="205" t="s">
        <v>135</v>
      </c>
      <c r="W75" s="173">
        <f t="shared" ref="W75:W87" si="34">U75/T75</f>
        <v>0</v>
      </c>
      <c r="X75" s="173">
        <f t="shared" ref="X75:X87" si="35">V75/T75</f>
        <v>1</v>
      </c>
    </row>
    <row r="76" spans="1:24" ht="31.5" x14ac:dyDescent="0.2">
      <c r="A76" s="141" t="s">
        <v>77</v>
      </c>
      <c r="B76" s="141"/>
      <c r="C76" s="141"/>
      <c r="D76" s="141"/>
      <c r="E76" s="141"/>
      <c r="F76" s="141"/>
      <c r="G76" s="141"/>
      <c r="H76" s="171" t="s">
        <v>140</v>
      </c>
      <c r="I76" s="171"/>
      <c r="J76" s="172">
        <v>120000.8</v>
      </c>
      <c r="K76" s="204" t="s">
        <v>18</v>
      </c>
      <c r="L76" s="204" t="s">
        <v>141</v>
      </c>
      <c r="M76" s="173">
        <f t="shared" si="30"/>
        <v>0</v>
      </c>
      <c r="N76" s="173">
        <f t="shared" si="31"/>
        <v>1</v>
      </c>
      <c r="O76" s="172">
        <v>120000.8</v>
      </c>
      <c r="P76" s="204" t="s">
        <v>18</v>
      </c>
      <c r="Q76" s="205" t="s">
        <v>141</v>
      </c>
      <c r="R76" s="173">
        <f t="shared" si="32"/>
        <v>0</v>
      </c>
      <c r="S76" s="173">
        <f t="shared" si="33"/>
        <v>1</v>
      </c>
      <c r="T76" s="172">
        <v>120000.8</v>
      </c>
      <c r="U76" s="204" t="s">
        <v>18</v>
      </c>
      <c r="V76" s="205" t="s">
        <v>141</v>
      </c>
      <c r="W76" s="173">
        <f t="shared" si="34"/>
        <v>0</v>
      </c>
      <c r="X76" s="173">
        <f t="shared" si="35"/>
        <v>1</v>
      </c>
    </row>
    <row r="77" spans="1:24" ht="47.25" x14ac:dyDescent="0.2">
      <c r="A77" s="141" t="s">
        <v>77</v>
      </c>
      <c r="B77" s="141" t="s">
        <v>78</v>
      </c>
      <c r="C77" s="141" t="s">
        <v>131</v>
      </c>
      <c r="D77" s="141" t="s">
        <v>133</v>
      </c>
      <c r="E77" s="141" t="s">
        <v>0</v>
      </c>
      <c r="F77" s="141" t="s">
        <v>0</v>
      </c>
      <c r="G77" s="141"/>
      <c r="H77" s="171" t="s">
        <v>170</v>
      </c>
      <c r="I77" s="171"/>
      <c r="J77" s="172">
        <v>6886.6</v>
      </c>
      <c r="K77" s="204" t="s">
        <v>18</v>
      </c>
      <c r="L77" s="204" t="s">
        <v>167</v>
      </c>
      <c r="M77" s="173">
        <f t="shared" si="30"/>
        <v>0</v>
      </c>
      <c r="N77" s="173">
        <f t="shared" si="31"/>
        <v>1</v>
      </c>
      <c r="O77" s="172">
        <v>6886.6</v>
      </c>
      <c r="P77" s="204" t="s">
        <v>18</v>
      </c>
      <c r="Q77" s="205" t="s">
        <v>167</v>
      </c>
      <c r="R77" s="173">
        <f t="shared" si="32"/>
        <v>0</v>
      </c>
      <c r="S77" s="173">
        <f t="shared" si="33"/>
        <v>1</v>
      </c>
      <c r="T77" s="172">
        <v>6886.6</v>
      </c>
      <c r="U77" s="204" t="s">
        <v>18</v>
      </c>
      <c r="V77" s="205" t="s">
        <v>167</v>
      </c>
      <c r="W77" s="173">
        <f t="shared" si="34"/>
        <v>0</v>
      </c>
      <c r="X77" s="173">
        <f t="shared" si="35"/>
        <v>1</v>
      </c>
    </row>
    <row r="78" spans="1:24" ht="47.25" x14ac:dyDescent="0.2">
      <c r="A78" s="141" t="s">
        <v>77</v>
      </c>
      <c r="B78" s="141" t="s">
        <v>78</v>
      </c>
      <c r="C78" s="141" t="s">
        <v>99</v>
      </c>
      <c r="D78" s="141" t="s">
        <v>100</v>
      </c>
      <c r="E78" s="141" t="s">
        <v>0</v>
      </c>
      <c r="F78" s="141" t="s">
        <v>0</v>
      </c>
      <c r="G78" s="141" t="s">
        <v>339</v>
      </c>
      <c r="H78" s="167" t="s">
        <v>227</v>
      </c>
      <c r="I78" s="167"/>
      <c r="J78" s="168">
        <f>J79+J80+J81+J82+J83+J84+J85+J86+J87+J88</f>
        <v>154757.49999999997</v>
      </c>
      <c r="K78" s="168">
        <f t="shared" ref="K78:L78" si="36">K79+K80+K81+K82+K83+K84+K85+K86+K87+K88</f>
        <v>0</v>
      </c>
      <c r="L78" s="168">
        <f t="shared" si="36"/>
        <v>154757.49999999997</v>
      </c>
      <c r="M78" s="173">
        <f t="shared" si="30"/>
        <v>0</v>
      </c>
      <c r="N78" s="173">
        <f t="shared" si="31"/>
        <v>1</v>
      </c>
      <c r="O78" s="168">
        <f t="shared" ref="O78:V78" si="37">O79+O80+O81+O82+O83+O84+O85+O86+O87</f>
        <v>156125.49999999997</v>
      </c>
      <c r="P78" s="168">
        <f t="shared" si="37"/>
        <v>0</v>
      </c>
      <c r="Q78" s="201">
        <f>Q79+Q80+Q81+Q82+Q83+Q84+Q85+Q86+Q87</f>
        <v>156125.49999999997</v>
      </c>
      <c r="R78" s="173">
        <f t="shared" si="32"/>
        <v>0</v>
      </c>
      <c r="S78" s="173">
        <f t="shared" si="33"/>
        <v>1</v>
      </c>
      <c r="T78" s="168">
        <f t="shared" si="37"/>
        <v>156125.49999999997</v>
      </c>
      <c r="U78" s="168">
        <f t="shared" si="37"/>
        <v>0</v>
      </c>
      <c r="V78" s="201">
        <f t="shared" si="37"/>
        <v>156125.49999999997</v>
      </c>
      <c r="W78" s="173">
        <f t="shared" si="34"/>
        <v>0</v>
      </c>
      <c r="X78" s="173">
        <f t="shared" si="35"/>
        <v>1</v>
      </c>
    </row>
    <row r="79" spans="1:24" ht="31.5" x14ac:dyDescent="0.2">
      <c r="A79" s="141" t="s">
        <v>77</v>
      </c>
      <c r="B79" s="141" t="s">
        <v>78</v>
      </c>
      <c r="C79" s="141" t="s">
        <v>99</v>
      </c>
      <c r="D79" s="141" t="s">
        <v>102</v>
      </c>
      <c r="E79" s="141" t="s">
        <v>0</v>
      </c>
      <c r="F79" s="141" t="s">
        <v>0</v>
      </c>
      <c r="G79" s="141"/>
      <c r="H79" s="171" t="s">
        <v>81</v>
      </c>
      <c r="I79" s="171"/>
      <c r="J79" s="172">
        <v>121207.5</v>
      </c>
      <c r="K79" s="204" t="s">
        <v>18</v>
      </c>
      <c r="L79" s="204" t="s">
        <v>82</v>
      </c>
      <c r="M79" s="173">
        <f t="shared" si="30"/>
        <v>0</v>
      </c>
      <c r="N79" s="173">
        <f t="shared" si="31"/>
        <v>1</v>
      </c>
      <c r="O79" s="172">
        <v>121207.5</v>
      </c>
      <c r="P79" s="204" t="s">
        <v>18</v>
      </c>
      <c r="Q79" s="205" t="s">
        <v>82</v>
      </c>
      <c r="R79" s="173">
        <f t="shared" si="32"/>
        <v>0</v>
      </c>
      <c r="S79" s="173">
        <f t="shared" si="33"/>
        <v>1</v>
      </c>
      <c r="T79" s="172">
        <v>121207.5</v>
      </c>
      <c r="U79" s="204" t="s">
        <v>18</v>
      </c>
      <c r="V79" s="205" t="s">
        <v>82</v>
      </c>
      <c r="W79" s="173">
        <f t="shared" si="34"/>
        <v>0</v>
      </c>
      <c r="X79" s="173">
        <f t="shared" si="35"/>
        <v>1</v>
      </c>
    </row>
    <row r="80" spans="1:24" ht="15.75" x14ac:dyDescent="0.2">
      <c r="A80" s="141" t="s">
        <v>77</v>
      </c>
      <c r="B80" s="141"/>
      <c r="C80" s="141"/>
      <c r="D80" s="141"/>
      <c r="E80" s="141"/>
      <c r="F80" s="141"/>
      <c r="G80" s="141"/>
      <c r="H80" s="171" t="s">
        <v>84</v>
      </c>
      <c r="I80" s="171"/>
      <c r="J80" s="172">
        <v>2300</v>
      </c>
      <c r="K80" s="204" t="s">
        <v>18</v>
      </c>
      <c r="L80" s="204" t="s">
        <v>85</v>
      </c>
      <c r="M80" s="173">
        <f t="shared" si="30"/>
        <v>0</v>
      </c>
      <c r="N80" s="173">
        <f t="shared" si="31"/>
        <v>1</v>
      </c>
      <c r="O80" s="172">
        <v>2300</v>
      </c>
      <c r="P80" s="204" t="s">
        <v>18</v>
      </c>
      <c r="Q80" s="205" t="s">
        <v>85</v>
      </c>
      <c r="R80" s="173">
        <f t="shared" si="32"/>
        <v>0</v>
      </c>
      <c r="S80" s="173">
        <f t="shared" si="33"/>
        <v>1</v>
      </c>
      <c r="T80" s="172">
        <v>2300</v>
      </c>
      <c r="U80" s="204" t="s">
        <v>18</v>
      </c>
      <c r="V80" s="205" t="s">
        <v>85</v>
      </c>
      <c r="W80" s="173">
        <f t="shared" si="34"/>
        <v>0</v>
      </c>
      <c r="X80" s="173">
        <f t="shared" si="35"/>
        <v>1</v>
      </c>
    </row>
    <row r="81" spans="1:24" ht="47.25" x14ac:dyDescent="0.2">
      <c r="A81" s="141" t="s">
        <v>77</v>
      </c>
      <c r="B81" s="141" t="s">
        <v>78</v>
      </c>
      <c r="C81" s="141" t="s">
        <v>95</v>
      </c>
      <c r="D81" s="141" t="s">
        <v>98</v>
      </c>
      <c r="E81" s="141" t="s">
        <v>0</v>
      </c>
      <c r="F81" s="141" t="s">
        <v>0</v>
      </c>
      <c r="G81" s="141"/>
      <c r="H81" s="171" t="s">
        <v>87</v>
      </c>
      <c r="I81" s="171"/>
      <c r="J81" s="172">
        <v>1623.7</v>
      </c>
      <c r="K81" s="204" t="s">
        <v>18</v>
      </c>
      <c r="L81" s="204" t="s">
        <v>88</v>
      </c>
      <c r="M81" s="173">
        <f t="shared" si="30"/>
        <v>0</v>
      </c>
      <c r="N81" s="173">
        <f t="shared" si="31"/>
        <v>1</v>
      </c>
      <c r="O81" s="172">
        <v>1623.7</v>
      </c>
      <c r="P81" s="204" t="s">
        <v>18</v>
      </c>
      <c r="Q81" s="205" t="s">
        <v>88</v>
      </c>
      <c r="R81" s="173">
        <f t="shared" si="32"/>
        <v>0</v>
      </c>
      <c r="S81" s="173">
        <f t="shared" si="33"/>
        <v>1</v>
      </c>
      <c r="T81" s="172">
        <v>1623.7</v>
      </c>
      <c r="U81" s="204" t="s">
        <v>18</v>
      </c>
      <c r="V81" s="205" t="s">
        <v>88</v>
      </c>
      <c r="W81" s="173">
        <f t="shared" si="34"/>
        <v>0</v>
      </c>
      <c r="X81" s="173">
        <f t="shared" si="35"/>
        <v>1</v>
      </c>
    </row>
    <row r="82" spans="1:24" ht="110.25" x14ac:dyDescent="0.2">
      <c r="A82" s="141" t="s">
        <v>77</v>
      </c>
      <c r="B82" s="141"/>
      <c r="C82" s="141"/>
      <c r="D82" s="141"/>
      <c r="E82" s="141"/>
      <c r="F82" s="141"/>
      <c r="G82" s="141"/>
      <c r="H82" s="171" t="s">
        <v>90</v>
      </c>
      <c r="I82" s="171"/>
      <c r="J82" s="172">
        <v>1252.9000000000001</v>
      </c>
      <c r="K82" s="204" t="s">
        <v>18</v>
      </c>
      <c r="L82" s="204" t="s">
        <v>91</v>
      </c>
      <c r="M82" s="173">
        <f t="shared" si="30"/>
        <v>0</v>
      </c>
      <c r="N82" s="173">
        <f t="shared" si="31"/>
        <v>1</v>
      </c>
      <c r="O82" s="172">
        <v>1252.9000000000001</v>
      </c>
      <c r="P82" s="204" t="s">
        <v>18</v>
      </c>
      <c r="Q82" s="205" t="s">
        <v>91</v>
      </c>
      <c r="R82" s="173">
        <f t="shared" si="32"/>
        <v>0</v>
      </c>
      <c r="S82" s="173">
        <f t="shared" si="33"/>
        <v>1</v>
      </c>
      <c r="T82" s="172">
        <v>1252.9000000000001</v>
      </c>
      <c r="U82" s="204" t="s">
        <v>18</v>
      </c>
      <c r="V82" s="205" t="s">
        <v>91</v>
      </c>
      <c r="W82" s="173">
        <f t="shared" si="34"/>
        <v>0</v>
      </c>
      <c r="X82" s="173">
        <f t="shared" si="35"/>
        <v>1</v>
      </c>
    </row>
    <row r="83" spans="1:24" ht="110.25" x14ac:dyDescent="0.2">
      <c r="A83" s="141" t="s">
        <v>77</v>
      </c>
      <c r="B83" s="141" t="s">
        <v>78</v>
      </c>
      <c r="C83" s="141" t="s">
        <v>99</v>
      </c>
      <c r="D83" s="141" t="s">
        <v>126</v>
      </c>
      <c r="E83" s="141" t="s">
        <v>0</v>
      </c>
      <c r="F83" s="141" t="s">
        <v>0</v>
      </c>
      <c r="G83" s="141"/>
      <c r="H83" s="171" t="s">
        <v>93</v>
      </c>
      <c r="I83" s="171"/>
      <c r="J83" s="172">
        <v>5242</v>
      </c>
      <c r="K83" s="204" t="s">
        <v>18</v>
      </c>
      <c r="L83" s="204" t="s">
        <v>94</v>
      </c>
      <c r="M83" s="173">
        <f t="shared" si="30"/>
        <v>0</v>
      </c>
      <c r="N83" s="173">
        <f t="shared" si="31"/>
        <v>1</v>
      </c>
      <c r="O83" s="172">
        <v>5242</v>
      </c>
      <c r="P83" s="204" t="s">
        <v>18</v>
      </c>
      <c r="Q83" s="205" t="s">
        <v>94</v>
      </c>
      <c r="R83" s="173">
        <f t="shared" si="32"/>
        <v>0</v>
      </c>
      <c r="S83" s="173">
        <f t="shared" si="33"/>
        <v>1</v>
      </c>
      <c r="T83" s="172">
        <v>5242</v>
      </c>
      <c r="U83" s="204" t="s">
        <v>18</v>
      </c>
      <c r="V83" s="205" t="s">
        <v>94</v>
      </c>
      <c r="W83" s="173">
        <f t="shared" si="34"/>
        <v>0</v>
      </c>
      <c r="X83" s="173">
        <f t="shared" si="35"/>
        <v>1</v>
      </c>
    </row>
    <row r="84" spans="1:24" ht="31.5" x14ac:dyDescent="0.2">
      <c r="A84" s="141" t="s">
        <v>77</v>
      </c>
      <c r="B84" s="141" t="s">
        <v>78</v>
      </c>
      <c r="C84" s="141" t="s">
        <v>138</v>
      </c>
      <c r="D84" s="141" t="s">
        <v>142</v>
      </c>
      <c r="E84" s="141" t="s">
        <v>0</v>
      </c>
      <c r="F84" s="141" t="s">
        <v>0</v>
      </c>
      <c r="G84" s="141"/>
      <c r="H84" s="171" t="s">
        <v>154</v>
      </c>
      <c r="I84" s="171"/>
      <c r="J84" s="172">
        <v>339.4</v>
      </c>
      <c r="K84" s="204" t="s">
        <v>18</v>
      </c>
      <c r="L84" s="204" t="s">
        <v>155</v>
      </c>
      <c r="M84" s="173">
        <f t="shared" si="30"/>
        <v>0</v>
      </c>
      <c r="N84" s="173">
        <f t="shared" si="31"/>
        <v>1</v>
      </c>
      <c r="O84" s="172">
        <v>339.4</v>
      </c>
      <c r="P84" s="204" t="s">
        <v>18</v>
      </c>
      <c r="Q84" s="205" t="s">
        <v>155</v>
      </c>
      <c r="R84" s="173">
        <f t="shared" si="32"/>
        <v>0</v>
      </c>
      <c r="S84" s="173">
        <f t="shared" si="33"/>
        <v>1</v>
      </c>
      <c r="T84" s="172">
        <v>339.4</v>
      </c>
      <c r="U84" s="204" t="s">
        <v>18</v>
      </c>
      <c r="V84" s="205" t="s">
        <v>155</v>
      </c>
      <c r="W84" s="173">
        <f t="shared" si="34"/>
        <v>0</v>
      </c>
      <c r="X84" s="173">
        <f t="shared" si="35"/>
        <v>1</v>
      </c>
    </row>
    <row r="85" spans="1:24" ht="78.75" x14ac:dyDescent="0.2">
      <c r="A85" s="141" t="s">
        <v>77</v>
      </c>
      <c r="B85" s="141" t="s">
        <v>78</v>
      </c>
      <c r="C85" s="141" t="s">
        <v>138</v>
      </c>
      <c r="D85" s="141" t="s">
        <v>145</v>
      </c>
      <c r="E85" s="141" t="s">
        <v>0</v>
      </c>
      <c r="F85" s="141" t="s">
        <v>0</v>
      </c>
      <c r="G85" s="141"/>
      <c r="H85" s="171" t="s">
        <v>157</v>
      </c>
      <c r="I85" s="171"/>
      <c r="J85" s="172">
        <v>9192</v>
      </c>
      <c r="K85" s="204" t="s">
        <v>18</v>
      </c>
      <c r="L85" s="204" t="s">
        <v>158</v>
      </c>
      <c r="M85" s="173">
        <f t="shared" si="30"/>
        <v>0</v>
      </c>
      <c r="N85" s="173">
        <f t="shared" si="31"/>
        <v>1</v>
      </c>
      <c r="O85" s="172">
        <v>11160</v>
      </c>
      <c r="P85" s="204" t="s">
        <v>18</v>
      </c>
      <c r="Q85" s="205" t="s">
        <v>159</v>
      </c>
      <c r="R85" s="173">
        <f t="shared" si="32"/>
        <v>0</v>
      </c>
      <c r="S85" s="173">
        <f t="shared" si="33"/>
        <v>1</v>
      </c>
      <c r="T85" s="172">
        <v>11160</v>
      </c>
      <c r="U85" s="204" t="s">
        <v>18</v>
      </c>
      <c r="V85" s="205" t="s">
        <v>159</v>
      </c>
      <c r="W85" s="173">
        <f t="shared" si="34"/>
        <v>0</v>
      </c>
      <c r="X85" s="173">
        <f t="shared" si="35"/>
        <v>1</v>
      </c>
    </row>
    <row r="86" spans="1:24" ht="94.5" x14ac:dyDescent="0.2">
      <c r="A86" s="141" t="s">
        <v>77</v>
      </c>
      <c r="B86" s="141" t="s">
        <v>78</v>
      </c>
      <c r="C86" s="141" t="s">
        <v>138</v>
      </c>
      <c r="D86" s="141" t="s">
        <v>148</v>
      </c>
      <c r="E86" s="141" t="s">
        <v>0</v>
      </c>
      <c r="F86" s="141" t="s">
        <v>0</v>
      </c>
      <c r="G86" s="141"/>
      <c r="H86" s="171" t="s">
        <v>161</v>
      </c>
      <c r="I86" s="171"/>
      <c r="J86" s="172">
        <v>5100</v>
      </c>
      <c r="K86" s="204" t="s">
        <v>18</v>
      </c>
      <c r="L86" s="204" t="s">
        <v>162</v>
      </c>
      <c r="M86" s="173">
        <f t="shared" si="30"/>
        <v>0</v>
      </c>
      <c r="N86" s="173">
        <f t="shared" si="31"/>
        <v>1</v>
      </c>
      <c r="O86" s="172">
        <v>5500</v>
      </c>
      <c r="P86" s="204" t="s">
        <v>18</v>
      </c>
      <c r="Q86" s="205" t="s">
        <v>163</v>
      </c>
      <c r="R86" s="173">
        <f t="shared" si="32"/>
        <v>0</v>
      </c>
      <c r="S86" s="173">
        <f t="shared" si="33"/>
        <v>1</v>
      </c>
      <c r="T86" s="172">
        <v>5500</v>
      </c>
      <c r="U86" s="204" t="s">
        <v>18</v>
      </c>
      <c r="V86" s="205" t="s">
        <v>163</v>
      </c>
      <c r="W86" s="173">
        <f t="shared" si="34"/>
        <v>0</v>
      </c>
      <c r="X86" s="173">
        <f t="shared" si="35"/>
        <v>1</v>
      </c>
    </row>
    <row r="87" spans="1:24" ht="47.25" x14ac:dyDescent="0.2">
      <c r="A87" s="141"/>
      <c r="B87" s="141"/>
      <c r="C87" s="141"/>
      <c r="D87" s="141"/>
      <c r="E87" s="141"/>
      <c r="F87" s="141"/>
      <c r="G87" s="141"/>
      <c r="H87" s="171" t="s">
        <v>165</v>
      </c>
      <c r="I87" s="171"/>
      <c r="J87" s="172">
        <v>7500</v>
      </c>
      <c r="K87" s="204" t="s">
        <v>18</v>
      </c>
      <c r="L87" s="204" t="s">
        <v>166</v>
      </c>
      <c r="M87" s="173">
        <f t="shared" si="30"/>
        <v>0</v>
      </c>
      <c r="N87" s="173">
        <f t="shared" si="31"/>
        <v>1</v>
      </c>
      <c r="O87" s="172">
        <v>7500</v>
      </c>
      <c r="P87" s="204" t="s">
        <v>18</v>
      </c>
      <c r="Q87" s="205" t="s">
        <v>166</v>
      </c>
      <c r="R87" s="173">
        <f t="shared" si="32"/>
        <v>0</v>
      </c>
      <c r="S87" s="173">
        <f t="shared" si="33"/>
        <v>1</v>
      </c>
      <c r="T87" s="172">
        <v>7500</v>
      </c>
      <c r="U87" s="204" t="s">
        <v>18</v>
      </c>
      <c r="V87" s="205" t="s">
        <v>166</v>
      </c>
      <c r="W87" s="173">
        <f t="shared" si="34"/>
        <v>0</v>
      </c>
      <c r="X87" s="173">
        <f t="shared" si="35"/>
        <v>1</v>
      </c>
    </row>
    <row r="88" spans="1:24" ht="31.5" x14ac:dyDescent="0.2">
      <c r="A88" s="301"/>
      <c r="B88" s="301"/>
      <c r="C88" s="301"/>
      <c r="D88" s="301"/>
      <c r="E88" s="301"/>
      <c r="F88" s="301"/>
      <c r="G88" s="301"/>
      <c r="H88" s="171" t="s">
        <v>492</v>
      </c>
      <c r="I88" s="171"/>
      <c r="J88" s="172">
        <v>1000</v>
      </c>
      <c r="K88" s="172">
        <v>0</v>
      </c>
      <c r="L88" s="172">
        <v>1000</v>
      </c>
      <c r="M88" s="173">
        <f t="shared" si="30"/>
        <v>0</v>
      </c>
      <c r="N88" s="173">
        <f t="shared" si="31"/>
        <v>1</v>
      </c>
      <c r="O88" s="172">
        <v>0</v>
      </c>
      <c r="P88" s="172">
        <v>0</v>
      </c>
      <c r="Q88" s="172">
        <v>0</v>
      </c>
      <c r="R88" s="173">
        <v>0</v>
      </c>
      <c r="S88" s="173">
        <v>0</v>
      </c>
      <c r="T88" s="172">
        <v>0</v>
      </c>
      <c r="U88" s="172">
        <v>0</v>
      </c>
      <c r="V88" s="172">
        <v>0</v>
      </c>
      <c r="W88" s="173">
        <v>0</v>
      </c>
      <c r="X88" s="173">
        <v>0</v>
      </c>
    </row>
    <row r="89" spans="1:24" ht="63" x14ac:dyDescent="0.2">
      <c r="A89" s="141" t="s">
        <v>77</v>
      </c>
      <c r="B89" s="141"/>
      <c r="C89" s="141"/>
      <c r="D89" s="141"/>
      <c r="E89" s="141"/>
      <c r="F89" s="141"/>
      <c r="G89" s="141" t="s">
        <v>413</v>
      </c>
      <c r="H89" s="200" t="s">
        <v>414</v>
      </c>
      <c r="I89" s="378" t="s">
        <v>409</v>
      </c>
      <c r="J89" s="378"/>
      <c r="K89" s="378"/>
      <c r="L89" s="378"/>
      <c r="M89" s="378"/>
      <c r="N89" s="378"/>
      <c r="O89" s="378"/>
      <c r="P89" s="378"/>
      <c r="Q89" s="378"/>
      <c r="R89" s="379"/>
      <c r="S89" s="379"/>
      <c r="T89" s="379"/>
      <c r="U89" s="379"/>
      <c r="V89" s="379"/>
      <c r="W89" s="379"/>
      <c r="X89" s="379"/>
    </row>
    <row r="90" spans="1:24" ht="63" x14ac:dyDescent="0.2">
      <c r="A90" s="141" t="s">
        <v>77</v>
      </c>
      <c r="B90" s="141" t="s">
        <v>78</v>
      </c>
      <c r="C90" s="141" t="s">
        <v>99</v>
      </c>
      <c r="D90" s="141" t="s">
        <v>103</v>
      </c>
      <c r="E90" s="141" t="s">
        <v>0</v>
      </c>
      <c r="F90" s="141" t="s">
        <v>0</v>
      </c>
      <c r="G90" s="141" t="s">
        <v>340</v>
      </c>
      <c r="H90" s="200" t="s">
        <v>232</v>
      </c>
      <c r="I90" s="200"/>
      <c r="J90" s="168">
        <f>K90+L90</f>
        <v>154226.4</v>
      </c>
      <c r="K90" s="168">
        <v>128183</v>
      </c>
      <c r="L90" s="168">
        <f>L91+L92</f>
        <v>26043.4</v>
      </c>
      <c r="M90" s="173"/>
      <c r="N90" s="173"/>
      <c r="O90" s="168">
        <f t="shared" ref="O90:V90" si="38">O91</f>
        <v>446194.8</v>
      </c>
      <c r="P90" s="168">
        <f>P91</f>
        <v>432809</v>
      </c>
      <c r="Q90" s="201">
        <f t="shared" si="38"/>
        <v>13385.800000000001</v>
      </c>
      <c r="R90" s="173"/>
      <c r="S90" s="173"/>
      <c r="T90" s="168">
        <f t="shared" si="38"/>
        <v>124776.8</v>
      </c>
      <c r="U90" s="168">
        <f>U91</f>
        <v>121033.5</v>
      </c>
      <c r="V90" s="201">
        <f t="shared" si="38"/>
        <v>3743.3000000000029</v>
      </c>
      <c r="W90" s="173"/>
      <c r="X90" s="173"/>
    </row>
    <row r="91" spans="1:24" ht="63" x14ac:dyDescent="0.2">
      <c r="A91" s="141" t="s">
        <v>77</v>
      </c>
      <c r="B91" s="141" t="s">
        <v>78</v>
      </c>
      <c r="C91" s="141" t="s">
        <v>99</v>
      </c>
      <c r="D91" s="141" t="s">
        <v>106</v>
      </c>
      <c r="E91" s="141" t="s">
        <v>0</v>
      </c>
      <c r="F91" s="141" t="s">
        <v>0</v>
      </c>
      <c r="G91" s="141"/>
      <c r="H91" s="171" t="s">
        <v>298</v>
      </c>
      <c r="I91" s="171"/>
      <c r="J91" s="172">
        <f>K91+L91</f>
        <v>132147.4</v>
      </c>
      <c r="K91" s="172">
        <v>128183</v>
      </c>
      <c r="L91" s="172">
        <v>3964.4</v>
      </c>
      <c r="M91" s="179">
        <f>K91/J91</f>
        <v>0.97000016648076315</v>
      </c>
      <c r="N91" s="179">
        <f>L91/J91</f>
        <v>2.9999833519236855E-2</v>
      </c>
      <c r="O91" s="172">
        <f>P91+Q91</f>
        <v>446194.8</v>
      </c>
      <c r="P91" s="172">
        <v>432809</v>
      </c>
      <c r="Q91" s="224">
        <f>26043.4-12657.6</f>
        <v>13385.800000000001</v>
      </c>
      <c r="R91" s="179">
        <f>P91/O91</f>
        <v>0.97000009861163783</v>
      </c>
      <c r="S91" s="179">
        <f>Q91/O91</f>
        <v>2.9999901388362216E-2</v>
      </c>
      <c r="T91" s="172">
        <f>U91+V91</f>
        <v>124776.8</v>
      </c>
      <c r="U91" s="172">
        <v>121033.5</v>
      </c>
      <c r="V91" s="224">
        <f>26043.4-22300.1</f>
        <v>3743.3000000000029</v>
      </c>
      <c r="W91" s="179">
        <f>U91/T91</f>
        <v>0.97000003205724139</v>
      </c>
      <c r="X91" s="179">
        <f>V91/T91</f>
        <v>2.9999967942758613E-2</v>
      </c>
    </row>
    <row r="92" spans="1:24" ht="47.25" x14ac:dyDescent="0.2">
      <c r="A92" s="141" t="s">
        <v>77</v>
      </c>
      <c r="B92" s="141" t="s">
        <v>78</v>
      </c>
      <c r="C92" s="141" t="s">
        <v>99</v>
      </c>
      <c r="D92" s="141" t="s">
        <v>109</v>
      </c>
      <c r="E92" s="141" t="s">
        <v>0</v>
      </c>
      <c r="F92" s="141" t="s">
        <v>0</v>
      </c>
      <c r="G92" s="141"/>
      <c r="H92" s="171" t="s">
        <v>456</v>
      </c>
      <c r="I92" s="171"/>
      <c r="J92" s="172">
        <f>K92+L92</f>
        <v>22079</v>
      </c>
      <c r="K92" s="172">
        <v>0</v>
      </c>
      <c r="L92" s="210">
        <v>22079</v>
      </c>
      <c r="M92" s="225"/>
      <c r="N92" s="225"/>
      <c r="O92" s="172"/>
      <c r="P92" s="210"/>
      <c r="Q92" s="174"/>
      <c r="R92" s="225"/>
      <c r="S92" s="225"/>
      <c r="T92" s="172"/>
      <c r="U92" s="210"/>
      <c r="V92" s="174"/>
      <c r="W92" s="225"/>
      <c r="X92" s="225"/>
    </row>
    <row r="93" spans="1:24" ht="31.5" x14ac:dyDescent="0.2">
      <c r="A93" s="271"/>
      <c r="B93" s="271"/>
      <c r="C93" s="271"/>
      <c r="D93" s="271"/>
      <c r="E93" s="271"/>
      <c r="F93" s="271"/>
      <c r="G93" s="271" t="s">
        <v>461</v>
      </c>
      <c r="H93" s="200" t="s">
        <v>462</v>
      </c>
      <c r="I93" s="378" t="s">
        <v>391</v>
      </c>
      <c r="J93" s="378"/>
      <c r="K93" s="378"/>
      <c r="L93" s="378"/>
      <c r="M93" s="378"/>
      <c r="N93" s="378"/>
      <c r="O93" s="378"/>
      <c r="P93" s="378"/>
      <c r="Q93" s="378"/>
      <c r="R93" s="379"/>
      <c r="S93" s="379"/>
      <c r="T93" s="379"/>
      <c r="U93" s="379"/>
      <c r="V93" s="379"/>
      <c r="W93" s="379"/>
      <c r="X93" s="379"/>
    </row>
    <row r="94" spans="1:24" ht="31.5" x14ac:dyDescent="0.2">
      <c r="A94" s="141" t="s">
        <v>77</v>
      </c>
      <c r="B94" s="141" t="s">
        <v>78</v>
      </c>
      <c r="C94" s="141" t="s">
        <v>99</v>
      </c>
      <c r="D94" s="141" t="s">
        <v>112</v>
      </c>
      <c r="E94" s="141" t="s">
        <v>0</v>
      </c>
      <c r="F94" s="141" t="s">
        <v>0</v>
      </c>
      <c r="G94" s="150">
        <v>3</v>
      </c>
      <c r="H94" s="151" t="s">
        <v>236</v>
      </c>
      <c r="I94" s="151"/>
      <c r="J94" s="152">
        <f t="shared" ref="J94:L94" si="39">J96+J99+J117+J103+J106+J110</f>
        <v>961303.5</v>
      </c>
      <c r="K94" s="152">
        <f t="shared" si="39"/>
        <v>591164.89999999991</v>
      </c>
      <c r="L94" s="191">
        <f t="shared" si="39"/>
        <v>370138.6</v>
      </c>
      <c r="M94" s="158"/>
      <c r="N94" s="158"/>
      <c r="O94" s="158">
        <f>O96+O99+O117+O103+O106+O110</f>
        <v>798440.70000000007</v>
      </c>
      <c r="P94" s="158">
        <f t="shared" ref="P94" si="40">P96+P99+P117+P103+P106+P110</f>
        <v>440906.3</v>
      </c>
      <c r="Q94" s="158">
        <f>Q96+Q99+Q117+Q103+Q106+Q110</f>
        <v>357534.4</v>
      </c>
      <c r="R94" s="158"/>
      <c r="S94" s="158"/>
      <c r="T94" s="158">
        <f>T96+T99+T117+T103+T106+T110</f>
        <v>51891.9</v>
      </c>
      <c r="U94" s="192">
        <f t="shared" ref="U94" si="41">U96+U99+U117+U103+U106+U110</f>
        <v>0</v>
      </c>
      <c r="V94" s="191">
        <f>V96+V99+V117+V103+V106+V110</f>
        <v>51891.9</v>
      </c>
      <c r="W94" s="158"/>
      <c r="X94" s="159"/>
    </row>
    <row r="95" spans="1:24" ht="31.5" x14ac:dyDescent="0.2">
      <c r="A95" s="141" t="s">
        <v>77</v>
      </c>
      <c r="B95" s="141" t="s">
        <v>78</v>
      </c>
      <c r="C95" s="141" t="s">
        <v>99</v>
      </c>
      <c r="D95" s="141" t="s">
        <v>115</v>
      </c>
      <c r="E95" s="141" t="s">
        <v>0</v>
      </c>
      <c r="F95" s="141" t="s">
        <v>0</v>
      </c>
      <c r="G95" s="149"/>
      <c r="H95" s="160" t="s">
        <v>225</v>
      </c>
      <c r="I95" s="160"/>
      <c r="J95" s="161"/>
      <c r="K95" s="162"/>
      <c r="L95" s="162"/>
      <c r="M95" s="193"/>
      <c r="N95" s="193"/>
      <c r="O95" s="145"/>
      <c r="P95" s="194"/>
      <c r="Q95" s="195"/>
      <c r="R95" s="196"/>
      <c r="S95" s="197"/>
      <c r="T95" s="146"/>
      <c r="U95" s="162"/>
      <c r="V95" s="198"/>
      <c r="W95" s="143"/>
      <c r="X95" s="165"/>
    </row>
    <row r="96" spans="1:24" ht="31.5" x14ac:dyDescent="0.2">
      <c r="A96" s="141" t="s">
        <v>77</v>
      </c>
      <c r="B96" s="141" t="s">
        <v>78</v>
      </c>
      <c r="C96" s="141" t="s">
        <v>99</v>
      </c>
      <c r="D96" s="141" t="s">
        <v>117</v>
      </c>
      <c r="E96" s="141" t="s">
        <v>0</v>
      </c>
      <c r="F96" s="141" t="s">
        <v>0</v>
      </c>
      <c r="G96" s="199" t="s">
        <v>324</v>
      </c>
      <c r="H96" s="200" t="s">
        <v>238</v>
      </c>
      <c r="I96" s="200"/>
      <c r="J96" s="168">
        <f t="shared" ref="J96:L96" si="42">J97+J98</f>
        <v>39814.400000000001</v>
      </c>
      <c r="K96" s="168">
        <f t="shared" si="42"/>
        <v>29020.3</v>
      </c>
      <c r="L96" s="168">
        <f t="shared" si="42"/>
        <v>10794.1</v>
      </c>
      <c r="M96" s="173">
        <f t="shared" ref="M96:M119" si="43">K96/J96</f>
        <v>0.7288895475004018</v>
      </c>
      <c r="N96" s="173">
        <f t="shared" ref="N96:N119" si="44">L96/J96</f>
        <v>0.27111045249959814</v>
      </c>
      <c r="O96" s="168">
        <f t="shared" ref="O96:Q96" si="45">O97+O98</f>
        <v>9896.6</v>
      </c>
      <c r="P96" s="168">
        <f t="shared" si="45"/>
        <v>0</v>
      </c>
      <c r="Q96" s="201">
        <f t="shared" si="45"/>
        <v>9896.6</v>
      </c>
      <c r="R96" s="169"/>
      <c r="S96" s="202"/>
      <c r="T96" s="203">
        <f t="shared" ref="T96:V96" si="46">T97+T98</f>
        <v>9896.6</v>
      </c>
      <c r="U96" s="168">
        <f t="shared" si="46"/>
        <v>0</v>
      </c>
      <c r="V96" s="201">
        <f t="shared" si="46"/>
        <v>9896.6</v>
      </c>
      <c r="W96" s="143"/>
      <c r="X96" s="165"/>
    </row>
    <row r="97" spans="1:24" ht="63" x14ac:dyDescent="0.2">
      <c r="A97" s="141" t="s">
        <v>77</v>
      </c>
      <c r="B97" s="141" t="s">
        <v>78</v>
      </c>
      <c r="C97" s="141" t="s">
        <v>99</v>
      </c>
      <c r="D97" s="141" t="s">
        <v>122</v>
      </c>
      <c r="E97" s="141" t="s">
        <v>0</v>
      </c>
      <c r="F97" s="141" t="s">
        <v>0</v>
      </c>
      <c r="G97" s="141"/>
      <c r="H97" s="171" t="s">
        <v>30</v>
      </c>
      <c r="I97" s="141" t="s">
        <v>374</v>
      </c>
      <c r="J97" s="172">
        <v>9896.6</v>
      </c>
      <c r="K97" s="204" t="s">
        <v>18</v>
      </c>
      <c r="L97" s="204" t="s">
        <v>28</v>
      </c>
      <c r="M97" s="173">
        <f t="shared" si="43"/>
        <v>0</v>
      </c>
      <c r="N97" s="173">
        <f t="shared" si="44"/>
        <v>1</v>
      </c>
      <c r="O97" s="172">
        <v>9896.6</v>
      </c>
      <c r="P97" s="204" t="s">
        <v>18</v>
      </c>
      <c r="Q97" s="205" t="s">
        <v>28</v>
      </c>
      <c r="R97" s="173">
        <f>P97/O97</f>
        <v>0</v>
      </c>
      <c r="S97" s="173">
        <f>Q97/O97</f>
        <v>1</v>
      </c>
      <c r="T97" s="174">
        <v>9896.6</v>
      </c>
      <c r="U97" s="206" t="s">
        <v>18</v>
      </c>
      <c r="V97" s="205" t="s">
        <v>28</v>
      </c>
      <c r="W97" s="173">
        <f>U97/T97</f>
        <v>0</v>
      </c>
      <c r="X97" s="173">
        <f>V97/T97</f>
        <v>1</v>
      </c>
    </row>
    <row r="98" spans="1:24" ht="31.5" x14ac:dyDescent="0.2">
      <c r="A98" s="141" t="s">
        <v>77</v>
      </c>
      <c r="B98" s="141" t="s">
        <v>78</v>
      </c>
      <c r="C98" s="141" t="s">
        <v>134</v>
      </c>
      <c r="D98" s="141" t="s">
        <v>136</v>
      </c>
      <c r="E98" s="141" t="s">
        <v>0</v>
      </c>
      <c r="F98" s="141" t="s">
        <v>0</v>
      </c>
      <c r="G98" s="141"/>
      <c r="H98" s="171" t="s">
        <v>294</v>
      </c>
      <c r="I98" s="141"/>
      <c r="J98" s="172">
        <f>K98+L98</f>
        <v>29917.8</v>
      </c>
      <c r="K98" s="172">
        <v>29020.3</v>
      </c>
      <c r="L98" s="172">
        <v>897.5</v>
      </c>
      <c r="M98" s="173">
        <f t="shared" si="43"/>
        <v>0.97000113644719865</v>
      </c>
      <c r="N98" s="173">
        <f t="shared" si="44"/>
        <v>2.9998863552801344E-2</v>
      </c>
      <c r="O98" s="172"/>
      <c r="P98" s="204"/>
      <c r="Q98" s="205"/>
      <c r="R98" s="173"/>
      <c r="S98" s="173"/>
      <c r="T98" s="174"/>
      <c r="U98" s="206"/>
      <c r="V98" s="205"/>
      <c r="W98" s="173"/>
      <c r="X98" s="173"/>
    </row>
    <row r="99" spans="1:24" ht="31.5" x14ac:dyDescent="0.2">
      <c r="A99" s="141" t="s">
        <v>77</v>
      </c>
      <c r="B99" s="141" t="s">
        <v>78</v>
      </c>
      <c r="C99" s="141" t="s">
        <v>138</v>
      </c>
      <c r="D99" s="141" t="s">
        <v>139</v>
      </c>
      <c r="E99" s="141" t="s">
        <v>0</v>
      </c>
      <c r="F99" s="141" t="s">
        <v>0</v>
      </c>
      <c r="G99" s="199" t="s">
        <v>326</v>
      </c>
      <c r="H99" s="200" t="s">
        <v>237</v>
      </c>
      <c r="I99" s="207"/>
      <c r="J99" s="168">
        <f>J100+J101</f>
        <v>64167.199999999997</v>
      </c>
      <c r="K99" s="168">
        <f t="shared" ref="K99:L99" si="47">K100+K101</f>
        <v>7718.8</v>
      </c>
      <c r="L99" s="168">
        <f t="shared" si="47"/>
        <v>56448.4</v>
      </c>
      <c r="M99" s="173"/>
      <c r="N99" s="173"/>
      <c r="O99" s="168">
        <f t="shared" ref="O99:V99" si="48">O100+O101</f>
        <v>39895.300000000003</v>
      </c>
      <c r="P99" s="168">
        <f t="shared" si="48"/>
        <v>0</v>
      </c>
      <c r="Q99" s="201">
        <f t="shared" si="48"/>
        <v>39895.300000000003</v>
      </c>
      <c r="R99" s="173"/>
      <c r="S99" s="173"/>
      <c r="T99" s="208">
        <f t="shared" si="48"/>
        <v>39895.300000000003</v>
      </c>
      <c r="U99" s="168">
        <f t="shared" si="48"/>
        <v>0</v>
      </c>
      <c r="V99" s="201">
        <f t="shared" si="48"/>
        <v>39895.300000000003</v>
      </c>
      <c r="W99" s="173"/>
      <c r="X99" s="173"/>
    </row>
    <row r="100" spans="1:24" ht="47.25" x14ac:dyDescent="0.2">
      <c r="A100" s="141" t="s">
        <v>77</v>
      </c>
      <c r="B100" s="141" t="s">
        <v>78</v>
      </c>
      <c r="C100" s="141" t="s">
        <v>168</v>
      </c>
      <c r="D100" s="141" t="s">
        <v>169</v>
      </c>
      <c r="E100" s="141" t="s">
        <v>0</v>
      </c>
      <c r="F100" s="141" t="s">
        <v>0</v>
      </c>
      <c r="G100" s="141"/>
      <c r="H100" s="171" t="s">
        <v>32</v>
      </c>
      <c r="I100" s="141" t="s">
        <v>374</v>
      </c>
      <c r="J100" s="172">
        <v>9189.1</v>
      </c>
      <c r="K100" s="204" t="s">
        <v>26</v>
      </c>
      <c r="L100" s="204" t="s">
        <v>33</v>
      </c>
      <c r="M100" s="173">
        <f t="shared" si="43"/>
        <v>0.83999521171823133</v>
      </c>
      <c r="N100" s="173">
        <f t="shared" si="44"/>
        <v>0.16000478828176862</v>
      </c>
      <c r="O100" s="172"/>
      <c r="P100" s="204"/>
      <c r="Q100" s="205"/>
      <c r="R100" s="173"/>
      <c r="S100" s="173"/>
      <c r="T100" s="174"/>
      <c r="U100" s="206"/>
      <c r="V100" s="205"/>
      <c r="W100" s="173"/>
      <c r="X100" s="173"/>
    </row>
    <row r="101" spans="1:24" ht="110.25" x14ac:dyDescent="0.2">
      <c r="A101" s="147" t="s">
        <v>77</v>
      </c>
      <c r="B101" s="148"/>
      <c r="C101" s="148"/>
      <c r="D101" s="148"/>
      <c r="E101" s="149"/>
      <c r="F101" s="149"/>
      <c r="G101" s="141"/>
      <c r="H101" s="171" t="s">
        <v>37</v>
      </c>
      <c r="I101" s="171"/>
      <c r="J101" s="204">
        <f>K101+L101</f>
        <v>54978.1</v>
      </c>
      <c r="K101" s="204" t="s">
        <v>18</v>
      </c>
      <c r="L101" s="172">
        <v>54978.1</v>
      </c>
      <c r="M101" s="173">
        <f t="shared" si="43"/>
        <v>0</v>
      </c>
      <c r="N101" s="173">
        <f t="shared" si="44"/>
        <v>1</v>
      </c>
      <c r="O101" s="172">
        <v>39895.300000000003</v>
      </c>
      <c r="P101" s="204" t="s">
        <v>18</v>
      </c>
      <c r="Q101" s="205" t="s">
        <v>35</v>
      </c>
      <c r="R101" s="173">
        <f t="shared" ref="R101:R119" si="49">P101/O101</f>
        <v>0</v>
      </c>
      <c r="S101" s="173">
        <f t="shared" ref="S101:S119" si="50">Q101/O101</f>
        <v>1</v>
      </c>
      <c r="T101" s="209">
        <v>39895.300000000003</v>
      </c>
      <c r="U101" s="204" t="s">
        <v>18</v>
      </c>
      <c r="V101" s="205" t="s">
        <v>35</v>
      </c>
      <c r="W101" s="173">
        <f t="shared" ref="W101" si="51">U101/T101</f>
        <v>0</v>
      </c>
      <c r="X101" s="173">
        <f t="shared" ref="X101" si="52">V101/T101</f>
        <v>1</v>
      </c>
    </row>
    <row r="102" spans="1:24" ht="31.5" x14ac:dyDescent="0.2">
      <c r="A102" s="141" t="s">
        <v>77</v>
      </c>
      <c r="B102" s="141" t="s">
        <v>78</v>
      </c>
      <c r="C102" s="141" t="s">
        <v>79</v>
      </c>
      <c r="D102" s="141" t="s">
        <v>80</v>
      </c>
      <c r="E102" s="141" t="s">
        <v>0</v>
      </c>
      <c r="F102" s="141" t="s">
        <v>0</v>
      </c>
      <c r="G102" s="141" t="s">
        <v>379</v>
      </c>
      <c r="H102" s="200" t="s">
        <v>380</v>
      </c>
      <c r="I102" s="378" t="s">
        <v>409</v>
      </c>
      <c r="J102" s="378"/>
      <c r="K102" s="378"/>
      <c r="L102" s="378"/>
      <c r="M102" s="378"/>
      <c r="N102" s="378"/>
      <c r="O102" s="378"/>
      <c r="P102" s="378"/>
      <c r="Q102" s="378"/>
      <c r="R102" s="379"/>
      <c r="S102" s="379"/>
      <c r="T102" s="379"/>
      <c r="U102" s="379"/>
      <c r="V102" s="379"/>
      <c r="W102" s="379"/>
      <c r="X102" s="379"/>
    </row>
    <row r="103" spans="1:24" ht="31.5" x14ac:dyDescent="0.2">
      <c r="A103" s="141" t="s">
        <v>77</v>
      </c>
      <c r="B103" s="141" t="s">
        <v>78</v>
      </c>
      <c r="C103" s="141" t="s">
        <v>79</v>
      </c>
      <c r="D103" s="141" t="s">
        <v>83</v>
      </c>
      <c r="E103" s="141" t="s">
        <v>0</v>
      </c>
      <c r="F103" s="141" t="s">
        <v>0</v>
      </c>
      <c r="G103" s="141" t="s">
        <v>327</v>
      </c>
      <c r="H103" s="200" t="s">
        <v>240</v>
      </c>
      <c r="I103" s="200"/>
      <c r="J103" s="168">
        <f>J104</f>
        <v>12434.5</v>
      </c>
      <c r="K103" s="168">
        <f t="shared" ref="K103:L103" si="53">K104</f>
        <v>12061.5</v>
      </c>
      <c r="L103" s="168">
        <f t="shared" si="53"/>
        <v>373</v>
      </c>
      <c r="M103" s="173"/>
      <c r="N103" s="173"/>
      <c r="O103" s="172"/>
      <c r="P103" s="204"/>
      <c r="Q103" s="205"/>
      <c r="R103" s="173"/>
      <c r="S103" s="173"/>
      <c r="T103" s="172"/>
      <c r="U103" s="204"/>
      <c r="V103" s="205"/>
      <c r="W103" s="173"/>
      <c r="X103" s="173"/>
    </row>
    <row r="104" spans="1:24" ht="31.5" x14ac:dyDescent="0.2">
      <c r="A104" s="141" t="s">
        <v>77</v>
      </c>
      <c r="B104" s="141" t="s">
        <v>78</v>
      </c>
      <c r="C104" s="141" t="s">
        <v>79</v>
      </c>
      <c r="D104" s="141" t="s">
        <v>86</v>
      </c>
      <c r="E104" s="141" t="s">
        <v>0</v>
      </c>
      <c r="F104" s="141" t="s">
        <v>0</v>
      </c>
      <c r="G104" s="141"/>
      <c r="H104" s="171" t="s">
        <v>290</v>
      </c>
      <c r="I104" s="171"/>
      <c r="J104" s="172">
        <f>K104+L104</f>
        <v>12434.5</v>
      </c>
      <c r="K104" s="172">
        <v>12061.5</v>
      </c>
      <c r="L104" s="172">
        <v>373</v>
      </c>
      <c r="M104" s="173">
        <f t="shared" si="43"/>
        <v>0.97000281474928629</v>
      </c>
      <c r="N104" s="173">
        <f t="shared" si="44"/>
        <v>2.9997185250713741E-2</v>
      </c>
      <c r="O104" s="172"/>
      <c r="P104" s="204"/>
      <c r="Q104" s="205"/>
      <c r="R104" s="173"/>
      <c r="S104" s="173"/>
      <c r="T104" s="172"/>
      <c r="U104" s="204"/>
      <c r="V104" s="205"/>
      <c r="W104" s="173"/>
      <c r="X104" s="173"/>
    </row>
    <row r="105" spans="1:24" ht="33.75" customHeight="1" x14ac:dyDescent="0.2">
      <c r="A105" s="271"/>
      <c r="B105" s="271"/>
      <c r="C105" s="271"/>
      <c r="D105" s="271"/>
      <c r="E105" s="271"/>
      <c r="F105" s="271"/>
      <c r="G105" s="271" t="s">
        <v>463</v>
      </c>
      <c r="H105" s="200" t="s">
        <v>464</v>
      </c>
      <c r="I105" s="425" t="s">
        <v>465</v>
      </c>
      <c r="J105" s="426"/>
      <c r="K105" s="426"/>
      <c r="L105" s="426"/>
      <c r="M105" s="426"/>
      <c r="N105" s="426"/>
      <c r="O105" s="426"/>
      <c r="P105" s="426"/>
      <c r="Q105" s="426"/>
      <c r="R105" s="426"/>
      <c r="S105" s="426"/>
      <c r="T105" s="426"/>
      <c r="U105" s="426"/>
      <c r="V105" s="426"/>
      <c r="W105" s="426"/>
      <c r="X105" s="427"/>
    </row>
    <row r="106" spans="1:24" ht="47.25" x14ac:dyDescent="0.2">
      <c r="A106" s="141" t="s">
        <v>77</v>
      </c>
      <c r="B106" s="141" t="s">
        <v>78</v>
      </c>
      <c r="C106" s="141" t="s">
        <v>79</v>
      </c>
      <c r="D106" s="141" t="s">
        <v>89</v>
      </c>
      <c r="E106" s="141" t="s">
        <v>0</v>
      </c>
      <c r="F106" s="141" t="s">
        <v>0</v>
      </c>
      <c r="G106" s="141" t="s">
        <v>325</v>
      </c>
      <c r="H106" s="200" t="s">
        <v>258</v>
      </c>
      <c r="I106" s="200"/>
      <c r="J106" s="168">
        <f>J107</f>
        <v>55767.6</v>
      </c>
      <c r="K106" s="168">
        <f t="shared" ref="K106:L106" si="54">K107</f>
        <v>54094.6</v>
      </c>
      <c r="L106" s="168">
        <f t="shared" si="54"/>
        <v>1673</v>
      </c>
      <c r="M106" s="173"/>
      <c r="N106" s="173"/>
      <c r="O106" s="172"/>
      <c r="P106" s="204"/>
      <c r="Q106" s="205"/>
      <c r="R106" s="173"/>
      <c r="S106" s="173"/>
      <c r="T106" s="172"/>
      <c r="U106" s="204"/>
      <c r="V106" s="205"/>
      <c r="W106" s="173"/>
      <c r="X106" s="173"/>
    </row>
    <row r="107" spans="1:24" ht="63" x14ac:dyDescent="0.2">
      <c r="A107" s="141" t="s">
        <v>77</v>
      </c>
      <c r="B107" s="141" t="s">
        <v>78</v>
      </c>
      <c r="C107" s="141" t="s">
        <v>79</v>
      </c>
      <c r="D107" s="141" t="s">
        <v>92</v>
      </c>
      <c r="E107" s="141" t="s">
        <v>0</v>
      </c>
      <c r="F107" s="141" t="s">
        <v>0</v>
      </c>
      <c r="G107" s="141"/>
      <c r="H107" s="171" t="s">
        <v>291</v>
      </c>
      <c r="I107" s="171"/>
      <c r="J107" s="172">
        <f>K107+L107</f>
        <v>55767.6</v>
      </c>
      <c r="K107" s="172">
        <v>54094.6</v>
      </c>
      <c r="L107" s="172">
        <v>1673</v>
      </c>
      <c r="M107" s="173">
        <f t="shared" si="43"/>
        <v>0.97000050208364719</v>
      </c>
      <c r="N107" s="173">
        <f t="shared" si="44"/>
        <v>2.9999497916352865E-2</v>
      </c>
      <c r="O107" s="172"/>
      <c r="P107" s="204"/>
      <c r="Q107" s="205"/>
      <c r="R107" s="173"/>
      <c r="S107" s="173"/>
      <c r="T107" s="172"/>
      <c r="U107" s="204"/>
      <c r="V107" s="205"/>
      <c r="W107" s="173"/>
      <c r="X107" s="173"/>
    </row>
    <row r="108" spans="1:24" ht="31.5" x14ac:dyDescent="0.2">
      <c r="A108" s="141" t="s">
        <v>77</v>
      </c>
      <c r="B108" s="141" t="s">
        <v>78</v>
      </c>
      <c r="C108" s="141" t="s">
        <v>138</v>
      </c>
      <c r="D108" s="141" t="s">
        <v>153</v>
      </c>
      <c r="E108" s="141" t="s">
        <v>0</v>
      </c>
      <c r="F108" s="141" t="s">
        <v>0</v>
      </c>
      <c r="G108" s="141" t="s">
        <v>381</v>
      </c>
      <c r="H108" s="200" t="s">
        <v>382</v>
      </c>
      <c r="I108" s="378" t="s">
        <v>409</v>
      </c>
      <c r="J108" s="378"/>
      <c r="K108" s="378"/>
      <c r="L108" s="378"/>
      <c r="M108" s="378"/>
      <c r="N108" s="378"/>
      <c r="O108" s="378"/>
      <c r="P108" s="378"/>
      <c r="Q108" s="378"/>
      <c r="R108" s="379"/>
      <c r="S108" s="379"/>
      <c r="T108" s="379"/>
      <c r="U108" s="379"/>
      <c r="V108" s="379"/>
      <c r="W108" s="379"/>
      <c r="X108" s="379"/>
    </row>
    <row r="109" spans="1:24" ht="31.5" x14ac:dyDescent="0.2">
      <c r="A109" s="141" t="s">
        <v>77</v>
      </c>
      <c r="B109" s="141" t="s">
        <v>78</v>
      </c>
      <c r="C109" s="141" t="s">
        <v>138</v>
      </c>
      <c r="D109" s="141" t="s">
        <v>156</v>
      </c>
      <c r="E109" s="141" t="s">
        <v>0</v>
      </c>
      <c r="F109" s="141" t="s">
        <v>0</v>
      </c>
      <c r="G109" s="141"/>
      <c r="H109" s="160" t="s">
        <v>353</v>
      </c>
      <c r="I109" s="160"/>
      <c r="J109" s="172"/>
      <c r="K109" s="172"/>
      <c r="L109" s="172"/>
      <c r="M109" s="173"/>
      <c r="N109" s="173"/>
      <c r="O109" s="172"/>
      <c r="P109" s="204"/>
      <c r="Q109" s="205"/>
      <c r="R109" s="173"/>
      <c r="S109" s="173"/>
      <c r="T109" s="172"/>
      <c r="U109" s="204"/>
      <c r="V109" s="205"/>
      <c r="W109" s="173"/>
      <c r="X109" s="173"/>
    </row>
    <row r="110" spans="1:24" ht="31.5" x14ac:dyDescent="0.2">
      <c r="A110" s="141" t="s">
        <v>77</v>
      </c>
      <c r="B110" s="141" t="s">
        <v>78</v>
      </c>
      <c r="C110" s="141" t="s">
        <v>138</v>
      </c>
      <c r="D110" s="141" t="s">
        <v>160</v>
      </c>
      <c r="E110" s="141" t="s">
        <v>0</v>
      </c>
      <c r="F110" s="141" t="s">
        <v>0</v>
      </c>
      <c r="G110" s="141" t="s">
        <v>328</v>
      </c>
      <c r="H110" s="200" t="s">
        <v>241</v>
      </c>
      <c r="I110" s="200"/>
      <c r="J110" s="168">
        <f>K110+L110</f>
        <v>20002.8</v>
      </c>
      <c r="K110" s="168">
        <f>K111</f>
        <v>10977.4</v>
      </c>
      <c r="L110" s="168">
        <f>L111+L112+L113</f>
        <v>9025.4</v>
      </c>
      <c r="M110" s="173"/>
      <c r="N110" s="173"/>
      <c r="O110" s="168">
        <f>O112+O113</f>
        <v>2100</v>
      </c>
      <c r="P110" s="168">
        <f t="shared" ref="P110:V110" si="55">P112+P113</f>
        <v>0</v>
      </c>
      <c r="Q110" s="168">
        <f t="shared" si="55"/>
        <v>2100</v>
      </c>
      <c r="R110" s="168"/>
      <c r="S110" s="168"/>
      <c r="T110" s="168">
        <f t="shared" si="55"/>
        <v>2100</v>
      </c>
      <c r="U110" s="168">
        <f t="shared" si="55"/>
        <v>0</v>
      </c>
      <c r="V110" s="168">
        <f t="shared" si="55"/>
        <v>2100</v>
      </c>
      <c r="W110" s="172"/>
      <c r="X110" s="173"/>
    </row>
    <row r="111" spans="1:24" ht="63" x14ac:dyDescent="0.2">
      <c r="A111" s="141" t="s">
        <v>77</v>
      </c>
      <c r="B111" s="141" t="s">
        <v>78</v>
      </c>
      <c r="C111" s="141" t="s">
        <v>138</v>
      </c>
      <c r="D111" s="141" t="s">
        <v>164</v>
      </c>
      <c r="E111" s="141" t="s">
        <v>0</v>
      </c>
      <c r="F111" s="141" t="s">
        <v>0</v>
      </c>
      <c r="G111" s="141"/>
      <c r="H111" s="171" t="s">
        <v>278</v>
      </c>
      <c r="I111" s="276"/>
      <c r="J111" s="177">
        <f>K111+L111</f>
        <v>11316.9</v>
      </c>
      <c r="K111" s="177">
        <v>10977.4</v>
      </c>
      <c r="L111" s="177">
        <v>339.5</v>
      </c>
      <c r="M111" s="179">
        <f t="shared" si="43"/>
        <v>0.97000061854394759</v>
      </c>
      <c r="N111" s="179">
        <f t="shared" si="44"/>
        <v>2.9999381456052455E-2</v>
      </c>
      <c r="O111" s="177"/>
      <c r="P111" s="177"/>
      <c r="Q111" s="224"/>
      <c r="R111" s="179"/>
      <c r="S111" s="179"/>
      <c r="T111" s="177"/>
      <c r="U111" s="177"/>
      <c r="V111" s="224"/>
      <c r="W111" s="179"/>
      <c r="X111" s="179"/>
    </row>
    <row r="112" spans="1:24" ht="126" x14ac:dyDescent="0.2">
      <c r="A112" s="274"/>
      <c r="B112" s="274"/>
      <c r="C112" s="274"/>
      <c r="D112" s="274"/>
      <c r="E112" s="274"/>
      <c r="F112" s="274"/>
      <c r="G112" s="304"/>
      <c r="H112" s="171" t="s">
        <v>504</v>
      </c>
      <c r="I112" s="314"/>
      <c r="J112" s="174">
        <f>K112+L112</f>
        <v>6991.9</v>
      </c>
      <c r="K112" s="174"/>
      <c r="L112" s="174">
        <v>6991.9</v>
      </c>
      <c r="M112" s="225"/>
      <c r="N112" s="179">
        <f t="shared" si="44"/>
        <v>1</v>
      </c>
      <c r="O112" s="174">
        <f>P112+Q112</f>
        <v>1500</v>
      </c>
      <c r="P112" s="174"/>
      <c r="Q112" s="174">
        <v>1500</v>
      </c>
      <c r="R112" s="225">
        <v>1</v>
      </c>
      <c r="S112" s="225"/>
      <c r="T112" s="174">
        <f>U112+V112</f>
        <v>1500</v>
      </c>
      <c r="U112" s="174"/>
      <c r="V112" s="174">
        <v>1500</v>
      </c>
      <c r="W112" s="225">
        <v>1</v>
      </c>
      <c r="X112" s="225"/>
    </row>
    <row r="113" spans="1:25" ht="31.5" x14ac:dyDescent="0.2">
      <c r="A113" s="274"/>
      <c r="B113" s="274"/>
      <c r="C113" s="274"/>
      <c r="D113" s="274"/>
      <c r="E113" s="274"/>
      <c r="F113" s="274"/>
      <c r="G113" s="304"/>
      <c r="H113" s="319" t="s">
        <v>469</v>
      </c>
      <c r="I113" s="314"/>
      <c r="J113" s="174">
        <f>K113+L113</f>
        <v>1694</v>
      </c>
      <c r="K113" s="174"/>
      <c r="L113" s="174">
        <v>1694</v>
      </c>
      <c r="M113" s="225"/>
      <c r="N113" s="179">
        <f t="shared" si="44"/>
        <v>1</v>
      </c>
      <c r="O113" s="174">
        <f>Q113</f>
        <v>600</v>
      </c>
      <c r="P113" s="174"/>
      <c r="Q113" s="174">
        <v>600</v>
      </c>
      <c r="R113" s="225">
        <v>1</v>
      </c>
      <c r="S113" s="225"/>
      <c r="T113" s="174">
        <f>U113+V113</f>
        <v>600</v>
      </c>
      <c r="U113" s="174"/>
      <c r="V113" s="174">
        <v>600</v>
      </c>
      <c r="W113" s="225">
        <v>1</v>
      </c>
      <c r="X113" s="225"/>
    </row>
    <row r="114" spans="1:25" ht="15.75" x14ac:dyDescent="0.2">
      <c r="A114" s="141"/>
      <c r="B114" s="141"/>
      <c r="C114" s="141"/>
      <c r="D114" s="141"/>
      <c r="E114" s="141"/>
      <c r="F114" s="141"/>
      <c r="G114" s="141" t="s">
        <v>383</v>
      </c>
      <c r="H114" s="200" t="s">
        <v>384</v>
      </c>
      <c r="I114" s="378" t="s">
        <v>409</v>
      </c>
      <c r="J114" s="378"/>
      <c r="K114" s="378"/>
      <c r="L114" s="378"/>
      <c r="M114" s="378"/>
      <c r="N114" s="378"/>
      <c r="O114" s="378"/>
      <c r="P114" s="378"/>
      <c r="Q114" s="378"/>
      <c r="R114" s="379"/>
      <c r="S114" s="379"/>
      <c r="T114" s="379"/>
      <c r="U114" s="379"/>
      <c r="V114" s="379"/>
      <c r="W114" s="379"/>
      <c r="X114" s="379"/>
    </row>
    <row r="115" spans="1:25" ht="31.5" x14ac:dyDescent="0.2">
      <c r="A115" s="141" t="s">
        <v>77</v>
      </c>
      <c r="B115" s="141"/>
      <c r="C115" s="141"/>
      <c r="D115" s="141"/>
      <c r="E115" s="141"/>
      <c r="F115" s="141"/>
      <c r="G115" s="141" t="s">
        <v>385</v>
      </c>
      <c r="H115" s="211" t="s">
        <v>386</v>
      </c>
      <c r="I115" s="378" t="s">
        <v>409</v>
      </c>
      <c r="J115" s="378"/>
      <c r="K115" s="378"/>
      <c r="L115" s="378"/>
      <c r="M115" s="378"/>
      <c r="N115" s="378"/>
      <c r="O115" s="378"/>
      <c r="P115" s="378"/>
      <c r="Q115" s="378"/>
      <c r="R115" s="379"/>
      <c r="S115" s="379"/>
      <c r="T115" s="379"/>
      <c r="U115" s="379"/>
      <c r="V115" s="379"/>
      <c r="W115" s="379"/>
      <c r="X115" s="379"/>
    </row>
    <row r="116" spans="1:25" ht="31.5" x14ac:dyDescent="0.2">
      <c r="A116" s="141" t="s">
        <v>77</v>
      </c>
      <c r="B116" s="141" t="s">
        <v>78</v>
      </c>
      <c r="C116" s="141" t="s">
        <v>138</v>
      </c>
      <c r="D116" s="141" t="s">
        <v>151</v>
      </c>
      <c r="E116" s="141" t="s">
        <v>0</v>
      </c>
      <c r="F116" s="141" t="s">
        <v>0</v>
      </c>
      <c r="G116" s="212"/>
      <c r="H116" s="160" t="s">
        <v>499</v>
      </c>
      <c r="I116" s="213"/>
      <c r="J116" s="209"/>
      <c r="K116" s="214"/>
      <c r="L116" s="214"/>
      <c r="M116" s="193"/>
      <c r="N116" s="193"/>
      <c r="O116" s="209"/>
      <c r="P116" s="214"/>
      <c r="Q116" s="215"/>
      <c r="R116" s="193"/>
      <c r="S116" s="193"/>
      <c r="T116" s="209"/>
      <c r="U116" s="214"/>
      <c r="V116" s="215"/>
      <c r="W116" s="193"/>
      <c r="X116" s="193"/>
    </row>
    <row r="117" spans="1:25" ht="15.75" x14ac:dyDescent="0.2">
      <c r="A117" s="141"/>
      <c r="B117" s="141"/>
      <c r="C117" s="141"/>
      <c r="D117" s="141"/>
      <c r="E117" s="141"/>
      <c r="F117" s="141"/>
      <c r="G117" s="141" t="s">
        <v>324</v>
      </c>
      <c r="H117" s="200" t="s">
        <v>238</v>
      </c>
      <c r="I117" s="200"/>
      <c r="J117" s="168">
        <f>J118+J119</f>
        <v>769117</v>
      </c>
      <c r="K117" s="168">
        <f t="shared" ref="K117:L117" si="56">K118+K119</f>
        <v>477292.3</v>
      </c>
      <c r="L117" s="168">
        <f t="shared" si="56"/>
        <v>291824.69999999995</v>
      </c>
      <c r="M117" s="173"/>
      <c r="N117" s="173"/>
      <c r="O117" s="168">
        <f t="shared" ref="O117:Q117" si="57">O118+O119</f>
        <v>746548.8</v>
      </c>
      <c r="P117" s="168">
        <f t="shared" si="57"/>
        <v>440906.3</v>
      </c>
      <c r="Q117" s="201">
        <f t="shared" si="57"/>
        <v>305642.5</v>
      </c>
      <c r="R117" s="173"/>
      <c r="S117" s="173"/>
      <c r="T117" s="168"/>
      <c r="U117" s="168"/>
      <c r="V117" s="201"/>
      <c r="W117" s="173"/>
      <c r="X117" s="173"/>
    </row>
    <row r="118" spans="1:25" ht="47.25" x14ac:dyDescent="0.2">
      <c r="A118" s="147" t="s">
        <v>171</v>
      </c>
      <c r="B118" s="148" t="s">
        <v>0</v>
      </c>
      <c r="C118" s="148" t="s">
        <v>0</v>
      </c>
      <c r="D118" s="148" t="s">
        <v>0</v>
      </c>
      <c r="E118" s="149" t="s">
        <v>0</v>
      </c>
      <c r="F118" s="149" t="s">
        <v>0</v>
      </c>
      <c r="G118" s="141"/>
      <c r="H118" s="171" t="s">
        <v>41</v>
      </c>
      <c r="I118" s="141" t="s">
        <v>374</v>
      </c>
      <c r="J118" s="172">
        <v>568205.19999999995</v>
      </c>
      <c r="K118" s="204" t="s">
        <v>39</v>
      </c>
      <c r="L118" s="204" t="s">
        <v>42</v>
      </c>
      <c r="M118" s="173">
        <f t="shared" si="43"/>
        <v>0.8399998803249249</v>
      </c>
      <c r="N118" s="173">
        <f t="shared" si="44"/>
        <v>0.16000011967507513</v>
      </c>
      <c r="O118" s="172">
        <v>524888.5</v>
      </c>
      <c r="P118" s="204" t="s">
        <v>24</v>
      </c>
      <c r="Q118" s="205" t="s">
        <v>43</v>
      </c>
      <c r="R118" s="173">
        <f t="shared" si="49"/>
        <v>0.83999992379333899</v>
      </c>
      <c r="S118" s="173">
        <f t="shared" si="50"/>
        <v>0.16000007620666104</v>
      </c>
      <c r="T118" s="172"/>
      <c r="U118" s="204"/>
      <c r="V118" s="205"/>
      <c r="W118" s="173"/>
      <c r="X118" s="173"/>
      <c r="Y118" s="63"/>
    </row>
    <row r="119" spans="1:25" ht="31.5" x14ac:dyDescent="0.2">
      <c r="A119" s="147"/>
      <c r="B119" s="148"/>
      <c r="C119" s="148"/>
      <c r="D119" s="148"/>
      <c r="E119" s="149"/>
      <c r="F119" s="149"/>
      <c r="G119" s="141"/>
      <c r="H119" s="171" t="s">
        <v>45</v>
      </c>
      <c r="I119" s="141" t="s">
        <v>374</v>
      </c>
      <c r="J119" s="172">
        <v>200911.8</v>
      </c>
      <c r="K119" s="204" t="s">
        <v>18</v>
      </c>
      <c r="L119" s="204" t="s">
        <v>46</v>
      </c>
      <c r="M119" s="173">
        <f t="shared" si="43"/>
        <v>0</v>
      </c>
      <c r="N119" s="173">
        <f t="shared" si="44"/>
        <v>1</v>
      </c>
      <c r="O119" s="172">
        <v>221660.3</v>
      </c>
      <c r="P119" s="204" t="s">
        <v>18</v>
      </c>
      <c r="Q119" s="205" t="s">
        <v>47</v>
      </c>
      <c r="R119" s="173">
        <f t="shared" si="49"/>
        <v>0</v>
      </c>
      <c r="S119" s="173">
        <f t="shared" si="50"/>
        <v>1</v>
      </c>
      <c r="T119" s="172"/>
      <c r="U119" s="204"/>
      <c r="V119" s="205"/>
      <c r="W119" s="173"/>
      <c r="X119" s="173"/>
    </row>
    <row r="120" spans="1:25" ht="15.75" x14ac:dyDescent="0.2">
      <c r="A120" s="147"/>
      <c r="B120" s="148"/>
      <c r="C120" s="148"/>
      <c r="D120" s="148"/>
      <c r="E120" s="149"/>
      <c r="F120" s="149"/>
      <c r="G120" s="150">
        <v>4</v>
      </c>
      <c r="H120" s="151" t="s">
        <v>243</v>
      </c>
      <c r="I120" s="151"/>
      <c r="J120" s="152">
        <f>J125+J123</f>
        <v>670443.69999999995</v>
      </c>
      <c r="K120" s="152">
        <f>K125+K123</f>
        <v>650330.4</v>
      </c>
      <c r="L120" s="152">
        <f>L125+L123</f>
        <v>20113.3</v>
      </c>
      <c r="M120" s="158"/>
      <c r="N120" s="158"/>
      <c r="O120" s="152">
        <f>O125+O123</f>
        <v>260505.5</v>
      </c>
      <c r="P120" s="152">
        <f>P125+P123</f>
        <v>239347.20000000001</v>
      </c>
      <c r="Q120" s="191">
        <f>Q125+Q123</f>
        <v>21158.3</v>
      </c>
      <c r="R120" s="158"/>
      <c r="S120" s="158"/>
      <c r="T120" s="152">
        <f>T125+T123</f>
        <v>261550.40000000002</v>
      </c>
      <c r="U120" s="152">
        <f>U125+U123</f>
        <v>239347.20000000001</v>
      </c>
      <c r="V120" s="154">
        <f>V125+V123</f>
        <v>22203.200000000001</v>
      </c>
      <c r="W120" s="158"/>
      <c r="X120" s="158"/>
    </row>
    <row r="121" spans="1:25" ht="31.5" x14ac:dyDescent="0.2">
      <c r="A121" s="141" t="s">
        <v>171</v>
      </c>
      <c r="B121" s="141" t="s">
        <v>38</v>
      </c>
      <c r="C121" s="141" t="s">
        <v>173</v>
      </c>
      <c r="D121" s="141" t="s">
        <v>174</v>
      </c>
      <c r="E121" s="141" t="s">
        <v>0</v>
      </c>
      <c r="F121" s="141" t="s">
        <v>0</v>
      </c>
      <c r="G121" s="149"/>
      <c r="H121" s="160" t="s">
        <v>499</v>
      </c>
      <c r="I121" s="160"/>
      <c r="J121" s="161"/>
      <c r="K121" s="162"/>
      <c r="L121" s="162"/>
      <c r="M121" s="173"/>
      <c r="N121" s="173"/>
      <c r="O121" s="161"/>
      <c r="P121" s="162"/>
      <c r="Q121" s="198"/>
      <c r="R121" s="173"/>
      <c r="S121" s="173"/>
      <c r="T121" s="161"/>
      <c r="U121" s="198"/>
      <c r="V121" s="216"/>
      <c r="W121" s="173"/>
      <c r="X121" s="173"/>
    </row>
    <row r="122" spans="1:25" ht="34.5" customHeight="1" x14ac:dyDescent="0.2">
      <c r="A122" s="141"/>
      <c r="B122" s="141"/>
      <c r="C122" s="141"/>
      <c r="D122" s="141"/>
      <c r="E122" s="141"/>
      <c r="F122" s="141"/>
      <c r="G122" s="141" t="s">
        <v>387</v>
      </c>
      <c r="H122" s="200" t="s">
        <v>388</v>
      </c>
      <c r="I122" s="378" t="s">
        <v>457</v>
      </c>
      <c r="J122" s="378"/>
      <c r="K122" s="378"/>
      <c r="L122" s="378"/>
      <c r="M122" s="378"/>
      <c r="N122" s="378"/>
      <c r="O122" s="378"/>
      <c r="P122" s="378"/>
      <c r="Q122" s="378"/>
      <c r="R122" s="379"/>
      <c r="S122" s="379"/>
      <c r="T122" s="379"/>
      <c r="U122" s="379"/>
      <c r="V122" s="379"/>
      <c r="W122" s="379"/>
      <c r="X122" s="379"/>
    </row>
    <row r="123" spans="1:25" ht="31.5" x14ac:dyDescent="0.2">
      <c r="A123" s="141" t="s">
        <v>171</v>
      </c>
      <c r="B123" s="141" t="s">
        <v>38</v>
      </c>
      <c r="C123" s="141" t="s">
        <v>173</v>
      </c>
      <c r="D123" s="141" t="s">
        <v>177</v>
      </c>
      <c r="E123" s="141" t="s">
        <v>0</v>
      </c>
      <c r="F123" s="141" t="s">
        <v>0</v>
      </c>
      <c r="G123" s="141" t="s">
        <v>330</v>
      </c>
      <c r="H123" s="200" t="s">
        <v>242</v>
      </c>
      <c r="I123" s="200"/>
      <c r="J123" s="168">
        <f>J124</f>
        <v>423833.4</v>
      </c>
      <c r="K123" s="168">
        <f t="shared" ref="K123:V123" si="58">K124</f>
        <v>411118.4</v>
      </c>
      <c r="L123" s="168">
        <f>L124</f>
        <v>12715</v>
      </c>
      <c r="M123" s="173"/>
      <c r="N123" s="173"/>
      <c r="O123" s="168">
        <f t="shared" si="58"/>
        <v>12715</v>
      </c>
      <c r="P123" s="168">
        <f t="shared" si="58"/>
        <v>0</v>
      </c>
      <c r="Q123" s="201">
        <f t="shared" si="58"/>
        <v>12715</v>
      </c>
      <c r="R123" s="173"/>
      <c r="S123" s="173"/>
      <c r="T123" s="168">
        <f t="shared" si="58"/>
        <v>12715</v>
      </c>
      <c r="U123" s="168" t="str">
        <f t="shared" si="58"/>
        <v>0,00</v>
      </c>
      <c r="V123" s="201">
        <f t="shared" si="58"/>
        <v>12715</v>
      </c>
      <c r="W123" s="173"/>
      <c r="X123" s="173"/>
    </row>
    <row r="124" spans="1:25" ht="31.5" x14ac:dyDescent="0.2">
      <c r="A124" s="141"/>
      <c r="B124" s="141"/>
      <c r="C124" s="141"/>
      <c r="D124" s="141"/>
      <c r="E124" s="141"/>
      <c r="F124" s="141"/>
      <c r="G124" s="141"/>
      <c r="H124" s="171" t="s">
        <v>59</v>
      </c>
      <c r="I124" s="141" t="s">
        <v>374</v>
      </c>
      <c r="J124" s="172">
        <f>K124+L124</f>
        <v>423833.4</v>
      </c>
      <c r="K124" s="172">
        <v>411118.4</v>
      </c>
      <c r="L124" s="172">
        <v>12715</v>
      </c>
      <c r="M124" s="173">
        <f>K124/J124</f>
        <v>0.9700000047188353</v>
      </c>
      <c r="N124" s="173">
        <f>L124/J124</f>
        <v>2.9999995281164722E-2</v>
      </c>
      <c r="O124" s="172">
        <f>P124+Q124</f>
        <v>12715</v>
      </c>
      <c r="P124" s="204">
        <v>0</v>
      </c>
      <c r="Q124" s="172">
        <v>12715</v>
      </c>
      <c r="R124" s="173">
        <f>P124/O124</f>
        <v>0</v>
      </c>
      <c r="S124" s="173">
        <f>Q124/O124</f>
        <v>1</v>
      </c>
      <c r="T124" s="172">
        <f>U124+V124</f>
        <v>12715</v>
      </c>
      <c r="U124" s="172" t="s">
        <v>18</v>
      </c>
      <c r="V124" s="172">
        <v>12715</v>
      </c>
      <c r="W124" s="172">
        <f>U124/T124</f>
        <v>0</v>
      </c>
      <c r="X124" s="173">
        <f>V124/T124</f>
        <v>1</v>
      </c>
    </row>
    <row r="125" spans="1:25" ht="47.25" x14ac:dyDescent="0.2">
      <c r="A125" s="141" t="s">
        <v>171</v>
      </c>
      <c r="B125" s="141" t="s">
        <v>180</v>
      </c>
      <c r="C125" s="141" t="s">
        <v>181</v>
      </c>
      <c r="D125" s="141" t="s">
        <v>182</v>
      </c>
      <c r="E125" s="141" t="s">
        <v>0</v>
      </c>
      <c r="F125" s="141" t="s">
        <v>0</v>
      </c>
      <c r="G125" s="141" t="s">
        <v>329</v>
      </c>
      <c r="H125" s="200" t="s">
        <v>244</v>
      </c>
      <c r="I125" s="200"/>
      <c r="J125" s="168">
        <f>J126</f>
        <v>246610.3</v>
      </c>
      <c r="K125" s="168">
        <f t="shared" ref="K125:V125" si="59">K126</f>
        <v>239212</v>
      </c>
      <c r="L125" s="168" t="str">
        <f t="shared" si="59"/>
        <v>7 398,30</v>
      </c>
      <c r="M125" s="173">
        <f>K125/J125</f>
        <v>0.97000003649482613</v>
      </c>
      <c r="N125" s="173">
        <f>L125/J125</f>
        <v>2.9999963505173956E-2</v>
      </c>
      <c r="O125" s="168">
        <f t="shared" si="59"/>
        <v>247790.5</v>
      </c>
      <c r="P125" s="168">
        <f t="shared" si="59"/>
        <v>239347.20000000001</v>
      </c>
      <c r="Q125" s="201" t="str">
        <f t="shared" si="59"/>
        <v>8 443,30</v>
      </c>
      <c r="R125" s="173">
        <f>P125/O125</f>
        <v>0.9659256509026779</v>
      </c>
      <c r="S125" s="173">
        <f>Q125/O125</f>
        <v>3.4074349097322133E-2</v>
      </c>
      <c r="T125" s="168">
        <f t="shared" si="59"/>
        <v>248835.40000000002</v>
      </c>
      <c r="U125" s="168">
        <f t="shared" si="59"/>
        <v>239347.20000000001</v>
      </c>
      <c r="V125" s="217" t="str">
        <f t="shared" si="59"/>
        <v>9 488,20</v>
      </c>
      <c r="W125" s="173">
        <f>U125/T125</f>
        <v>0.96186957321988753</v>
      </c>
      <c r="X125" s="173">
        <f>V125/T125</f>
        <v>3.8130426780112477E-2</v>
      </c>
    </row>
    <row r="126" spans="1:25" ht="94.5" x14ac:dyDescent="0.2">
      <c r="A126" s="141"/>
      <c r="B126" s="141"/>
      <c r="C126" s="141"/>
      <c r="D126" s="141"/>
      <c r="E126" s="141"/>
      <c r="F126" s="141"/>
      <c r="G126" s="141"/>
      <c r="H126" s="171" t="s">
        <v>502</v>
      </c>
      <c r="I126" s="171"/>
      <c r="J126" s="172">
        <f>K126+L126</f>
        <v>246610.3</v>
      </c>
      <c r="K126" s="336">
        <v>239212</v>
      </c>
      <c r="L126" s="204" t="s">
        <v>51</v>
      </c>
      <c r="M126" s="173">
        <f>K126/J126</f>
        <v>0.97000003649482613</v>
      </c>
      <c r="N126" s="173">
        <f>L126/J126</f>
        <v>2.9999963505173956E-2</v>
      </c>
      <c r="O126" s="172">
        <f>P126+Q126</f>
        <v>247790.5</v>
      </c>
      <c r="P126" s="293">
        <v>239347.20000000001</v>
      </c>
      <c r="Q126" s="205" t="s">
        <v>52</v>
      </c>
      <c r="R126" s="173">
        <f>P126/O126</f>
        <v>0.9659256509026779</v>
      </c>
      <c r="S126" s="173">
        <f>Q126/O126</f>
        <v>3.4074349097322133E-2</v>
      </c>
      <c r="T126" s="172">
        <f>U126+V126</f>
        <v>248835.40000000002</v>
      </c>
      <c r="U126" s="293">
        <v>239347.20000000001</v>
      </c>
      <c r="V126" s="205" t="s">
        <v>53</v>
      </c>
      <c r="W126" s="173">
        <f>U126/T126</f>
        <v>0.96186957321988753</v>
      </c>
      <c r="X126" s="173">
        <f>V126/T126</f>
        <v>3.8130426780112477E-2</v>
      </c>
    </row>
    <row r="127" spans="1:25" ht="15.75" x14ac:dyDescent="0.2">
      <c r="A127" s="141"/>
      <c r="B127" s="141"/>
      <c r="C127" s="141"/>
      <c r="D127" s="141"/>
      <c r="E127" s="141"/>
      <c r="F127" s="141"/>
      <c r="G127" s="141" t="s">
        <v>389</v>
      </c>
      <c r="H127" s="200" t="s">
        <v>390</v>
      </c>
      <c r="I127" s="378" t="s">
        <v>391</v>
      </c>
      <c r="J127" s="378"/>
      <c r="K127" s="378"/>
      <c r="L127" s="378"/>
      <c r="M127" s="378"/>
      <c r="N127" s="378"/>
      <c r="O127" s="378"/>
      <c r="P127" s="378"/>
      <c r="Q127" s="378"/>
      <c r="R127" s="379"/>
      <c r="S127" s="379"/>
      <c r="T127" s="379"/>
      <c r="U127" s="379"/>
      <c r="V127" s="379"/>
      <c r="W127" s="379"/>
      <c r="X127" s="379"/>
    </row>
    <row r="128" spans="1:25" ht="31.5" x14ac:dyDescent="0.2">
      <c r="A128" s="141" t="s">
        <v>171</v>
      </c>
      <c r="B128" s="141" t="s">
        <v>184</v>
      </c>
      <c r="C128" s="141" t="s">
        <v>168</v>
      </c>
      <c r="D128" s="141" t="s">
        <v>185</v>
      </c>
      <c r="E128" s="141" t="s">
        <v>0</v>
      </c>
      <c r="F128" s="141" t="s">
        <v>0</v>
      </c>
      <c r="G128" s="150">
        <v>5</v>
      </c>
      <c r="H128" s="151" t="s">
        <v>246</v>
      </c>
      <c r="I128" s="151"/>
      <c r="J128" s="152">
        <f>J130+J136+J134+J142+J145+J149</f>
        <v>658795.80000000005</v>
      </c>
      <c r="K128" s="152">
        <f>K130+K136+K134+K142+K145+K149</f>
        <v>619331.30000000005</v>
      </c>
      <c r="L128" s="152">
        <f>L130+L136+L134+L142+L145+L149</f>
        <v>39464.5</v>
      </c>
      <c r="M128" s="158"/>
      <c r="N128" s="158"/>
      <c r="O128" s="152">
        <f>O130+O136+O134+O142+O145+O149</f>
        <v>1104904.3</v>
      </c>
      <c r="P128" s="152">
        <f>P130+P136+P134+P142+P145+P149</f>
        <v>893705.60000000009</v>
      </c>
      <c r="Q128" s="191">
        <f>Q130+Q136+Q134+Q142+Q145+Q149</f>
        <v>211198.69999999998</v>
      </c>
      <c r="R128" s="158"/>
      <c r="S128" s="158"/>
      <c r="T128" s="152">
        <f>T130+T136+T134+T142+T145+T149</f>
        <v>1042424.6</v>
      </c>
      <c r="U128" s="152">
        <f>U130+U136+U134+U142+U145+U149</f>
        <v>853132.4</v>
      </c>
      <c r="V128" s="191">
        <f>V130+V136+V134+V142+V145+V149</f>
        <v>189292.19999999998</v>
      </c>
      <c r="W128" s="158"/>
      <c r="X128" s="158"/>
    </row>
    <row r="129" spans="1:24" ht="15.75" x14ac:dyDescent="0.2">
      <c r="A129" s="141"/>
      <c r="B129" s="141"/>
      <c r="C129" s="141"/>
      <c r="D129" s="141"/>
      <c r="E129" s="141"/>
      <c r="F129" s="141"/>
      <c r="G129" s="212"/>
      <c r="H129" s="160" t="s">
        <v>499</v>
      </c>
      <c r="I129" s="160"/>
      <c r="J129" s="172"/>
      <c r="K129" s="204"/>
      <c r="L129" s="204"/>
      <c r="M129" s="173"/>
      <c r="N129" s="173"/>
      <c r="O129" s="172"/>
      <c r="P129" s="204"/>
      <c r="Q129" s="205"/>
      <c r="R129" s="173"/>
      <c r="S129" s="173"/>
      <c r="T129" s="172"/>
      <c r="U129" s="204"/>
      <c r="V129" s="205"/>
      <c r="W129" s="173"/>
      <c r="X129" s="173"/>
    </row>
    <row r="130" spans="1:24" ht="31.5" x14ac:dyDescent="0.2">
      <c r="A130" s="141" t="s">
        <v>171</v>
      </c>
      <c r="B130" s="141" t="s">
        <v>184</v>
      </c>
      <c r="C130" s="141" t="s">
        <v>168</v>
      </c>
      <c r="D130" s="141" t="s">
        <v>197</v>
      </c>
      <c r="E130" s="141" t="s">
        <v>0</v>
      </c>
      <c r="F130" s="141" t="s">
        <v>0</v>
      </c>
      <c r="G130" s="141" t="s">
        <v>331</v>
      </c>
      <c r="H130" s="200" t="s">
        <v>263</v>
      </c>
      <c r="I130" s="200"/>
      <c r="J130" s="168">
        <v>10290</v>
      </c>
      <c r="K130" s="218" t="s">
        <v>18</v>
      </c>
      <c r="L130" s="218" t="s">
        <v>61</v>
      </c>
      <c r="M130" s="173"/>
      <c r="N130" s="173"/>
      <c r="O130" s="168">
        <v>150400</v>
      </c>
      <c r="P130" s="218" t="s">
        <v>18</v>
      </c>
      <c r="Q130" s="219" t="s">
        <v>62</v>
      </c>
      <c r="R130" s="173"/>
      <c r="S130" s="173"/>
      <c r="T130" s="168">
        <v>142400</v>
      </c>
      <c r="U130" s="218" t="s">
        <v>18</v>
      </c>
      <c r="V130" s="219" t="s">
        <v>63</v>
      </c>
      <c r="W130" s="173"/>
      <c r="X130" s="173"/>
    </row>
    <row r="131" spans="1:24" ht="31.5" x14ac:dyDescent="0.2">
      <c r="A131" s="141" t="s">
        <v>171</v>
      </c>
      <c r="B131" s="141" t="s">
        <v>184</v>
      </c>
      <c r="C131" s="141" t="s">
        <v>168</v>
      </c>
      <c r="D131" s="141" t="s">
        <v>187</v>
      </c>
      <c r="E131" s="141"/>
      <c r="F131" s="141"/>
      <c r="G131" s="141"/>
      <c r="H131" s="171" t="s">
        <v>66</v>
      </c>
      <c r="I131" s="171"/>
      <c r="J131" s="172">
        <v>10290</v>
      </c>
      <c r="K131" s="204" t="s">
        <v>18</v>
      </c>
      <c r="L131" s="204" t="s">
        <v>61</v>
      </c>
      <c r="M131" s="173">
        <f>K131/J131</f>
        <v>0</v>
      </c>
      <c r="N131" s="173">
        <f>L131/J131</f>
        <v>1</v>
      </c>
      <c r="O131" s="172">
        <v>150400</v>
      </c>
      <c r="P131" s="204" t="s">
        <v>18</v>
      </c>
      <c r="Q131" s="205" t="s">
        <v>62</v>
      </c>
      <c r="R131" s="173">
        <f>P131/O131</f>
        <v>0</v>
      </c>
      <c r="S131" s="173">
        <f>Q131/O131</f>
        <v>1</v>
      </c>
      <c r="T131" s="172">
        <v>142400</v>
      </c>
      <c r="U131" s="204" t="s">
        <v>18</v>
      </c>
      <c r="V131" s="205" t="s">
        <v>63</v>
      </c>
      <c r="W131" s="173">
        <f>U131/T131</f>
        <v>0</v>
      </c>
      <c r="X131" s="173">
        <f>V131/T131</f>
        <v>1</v>
      </c>
    </row>
    <row r="132" spans="1:24" ht="31.5" x14ac:dyDescent="0.2">
      <c r="A132" s="141" t="s">
        <v>171</v>
      </c>
      <c r="B132" s="141" t="s">
        <v>184</v>
      </c>
      <c r="C132" s="141" t="s">
        <v>168</v>
      </c>
      <c r="D132" s="141" t="s">
        <v>188</v>
      </c>
      <c r="E132" s="141" t="s">
        <v>0</v>
      </c>
      <c r="F132" s="141" t="s">
        <v>0</v>
      </c>
      <c r="G132" s="141" t="s">
        <v>393</v>
      </c>
      <c r="H132" s="200" t="s">
        <v>394</v>
      </c>
      <c r="I132" s="378" t="s">
        <v>409</v>
      </c>
      <c r="J132" s="378"/>
      <c r="K132" s="378"/>
      <c r="L132" s="378"/>
      <c r="M132" s="378"/>
      <c r="N132" s="378"/>
      <c r="O132" s="378"/>
      <c r="P132" s="378"/>
      <c r="Q132" s="378"/>
      <c r="R132" s="379"/>
      <c r="S132" s="379"/>
      <c r="T132" s="379"/>
      <c r="U132" s="379"/>
      <c r="V132" s="379"/>
      <c r="W132" s="379"/>
      <c r="X132" s="379"/>
    </row>
    <row r="133" spans="1:24" ht="31.5" x14ac:dyDescent="0.2">
      <c r="A133" s="141" t="s">
        <v>171</v>
      </c>
      <c r="B133" s="141" t="s">
        <v>184</v>
      </c>
      <c r="C133" s="141" t="s">
        <v>168</v>
      </c>
      <c r="D133" s="141" t="s">
        <v>191</v>
      </c>
      <c r="E133" s="141" t="s">
        <v>0</v>
      </c>
      <c r="F133" s="141" t="s">
        <v>0</v>
      </c>
      <c r="G133" s="141" t="s">
        <v>395</v>
      </c>
      <c r="H133" s="200" t="s">
        <v>396</v>
      </c>
      <c r="I133" s="378" t="s">
        <v>458</v>
      </c>
      <c r="J133" s="378"/>
      <c r="K133" s="378"/>
      <c r="L133" s="378"/>
      <c r="M133" s="378"/>
      <c r="N133" s="378"/>
      <c r="O133" s="378"/>
      <c r="P133" s="378"/>
      <c r="Q133" s="378"/>
      <c r="R133" s="379"/>
      <c r="S133" s="379"/>
      <c r="T133" s="379"/>
      <c r="U133" s="379"/>
      <c r="V133" s="379"/>
      <c r="W133" s="379"/>
      <c r="X133" s="379"/>
    </row>
    <row r="134" spans="1:24" ht="31.5" x14ac:dyDescent="0.2">
      <c r="A134" s="141" t="s">
        <v>171</v>
      </c>
      <c r="B134" s="141" t="s">
        <v>184</v>
      </c>
      <c r="C134" s="141" t="s">
        <v>168</v>
      </c>
      <c r="D134" s="141" t="s">
        <v>194</v>
      </c>
      <c r="E134" s="141" t="s">
        <v>0</v>
      </c>
      <c r="F134" s="141" t="s">
        <v>0</v>
      </c>
      <c r="G134" s="141" t="s">
        <v>334</v>
      </c>
      <c r="H134" s="200" t="s">
        <v>276</v>
      </c>
      <c r="I134" s="141"/>
      <c r="J134" s="168">
        <f t="shared" ref="J134:L134" si="60">J135</f>
        <v>83915.8</v>
      </c>
      <c r="K134" s="168">
        <f t="shared" si="60"/>
        <v>81398.3</v>
      </c>
      <c r="L134" s="168">
        <f t="shared" si="60"/>
        <v>2517.5</v>
      </c>
      <c r="M134" s="173"/>
      <c r="N134" s="173"/>
      <c r="O134" s="168">
        <f t="shared" ref="O134:Q134" si="61">O135</f>
        <v>196408.69999999998</v>
      </c>
      <c r="P134" s="168">
        <f t="shared" si="61"/>
        <v>190516.4</v>
      </c>
      <c r="Q134" s="201">
        <f t="shared" si="61"/>
        <v>5892.3</v>
      </c>
      <c r="R134" s="173"/>
      <c r="S134" s="173"/>
      <c r="T134" s="168">
        <f t="shared" ref="T134:V134" si="62">T135</f>
        <v>417009</v>
      </c>
      <c r="U134" s="168">
        <f t="shared" si="62"/>
        <v>404498.7</v>
      </c>
      <c r="V134" s="201">
        <f t="shared" si="62"/>
        <v>12510.3</v>
      </c>
      <c r="W134" s="173"/>
      <c r="X134" s="173"/>
    </row>
    <row r="135" spans="1:24" ht="31.5" x14ac:dyDescent="0.2">
      <c r="A135" s="141"/>
      <c r="B135" s="141"/>
      <c r="C135" s="141"/>
      <c r="D135" s="141"/>
      <c r="E135" s="141"/>
      <c r="F135" s="141"/>
      <c r="G135" s="141"/>
      <c r="H135" s="171" t="s">
        <v>277</v>
      </c>
      <c r="I135" s="141" t="s">
        <v>374</v>
      </c>
      <c r="J135" s="172">
        <f>K135+L135</f>
        <v>83915.8</v>
      </c>
      <c r="K135" s="172">
        <v>81398.3</v>
      </c>
      <c r="L135" s="172">
        <v>2517.5</v>
      </c>
      <c r="M135" s="173">
        <f>K135/J135</f>
        <v>0.96999969016561838</v>
      </c>
      <c r="N135" s="173">
        <f>L135/J135</f>
        <v>3.0000309834381605E-2</v>
      </c>
      <c r="O135" s="172">
        <f>P135+Q135</f>
        <v>196408.69999999998</v>
      </c>
      <c r="P135" s="172">
        <v>190516.4</v>
      </c>
      <c r="Q135" s="210">
        <v>5892.3</v>
      </c>
      <c r="R135" s="173">
        <f>P135/O135</f>
        <v>0.96999980143445785</v>
      </c>
      <c r="S135" s="173">
        <f>Q135/O135</f>
        <v>3.000019856554216E-2</v>
      </c>
      <c r="T135" s="172">
        <f>U135+V135</f>
        <v>417009</v>
      </c>
      <c r="U135" s="172">
        <v>404498.7</v>
      </c>
      <c r="V135" s="210">
        <v>12510.3</v>
      </c>
      <c r="W135" s="173">
        <f>U135/T135</f>
        <v>0.96999992805910662</v>
      </c>
      <c r="X135" s="173">
        <f>V135/T135</f>
        <v>3.0000071940893359E-2</v>
      </c>
    </row>
    <row r="136" spans="1:24" ht="15.75" x14ac:dyDescent="0.2">
      <c r="A136" s="141"/>
      <c r="B136" s="141"/>
      <c r="C136" s="141"/>
      <c r="D136" s="141"/>
      <c r="E136" s="141"/>
      <c r="F136" s="141"/>
      <c r="G136" s="141" t="s">
        <v>333</v>
      </c>
      <c r="H136" s="200" t="s">
        <v>274</v>
      </c>
      <c r="I136" s="200"/>
      <c r="J136" s="168">
        <f>J137</f>
        <v>439933.5</v>
      </c>
      <c r="K136" s="168">
        <f t="shared" ref="K136:V136" si="63">K137</f>
        <v>426735.5</v>
      </c>
      <c r="L136" s="168">
        <f t="shared" si="63"/>
        <v>13198</v>
      </c>
      <c r="M136" s="173"/>
      <c r="N136" s="173"/>
      <c r="O136" s="168">
        <f t="shared" si="63"/>
        <v>450112</v>
      </c>
      <c r="P136" s="168">
        <f t="shared" si="63"/>
        <v>436608.6</v>
      </c>
      <c r="Q136" s="201">
        <f t="shared" si="63"/>
        <v>13503.4</v>
      </c>
      <c r="R136" s="173"/>
      <c r="S136" s="173"/>
      <c r="T136" s="168">
        <f t="shared" si="63"/>
        <v>355961.7</v>
      </c>
      <c r="U136" s="168">
        <f t="shared" si="63"/>
        <v>345282.8</v>
      </c>
      <c r="V136" s="201">
        <f t="shared" si="63"/>
        <v>10678.9</v>
      </c>
      <c r="W136" s="173"/>
      <c r="X136" s="173"/>
    </row>
    <row r="137" spans="1:24" ht="31.5" x14ac:dyDescent="0.2">
      <c r="A137" s="141"/>
      <c r="B137" s="141"/>
      <c r="C137" s="141"/>
      <c r="D137" s="141"/>
      <c r="E137" s="141"/>
      <c r="F137" s="141"/>
      <c r="G137" s="141"/>
      <c r="H137" s="171" t="s">
        <v>304</v>
      </c>
      <c r="I137" s="275" t="s">
        <v>374</v>
      </c>
      <c r="J137" s="177">
        <f>K137+L137</f>
        <v>439933.5</v>
      </c>
      <c r="K137" s="177">
        <v>426735.5</v>
      </c>
      <c r="L137" s="177">
        <v>13198</v>
      </c>
      <c r="M137" s="179">
        <f>K137/J137</f>
        <v>0.97000001136535408</v>
      </c>
      <c r="N137" s="179">
        <f>L137/J137</f>
        <v>2.9999988634645917E-2</v>
      </c>
      <c r="O137" s="177">
        <f>P137+Q137</f>
        <v>450112</v>
      </c>
      <c r="P137" s="177">
        <v>436608.6</v>
      </c>
      <c r="Q137" s="224">
        <v>13503.4</v>
      </c>
      <c r="R137" s="179">
        <f>P137/O137</f>
        <v>0.96999991113322903</v>
      </c>
      <c r="S137" s="179">
        <f>Q137/O137</f>
        <v>3.0000088866770937E-2</v>
      </c>
      <c r="T137" s="177">
        <f>U137+V137</f>
        <v>355961.7</v>
      </c>
      <c r="U137" s="177">
        <v>345282.8</v>
      </c>
      <c r="V137" s="223">
        <v>10678.9</v>
      </c>
      <c r="W137" s="179">
        <f>U137/T137</f>
        <v>0.969999862344741</v>
      </c>
      <c r="X137" s="179">
        <f>V137/T137</f>
        <v>3.0000137655258975E-2</v>
      </c>
    </row>
    <row r="138" spans="1:24" ht="157.5" x14ac:dyDescent="0.2">
      <c r="A138" s="274"/>
      <c r="B138" s="274"/>
      <c r="C138" s="274"/>
      <c r="D138" s="274"/>
      <c r="E138" s="274"/>
      <c r="F138" s="274"/>
      <c r="G138" s="247" t="s">
        <v>486</v>
      </c>
      <c r="H138" s="288" t="s">
        <v>491</v>
      </c>
      <c r="I138" s="289"/>
      <c r="J138" s="261"/>
      <c r="K138" s="261"/>
      <c r="L138" s="261"/>
      <c r="M138" s="290"/>
      <c r="N138" s="290"/>
      <c r="O138" s="261">
        <f>P138+Q138</f>
        <v>315000</v>
      </c>
      <c r="P138" s="261">
        <v>315000</v>
      </c>
      <c r="Q138" s="261"/>
      <c r="R138" s="290"/>
      <c r="S138" s="290"/>
      <c r="T138" s="261">
        <f>U138+V138</f>
        <v>315000</v>
      </c>
      <c r="U138" s="261">
        <v>315000</v>
      </c>
      <c r="V138" s="291"/>
      <c r="W138" s="290"/>
      <c r="X138" s="290"/>
    </row>
    <row r="139" spans="1:24" ht="78" customHeight="1" x14ac:dyDescent="0.2">
      <c r="A139" s="141"/>
      <c r="B139" s="141"/>
      <c r="C139" s="141"/>
      <c r="D139" s="141"/>
      <c r="E139" s="141"/>
      <c r="F139" s="141"/>
      <c r="G139" s="141" t="s">
        <v>397</v>
      </c>
      <c r="H139" s="200" t="s">
        <v>398</v>
      </c>
      <c r="I139" s="378" t="s">
        <v>399</v>
      </c>
      <c r="J139" s="378"/>
      <c r="K139" s="378"/>
      <c r="L139" s="378"/>
      <c r="M139" s="378"/>
      <c r="N139" s="378"/>
      <c r="O139" s="378"/>
      <c r="P139" s="378"/>
      <c r="Q139" s="378"/>
      <c r="R139" s="379"/>
      <c r="S139" s="379"/>
      <c r="T139" s="379"/>
      <c r="U139" s="379"/>
      <c r="V139" s="379"/>
      <c r="W139" s="379"/>
      <c r="X139" s="379"/>
    </row>
    <row r="140" spans="1:24" ht="31.5" x14ac:dyDescent="0.2">
      <c r="A140" s="141"/>
      <c r="B140" s="141"/>
      <c r="C140" s="141"/>
      <c r="D140" s="141"/>
      <c r="E140" s="141"/>
      <c r="F140" s="141"/>
      <c r="G140" s="141" t="s">
        <v>400</v>
      </c>
      <c r="H140" s="200" t="s">
        <v>401</v>
      </c>
      <c r="I140" s="378" t="s">
        <v>409</v>
      </c>
      <c r="J140" s="378"/>
      <c r="K140" s="378"/>
      <c r="L140" s="378"/>
      <c r="M140" s="378"/>
      <c r="N140" s="378"/>
      <c r="O140" s="378"/>
      <c r="P140" s="378"/>
      <c r="Q140" s="378"/>
      <c r="R140" s="379"/>
      <c r="S140" s="379"/>
      <c r="T140" s="379"/>
      <c r="U140" s="379"/>
      <c r="V140" s="379"/>
      <c r="W140" s="379"/>
      <c r="X140" s="379"/>
    </row>
    <row r="141" spans="1:24" ht="31.5" x14ac:dyDescent="0.2">
      <c r="A141" s="141"/>
      <c r="B141" s="141"/>
      <c r="C141" s="141"/>
      <c r="D141" s="141"/>
      <c r="E141" s="141"/>
      <c r="F141" s="141"/>
      <c r="G141" s="212"/>
      <c r="H141" s="160" t="s">
        <v>245</v>
      </c>
      <c r="I141" s="160"/>
      <c r="J141" s="172"/>
      <c r="K141" s="204"/>
      <c r="L141" s="204"/>
      <c r="M141" s="173"/>
      <c r="N141" s="173"/>
      <c r="O141" s="172"/>
      <c r="P141" s="204"/>
      <c r="Q141" s="205"/>
      <c r="R141" s="173"/>
      <c r="S141" s="173"/>
      <c r="T141" s="172"/>
      <c r="U141" s="204"/>
      <c r="V141" s="205"/>
      <c r="W141" s="173"/>
      <c r="X141" s="173"/>
    </row>
    <row r="142" spans="1:24" ht="15.75" x14ac:dyDescent="0.2">
      <c r="A142" s="141"/>
      <c r="B142" s="141"/>
      <c r="C142" s="141"/>
      <c r="D142" s="141"/>
      <c r="E142" s="141"/>
      <c r="F142" s="141"/>
      <c r="G142" s="141" t="s">
        <v>392</v>
      </c>
      <c r="H142" s="167" t="s">
        <v>332</v>
      </c>
      <c r="I142" s="167"/>
      <c r="J142" s="168">
        <f>J143+J144</f>
        <v>13459</v>
      </c>
      <c r="K142" s="168">
        <f t="shared" ref="K142:L142" si="64">K143+K144</f>
        <v>0</v>
      </c>
      <c r="L142" s="168">
        <f t="shared" si="64"/>
        <v>13459</v>
      </c>
      <c r="M142" s="173"/>
      <c r="N142" s="173"/>
      <c r="O142" s="168">
        <f t="shared" ref="O142:V142" si="65">O143+O144</f>
        <v>204296.8</v>
      </c>
      <c r="P142" s="168">
        <f t="shared" si="65"/>
        <v>162893.79999999999</v>
      </c>
      <c r="Q142" s="201">
        <f t="shared" si="65"/>
        <v>41403</v>
      </c>
      <c r="R142" s="173"/>
      <c r="S142" s="173"/>
      <c r="T142" s="168">
        <f t="shared" si="65"/>
        <v>23703</v>
      </c>
      <c r="U142" s="168">
        <f t="shared" si="65"/>
        <v>0</v>
      </c>
      <c r="V142" s="201">
        <f t="shared" si="65"/>
        <v>23703</v>
      </c>
      <c r="W142" s="173"/>
      <c r="X142" s="173"/>
    </row>
    <row r="143" spans="1:24" ht="47.25" x14ac:dyDescent="0.2">
      <c r="A143" s="141"/>
      <c r="B143" s="141"/>
      <c r="C143" s="141"/>
      <c r="D143" s="141"/>
      <c r="E143" s="141"/>
      <c r="F143" s="141"/>
      <c r="G143" s="141"/>
      <c r="H143" s="171" t="s">
        <v>70</v>
      </c>
      <c r="I143" s="171"/>
      <c r="J143" s="172">
        <v>13459</v>
      </c>
      <c r="K143" s="204" t="s">
        <v>18</v>
      </c>
      <c r="L143" s="204" t="s">
        <v>68</v>
      </c>
      <c r="M143" s="173">
        <f>K143/J143</f>
        <v>0</v>
      </c>
      <c r="N143" s="173">
        <f>L143/J143</f>
        <v>1</v>
      </c>
      <c r="O143" s="172">
        <v>10203</v>
      </c>
      <c r="P143" s="204" t="s">
        <v>18</v>
      </c>
      <c r="Q143" s="205" t="s">
        <v>71</v>
      </c>
      <c r="R143" s="173">
        <f>P143/O143</f>
        <v>0</v>
      </c>
      <c r="S143" s="173">
        <f>Q143/O143</f>
        <v>1</v>
      </c>
      <c r="T143" s="172">
        <v>4983</v>
      </c>
      <c r="U143" s="204" t="s">
        <v>18</v>
      </c>
      <c r="V143" s="205" t="s">
        <v>72</v>
      </c>
      <c r="W143" s="173">
        <f>U143/T143</f>
        <v>0</v>
      </c>
      <c r="X143" s="173">
        <f>V143/T143</f>
        <v>1</v>
      </c>
    </row>
    <row r="144" spans="1:24" ht="94.5" x14ac:dyDescent="0.2">
      <c r="A144" s="141"/>
      <c r="B144" s="141"/>
      <c r="C144" s="141"/>
      <c r="D144" s="141"/>
      <c r="E144" s="141"/>
      <c r="F144" s="141"/>
      <c r="G144" s="141"/>
      <c r="H144" s="171" t="s">
        <v>500</v>
      </c>
      <c r="I144" s="171"/>
      <c r="J144" s="172">
        <v>0</v>
      </c>
      <c r="K144" s="204" t="s">
        <v>18</v>
      </c>
      <c r="L144" s="204" t="s">
        <v>18</v>
      </c>
      <c r="M144" s="173"/>
      <c r="N144" s="173"/>
      <c r="O144" s="172">
        <f>P144+Q144</f>
        <v>194093.8</v>
      </c>
      <c r="P144" s="172">
        <v>162893.79999999999</v>
      </c>
      <c r="Q144" s="205" t="s">
        <v>75</v>
      </c>
      <c r="R144" s="179">
        <f>P144/O144</f>
        <v>0.83925297974484503</v>
      </c>
      <c r="S144" s="179">
        <f>Q144/O144</f>
        <v>0.160747020255155</v>
      </c>
      <c r="T144" s="172">
        <v>18720</v>
      </c>
      <c r="U144" s="204" t="s">
        <v>18</v>
      </c>
      <c r="V144" s="205" t="s">
        <v>76</v>
      </c>
      <c r="W144" s="179">
        <f>U144/T144</f>
        <v>0</v>
      </c>
      <c r="X144" s="179">
        <f>V144/T144</f>
        <v>1</v>
      </c>
    </row>
    <row r="145" spans="1:24" ht="31.5" x14ac:dyDescent="0.2">
      <c r="A145" s="141"/>
      <c r="B145" s="141"/>
      <c r="C145" s="141"/>
      <c r="D145" s="141"/>
      <c r="E145" s="141"/>
      <c r="F145" s="141"/>
      <c r="G145" s="141" t="s">
        <v>354</v>
      </c>
      <c r="H145" s="167" t="s">
        <v>355</v>
      </c>
      <c r="I145" s="167"/>
      <c r="J145" s="168">
        <f>J146</f>
        <v>4640</v>
      </c>
      <c r="K145" s="168">
        <f t="shared" ref="K145:L145" si="66">K146</f>
        <v>4640</v>
      </c>
      <c r="L145" s="168">
        <f t="shared" si="66"/>
        <v>0</v>
      </c>
      <c r="M145" s="173"/>
      <c r="N145" s="173"/>
      <c r="O145" s="172"/>
      <c r="P145" s="172"/>
      <c r="Q145" s="205"/>
      <c r="R145" s="179"/>
      <c r="S145" s="179"/>
      <c r="T145" s="172"/>
      <c r="U145" s="204"/>
      <c r="V145" s="205"/>
      <c r="W145" s="179"/>
      <c r="X145" s="179"/>
    </row>
    <row r="146" spans="1:24" ht="31.5" x14ac:dyDescent="0.2">
      <c r="A146" s="141"/>
      <c r="B146" s="141"/>
      <c r="C146" s="141"/>
      <c r="D146" s="141"/>
      <c r="E146" s="141"/>
      <c r="F146" s="141"/>
      <c r="G146" s="141"/>
      <c r="H146" s="171" t="s">
        <v>356</v>
      </c>
      <c r="I146" s="171"/>
      <c r="J146" s="172">
        <f>K146+L146</f>
        <v>4640</v>
      </c>
      <c r="K146" s="172">
        <v>4640</v>
      </c>
      <c r="L146" s="172">
        <v>0</v>
      </c>
      <c r="M146" s="179">
        <f>K146/J146</f>
        <v>1</v>
      </c>
      <c r="N146" s="179">
        <f>L146/J146</f>
        <v>0</v>
      </c>
      <c r="O146" s="172"/>
      <c r="P146" s="172"/>
      <c r="Q146" s="205"/>
      <c r="R146" s="179"/>
      <c r="S146" s="179"/>
      <c r="T146" s="172"/>
      <c r="U146" s="204"/>
      <c r="V146" s="205"/>
      <c r="W146" s="179"/>
      <c r="X146" s="179"/>
    </row>
    <row r="147" spans="1:24" ht="157.5" x14ac:dyDescent="0.2">
      <c r="A147" s="274"/>
      <c r="B147" s="274"/>
      <c r="C147" s="274"/>
      <c r="D147" s="274"/>
      <c r="E147" s="274"/>
      <c r="F147" s="274"/>
      <c r="G147" s="247" t="s">
        <v>487</v>
      </c>
      <c r="H147" s="292" t="s">
        <v>485</v>
      </c>
      <c r="I147" s="292"/>
      <c r="J147" s="293"/>
      <c r="K147" s="293"/>
      <c r="L147" s="294"/>
      <c r="M147" s="254"/>
      <c r="N147" s="254"/>
      <c r="O147" s="293">
        <f>P147+Q147</f>
        <v>156000</v>
      </c>
      <c r="P147" s="293">
        <v>156000</v>
      </c>
      <c r="Q147" s="295"/>
      <c r="R147" s="254"/>
      <c r="S147" s="254"/>
      <c r="T147" s="293">
        <f>U147+V147</f>
        <v>156000</v>
      </c>
      <c r="U147" s="293">
        <v>156000</v>
      </c>
      <c r="V147" s="295"/>
      <c r="W147" s="254"/>
      <c r="X147" s="254"/>
    </row>
    <row r="148" spans="1:24" ht="31.5" x14ac:dyDescent="0.2">
      <c r="A148" s="141" t="s">
        <v>171</v>
      </c>
      <c r="B148" s="141" t="s">
        <v>201</v>
      </c>
      <c r="C148" s="141" t="s">
        <v>206</v>
      </c>
      <c r="D148" s="141" t="s">
        <v>209</v>
      </c>
      <c r="E148" s="141" t="s">
        <v>0</v>
      </c>
      <c r="F148" s="141" t="s">
        <v>0</v>
      </c>
      <c r="G148" s="141"/>
      <c r="H148" s="160" t="s">
        <v>369</v>
      </c>
      <c r="I148" s="160"/>
      <c r="J148" s="172"/>
      <c r="K148" s="172"/>
      <c r="L148" s="210"/>
      <c r="M148" s="179"/>
      <c r="N148" s="179"/>
      <c r="O148" s="172"/>
      <c r="P148" s="172"/>
      <c r="Q148" s="205"/>
      <c r="R148" s="179"/>
      <c r="S148" s="179"/>
      <c r="T148" s="172"/>
      <c r="U148" s="204"/>
      <c r="V148" s="205"/>
      <c r="W148" s="179"/>
      <c r="X148" s="179"/>
    </row>
    <row r="149" spans="1:24" ht="31.5" x14ac:dyDescent="0.2">
      <c r="A149" s="141" t="s">
        <v>171</v>
      </c>
      <c r="B149" s="141" t="s">
        <v>201</v>
      </c>
      <c r="C149" s="141" t="s">
        <v>211</v>
      </c>
      <c r="D149" s="141" t="s">
        <v>214</v>
      </c>
      <c r="E149" s="141" t="s">
        <v>0</v>
      </c>
      <c r="F149" s="141" t="s">
        <v>0</v>
      </c>
      <c r="G149" s="141" t="s">
        <v>358</v>
      </c>
      <c r="H149" s="167" t="s">
        <v>357</v>
      </c>
      <c r="I149" s="167"/>
      <c r="J149" s="168">
        <f>J150+J151+J152</f>
        <v>106557.5</v>
      </c>
      <c r="K149" s="168">
        <f t="shared" ref="K149:L149" si="67">K150+K151+K152</f>
        <v>106557.5</v>
      </c>
      <c r="L149" s="168">
        <f t="shared" si="67"/>
        <v>0</v>
      </c>
      <c r="M149" s="179"/>
      <c r="N149" s="179"/>
      <c r="O149" s="168">
        <f>O150+O151+O152</f>
        <v>103686.8</v>
      </c>
      <c r="P149" s="168">
        <f t="shared" ref="P149:Q149" si="68">P150+P151+P152</f>
        <v>103686.8</v>
      </c>
      <c r="Q149" s="168">
        <f t="shared" si="68"/>
        <v>0</v>
      </c>
      <c r="R149" s="179"/>
      <c r="S149" s="179"/>
      <c r="T149" s="168">
        <f>T150+T151+T152</f>
        <v>103350.9</v>
      </c>
      <c r="U149" s="168">
        <f t="shared" ref="U149:V149" si="69">U150+U151+U152</f>
        <v>103350.9</v>
      </c>
      <c r="V149" s="168">
        <f t="shared" si="69"/>
        <v>0</v>
      </c>
      <c r="W149" s="179"/>
      <c r="X149" s="179"/>
    </row>
    <row r="150" spans="1:24" ht="15.75" x14ac:dyDescent="0.2">
      <c r="A150" s="141"/>
      <c r="B150" s="141"/>
      <c r="C150" s="141"/>
      <c r="D150" s="141"/>
      <c r="E150" s="141"/>
      <c r="F150" s="141"/>
      <c r="G150" s="141"/>
      <c r="H150" s="171" t="s">
        <v>359</v>
      </c>
      <c r="I150" s="171"/>
      <c r="J150" s="172">
        <f>K150+L150</f>
        <v>66485.5</v>
      </c>
      <c r="K150" s="172">
        <v>66485.5</v>
      </c>
      <c r="L150" s="210">
        <v>0</v>
      </c>
      <c r="M150" s="179">
        <f>K150/J150</f>
        <v>1</v>
      </c>
      <c r="N150" s="179">
        <f>L150/J150</f>
        <v>0</v>
      </c>
      <c r="O150" s="210">
        <f>P150+Q150</f>
        <v>63614.8</v>
      </c>
      <c r="P150" s="210">
        <v>63614.8</v>
      </c>
      <c r="Q150" s="210">
        <v>0</v>
      </c>
      <c r="R150" s="179">
        <f>P150/O150</f>
        <v>1</v>
      </c>
      <c r="S150" s="179">
        <f>Q150/O150</f>
        <v>0</v>
      </c>
      <c r="T150" s="210">
        <f>U150+V150</f>
        <v>61616</v>
      </c>
      <c r="U150" s="210">
        <v>61616</v>
      </c>
      <c r="V150" s="210">
        <v>0</v>
      </c>
      <c r="W150" s="179">
        <f>U150/T150</f>
        <v>1</v>
      </c>
      <c r="X150" s="179">
        <f>V150/T150</f>
        <v>0</v>
      </c>
    </row>
    <row r="151" spans="1:24" ht="78.75" x14ac:dyDescent="0.2">
      <c r="A151" s="141"/>
      <c r="B151" s="141"/>
      <c r="C151" s="141"/>
      <c r="D151" s="141"/>
      <c r="E151" s="141"/>
      <c r="F151" s="141"/>
      <c r="G151" s="141"/>
      <c r="H151" s="171" t="s">
        <v>360</v>
      </c>
      <c r="I151" s="171"/>
      <c r="J151" s="172">
        <f t="shared" ref="J151:J152" si="70">K151+L151</f>
        <v>21618</v>
      </c>
      <c r="K151" s="172">
        <v>21618</v>
      </c>
      <c r="L151" s="210">
        <v>0</v>
      </c>
      <c r="M151" s="179">
        <f>K151/J151</f>
        <v>1</v>
      </c>
      <c r="N151" s="179">
        <f>L151/J151</f>
        <v>0</v>
      </c>
      <c r="O151" s="210">
        <f t="shared" ref="O151:O152" si="71">P151+Q151</f>
        <v>21618</v>
      </c>
      <c r="P151" s="210">
        <v>21618</v>
      </c>
      <c r="Q151" s="210">
        <v>0</v>
      </c>
      <c r="R151" s="179">
        <f>P151/O151</f>
        <v>1</v>
      </c>
      <c r="S151" s="179">
        <f>Q151/O151</f>
        <v>0</v>
      </c>
      <c r="T151" s="210">
        <f t="shared" ref="T151:T152" si="72">U151+V151</f>
        <v>23280.9</v>
      </c>
      <c r="U151" s="210">
        <v>23280.9</v>
      </c>
      <c r="V151" s="210">
        <v>0</v>
      </c>
      <c r="W151" s="179">
        <f>U151/T151</f>
        <v>1</v>
      </c>
      <c r="X151" s="179">
        <f>V151/T151</f>
        <v>0</v>
      </c>
    </row>
    <row r="152" spans="1:24" ht="78.75" x14ac:dyDescent="0.2">
      <c r="A152" s="141"/>
      <c r="B152" s="141"/>
      <c r="C152" s="141"/>
      <c r="D152" s="141"/>
      <c r="E152" s="141"/>
      <c r="F152" s="141"/>
      <c r="G152" s="141"/>
      <c r="H152" s="171" t="s">
        <v>361</v>
      </c>
      <c r="I152" s="171"/>
      <c r="J152" s="172">
        <f t="shared" si="70"/>
        <v>18454</v>
      </c>
      <c r="K152" s="172">
        <v>18454</v>
      </c>
      <c r="L152" s="210">
        <v>0</v>
      </c>
      <c r="M152" s="272">
        <f>K152/J152</f>
        <v>1</v>
      </c>
      <c r="N152" s="272">
        <f>L152/J152</f>
        <v>0</v>
      </c>
      <c r="O152" s="210">
        <f t="shared" si="71"/>
        <v>18454</v>
      </c>
      <c r="P152" s="210">
        <v>18454</v>
      </c>
      <c r="Q152" s="210">
        <v>0</v>
      </c>
      <c r="R152" s="272">
        <f>P152/O152</f>
        <v>1</v>
      </c>
      <c r="S152" s="272">
        <f>Q152/O152</f>
        <v>0</v>
      </c>
      <c r="T152" s="210">
        <f t="shared" si="72"/>
        <v>18454</v>
      </c>
      <c r="U152" s="210">
        <v>18454</v>
      </c>
      <c r="V152" s="210">
        <v>0</v>
      </c>
      <c r="W152" s="272">
        <f>U152/T152</f>
        <v>1</v>
      </c>
      <c r="X152" s="272">
        <f>V152/T152</f>
        <v>0</v>
      </c>
    </row>
    <row r="153" spans="1:24" ht="31.5" x14ac:dyDescent="0.2">
      <c r="A153" s="271"/>
      <c r="B153" s="271"/>
      <c r="C153" s="271"/>
      <c r="D153" s="271"/>
      <c r="E153" s="271"/>
      <c r="F153" s="271"/>
      <c r="G153" s="271" t="s">
        <v>466</v>
      </c>
      <c r="H153" s="167" t="s">
        <v>467</v>
      </c>
      <c r="I153" s="378" t="s">
        <v>409</v>
      </c>
      <c r="J153" s="378"/>
      <c r="K153" s="378"/>
      <c r="L153" s="378"/>
      <c r="M153" s="378"/>
      <c r="N153" s="378"/>
      <c r="O153" s="378"/>
      <c r="P153" s="378"/>
      <c r="Q153" s="378"/>
      <c r="R153" s="379"/>
      <c r="S153" s="379"/>
      <c r="T153" s="379"/>
      <c r="U153" s="379"/>
      <c r="V153" s="379"/>
      <c r="W153" s="379"/>
      <c r="X153" s="379"/>
    </row>
    <row r="154" spans="1:24" ht="31.5" x14ac:dyDescent="0.2">
      <c r="A154" s="147" t="s">
        <v>216</v>
      </c>
      <c r="B154" s="148" t="s">
        <v>0</v>
      </c>
      <c r="C154" s="148" t="s">
        <v>0</v>
      </c>
      <c r="D154" s="148" t="s">
        <v>0</v>
      </c>
      <c r="E154" s="149" t="s">
        <v>0</v>
      </c>
      <c r="F154" s="149" t="s">
        <v>0</v>
      </c>
      <c r="G154" s="150">
        <v>6</v>
      </c>
      <c r="H154" s="151" t="s">
        <v>255</v>
      </c>
      <c r="I154" s="151"/>
      <c r="J154" s="152">
        <f t="shared" ref="J154:L155" si="73">J155</f>
        <v>2048826.5</v>
      </c>
      <c r="K154" s="152">
        <f t="shared" si="73"/>
        <v>1922826.5</v>
      </c>
      <c r="L154" s="152">
        <f t="shared" si="73"/>
        <v>126000</v>
      </c>
      <c r="M154" s="158"/>
      <c r="N154" s="158"/>
      <c r="O154" s="152">
        <f t="shared" ref="O154:Q155" si="74">O155</f>
        <v>2559538.7999999998</v>
      </c>
      <c r="P154" s="152">
        <f t="shared" si="74"/>
        <v>672000</v>
      </c>
      <c r="Q154" s="191">
        <f t="shared" si="74"/>
        <v>1887538.8</v>
      </c>
      <c r="R154" s="158"/>
      <c r="S154" s="158"/>
      <c r="T154" s="152">
        <f t="shared" ref="T154:V155" si="75">T155</f>
        <v>4443338</v>
      </c>
      <c r="U154" s="152">
        <f t="shared" si="75"/>
        <v>672000</v>
      </c>
      <c r="V154" s="191">
        <f t="shared" si="75"/>
        <v>3771338</v>
      </c>
      <c r="W154" s="158"/>
      <c r="X154" s="158"/>
    </row>
    <row r="155" spans="1:24" ht="15.75" x14ac:dyDescent="0.2">
      <c r="A155" s="141" t="s">
        <v>216</v>
      </c>
      <c r="B155" s="141"/>
      <c r="C155" s="141" t="s">
        <v>0</v>
      </c>
      <c r="D155" s="141" t="s">
        <v>0</v>
      </c>
      <c r="E155" s="212" t="s">
        <v>0</v>
      </c>
      <c r="F155" s="212" t="s">
        <v>0</v>
      </c>
      <c r="G155" s="212"/>
      <c r="H155" s="160" t="s">
        <v>256</v>
      </c>
      <c r="I155" s="160"/>
      <c r="J155" s="172">
        <f>J156</f>
        <v>2048826.5</v>
      </c>
      <c r="K155" s="172">
        <f t="shared" si="73"/>
        <v>1922826.5</v>
      </c>
      <c r="L155" s="172">
        <f t="shared" si="73"/>
        <v>126000</v>
      </c>
      <c r="M155" s="173"/>
      <c r="N155" s="173"/>
      <c r="O155" s="172">
        <f>O156</f>
        <v>2559538.7999999998</v>
      </c>
      <c r="P155" s="172">
        <f t="shared" si="74"/>
        <v>672000</v>
      </c>
      <c r="Q155" s="172">
        <f t="shared" si="74"/>
        <v>1887538.8</v>
      </c>
      <c r="R155" s="173">
        <f t="shared" ref="R155:R205" si="76">P155/O155</f>
        <v>0.26254729953693223</v>
      </c>
      <c r="S155" s="173">
        <f t="shared" ref="S155:S205" si="77">Q155/O155</f>
        <v>0.73745270046306788</v>
      </c>
      <c r="T155" s="172">
        <f>T156</f>
        <v>4443338</v>
      </c>
      <c r="U155" s="172">
        <f t="shared" si="75"/>
        <v>672000</v>
      </c>
      <c r="V155" s="172">
        <f t="shared" si="75"/>
        <v>3771338</v>
      </c>
      <c r="W155" s="173">
        <f t="shared" ref="W155:W205" si="78">U155/T155</f>
        <v>0.15123765061312014</v>
      </c>
      <c r="X155" s="173">
        <f t="shared" ref="X155:X205" si="79">V155/T155</f>
        <v>0.84876234938687989</v>
      </c>
    </row>
    <row r="156" spans="1:24" ht="15.75" x14ac:dyDescent="0.2">
      <c r="A156" s="141"/>
      <c r="B156" s="141"/>
      <c r="C156" s="141"/>
      <c r="D156" s="141"/>
      <c r="E156" s="212"/>
      <c r="F156" s="212"/>
      <c r="G156" s="141" t="s">
        <v>345</v>
      </c>
      <c r="H156" s="167" t="s">
        <v>310</v>
      </c>
      <c r="I156" s="167"/>
      <c r="J156" s="168">
        <f>J157+J158</f>
        <v>2048826.5</v>
      </c>
      <c r="K156" s="168">
        <f t="shared" ref="K156:L156" si="80">K157+K158</f>
        <v>1922826.5</v>
      </c>
      <c r="L156" s="168">
        <f t="shared" si="80"/>
        <v>126000</v>
      </c>
      <c r="M156" s="179"/>
      <c r="N156" s="179"/>
      <c r="O156" s="168">
        <f>O157+O158</f>
        <v>2559538.7999999998</v>
      </c>
      <c r="P156" s="168">
        <f t="shared" ref="P156:Q156" si="81">P157+P158</f>
        <v>672000</v>
      </c>
      <c r="Q156" s="168">
        <f t="shared" si="81"/>
        <v>1887538.8</v>
      </c>
      <c r="R156" s="173">
        <f t="shared" si="76"/>
        <v>0.26254729953693223</v>
      </c>
      <c r="S156" s="173">
        <f t="shared" si="77"/>
        <v>0.73745270046306788</v>
      </c>
      <c r="T156" s="168">
        <f>T157+T158</f>
        <v>4443338</v>
      </c>
      <c r="U156" s="168">
        <f t="shared" ref="U156:V156" si="82">U157+U158</f>
        <v>672000</v>
      </c>
      <c r="V156" s="168">
        <f t="shared" si="82"/>
        <v>3771338</v>
      </c>
      <c r="W156" s="173">
        <f t="shared" si="78"/>
        <v>0.15123765061312014</v>
      </c>
      <c r="X156" s="173">
        <f t="shared" si="79"/>
        <v>0.84876234938687989</v>
      </c>
    </row>
    <row r="157" spans="1:24" ht="31.5" x14ac:dyDescent="0.2">
      <c r="A157" s="141" t="s">
        <v>216</v>
      </c>
      <c r="B157" s="141" t="s">
        <v>218</v>
      </c>
      <c r="C157" s="141" t="s">
        <v>219</v>
      </c>
      <c r="D157" s="141" t="s">
        <v>220</v>
      </c>
      <c r="E157" s="141" t="s">
        <v>0</v>
      </c>
      <c r="F157" s="142" t="s">
        <v>0</v>
      </c>
      <c r="G157" s="303"/>
      <c r="H157" s="311" t="s">
        <v>493</v>
      </c>
      <c r="I157" s="308" t="s">
        <v>374</v>
      </c>
      <c r="J157" s="177">
        <f>K157+L157</f>
        <v>798000</v>
      </c>
      <c r="K157" s="177">
        <v>672000</v>
      </c>
      <c r="L157" s="224">
        <f>178125-52125</f>
        <v>126000</v>
      </c>
      <c r="M157" s="309">
        <f t="shared" ref="M157:M205" si="83">K157/J157</f>
        <v>0.84210526315789469</v>
      </c>
      <c r="N157" s="309">
        <f t="shared" ref="N157:N205" si="84">L157/J157</f>
        <v>0.15789473684210525</v>
      </c>
      <c r="O157" s="310">
        <f>P157+Q157</f>
        <v>798000</v>
      </c>
      <c r="P157" s="177">
        <v>672000</v>
      </c>
      <c r="Q157" s="224">
        <v>126000</v>
      </c>
      <c r="R157" s="179">
        <f t="shared" si="76"/>
        <v>0.84210526315789469</v>
      </c>
      <c r="S157" s="179">
        <f t="shared" si="77"/>
        <v>0.15789473684210525</v>
      </c>
      <c r="T157" s="177">
        <f>U157+V157</f>
        <v>798000</v>
      </c>
      <c r="U157" s="177">
        <v>672000</v>
      </c>
      <c r="V157" s="224">
        <v>126000</v>
      </c>
      <c r="W157" s="179">
        <f t="shared" si="78"/>
        <v>0.84210526315789469</v>
      </c>
      <c r="X157" s="179">
        <f t="shared" si="79"/>
        <v>0.15789473684210525</v>
      </c>
    </row>
    <row r="158" spans="1:24" ht="31.5" x14ac:dyDescent="0.2">
      <c r="A158" s="228"/>
      <c r="B158" s="228"/>
      <c r="C158" s="228"/>
      <c r="D158" s="228"/>
      <c r="E158" s="228"/>
      <c r="F158" s="228"/>
      <c r="G158" s="302"/>
      <c r="H158" s="314" t="s">
        <v>494</v>
      </c>
      <c r="I158" s="302"/>
      <c r="J158" s="174">
        <f>K158+L158</f>
        <v>1250826.5</v>
      </c>
      <c r="K158" s="174">
        <v>1250826.5</v>
      </c>
      <c r="L158" s="174">
        <v>0</v>
      </c>
      <c r="M158" s="225">
        <f t="shared" si="83"/>
        <v>1</v>
      </c>
      <c r="N158" s="225">
        <f t="shared" si="84"/>
        <v>0</v>
      </c>
      <c r="O158" s="174">
        <f>P158+Q158</f>
        <v>1761538.8</v>
      </c>
      <c r="P158" s="174">
        <v>0</v>
      </c>
      <c r="Q158" s="174">
        <v>1761538.8</v>
      </c>
      <c r="R158" s="225">
        <f t="shared" si="76"/>
        <v>0</v>
      </c>
      <c r="S158" s="225">
        <f t="shared" si="77"/>
        <v>1</v>
      </c>
      <c r="T158" s="174">
        <f>U158+V158</f>
        <v>3645338</v>
      </c>
      <c r="U158" s="174">
        <v>0</v>
      </c>
      <c r="V158" s="174">
        <v>3645338</v>
      </c>
      <c r="W158" s="225">
        <f t="shared" si="78"/>
        <v>0</v>
      </c>
      <c r="X158" s="225">
        <f t="shared" si="79"/>
        <v>1</v>
      </c>
    </row>
    <row r="159" spans="1:24" ht="31.5" x14ac:dyDescent="0.2">
      <c r="A159" s="228"/>
      <c r="B159" s="228"/>
      <c r="C159" s="228"/>
      <c r="D159" s="228"/>
      <c r="E159" s="228"/>
      <c r="F159" s="228"/>
      <c r="G159" s="312" t="s">
        <v>417</v>
      </c>
      <c r="H159" s="313" t="s">
        <v>420</v>
      </c>
      <c r="I159" s="394" t="s">
        <v>459</v>
      </c>
      <c r="J159" s="395"/>
      <c r="K159" s="395"/>
      <c r="L159" s="395"/>
      <c r="M159" s="395"/>
      <c r="N159" s="395"/>
      <c r="O159" s="395"/>
      <c r="P159" s="395"/>
      <c r="Q159" s="395"/>
      <c r="R159" s="395"/>
      <c r="S159" s="395"/>
      <c r="T159" s="395"/>
      <c r="U159" s="395"/>
      <c r="V159" s="395"/>
      <c r="W159" s="395"/>
      <c r="X159" s="396"/>
    </row>
    <row r="160" spans="1:24" ht="31.5" x14ac:dyDescent="0.2">
      <c r="A160" s="228"/>
      <c r="B160" s="228"/>
      <c r="C160" s="228"/>
      <c r="D160" s="228"/>
      <c r="E160" s="228"/>
      <c r="F160" s="228"/>
      <c r="G160" s="143" t="s">
        <v>418</v>
      </c>
      <c r="H160" s="167" t="s">
        <v>421</v>
      </c>
      <c r="I160" s="378" t="s">
        <v>409</v>
      </c>
      <c r="J160" s="378"/>
      <c r="K160" s="378"/>
      <c r="L160" s="378"/>
      <c r="M160" s="378"/>
      <c r="N160" s="378"/>
      <c r="O160" s="378"/>
      <c r="P160" s="378"/>
      <c r="Q160" s="378"/>
      <c r="R160" s="379"/>
      <c r="S160" s="379"/>
      <c r="T160" s="379"/>
      <c r="U160" s="379"/>
      <c r="V160" s="379"/>
      <c r="W160" s="379"/>
      <c r="X160" s="379"/>
    </row>
    <row r="161" spans="1:24" ht="31.5" x14ac:dyDescent="0.2">
      <c r="A161" s="228"/>
      <c r="B161" s="228"/>
      <c r="C161" s="228"/>
      <c r="D161" s="228"/>
      <c r="E161" s="228"/>
      <c r="F161" s="228"/>
      <c r="G161" s="143" t="s">
        <v>419</v>
      </c>
      <c r="H161" s="167" t="s">
        <v>422</v>
      </c>
      <c r="I161" s="378" t="s">
        <v>409</v>
      </c>
      <c r="J161" s="378"/>
      <c r="K161" s="378"/>
      <c r="L161" s="378"/>
      <c r="M161" s="378"/>
      <c r="N161" s="378"/>
      <c r="O161" s="378"/>
      <c r="P161" s="378"/>
      <c r="Q161" s="378"/>
      <c r="R161" s="379"/>
      <c r="S161" s="379"/>
      <c r="T161" s="379"/>
      <c r="U161" s="379"/>
      <c r="V161" s="379"/>
      <c r="W161" s="379"/>
      <c r="X161" s="379"/>
    </row>
    <row r="162" spans="1:24" ht="31.5" x14ac:dyDescent="0.2">
      <c r="A162" s="229"/>
      <c r="B162" s="229"/>
      <c r="C162" s="229"/>
      <c r="D162" s="229"/>
      <c r="E162" s="229"/>
      <c r="F162" s="229"/>
      <c r="G162" s="256">
        <v>7</v>
      </c>
      <c r="H162" s="257" t="s">
        <v>349</v>
      </c>
      <c r="I162" s="391"/>
      <c r="J162" s="392"/>
      <c r="K162" s="392"/>
      <c r="L162" s="392"/>
      <c r="M162" s="392"/>
      <c r="N162" s="392"/>
      <c r="O162" s="392"/>
      <c r="P162" s="392"/>
      <c r="Q162" s="392"/>
      <c r="R162" s="392"/>
      <c r="S162" s="392"/>
      <c r="T162" s="392"/>
      <c r="U162" s="392"/>
      <c r="V162" s="392"/>
      <c r="W162" s="392"/>
      <c r="X162" s="393"/>
    </row>
    <row r="163" spans="1:24" ht="31.5" x14ac:dyDescent="0.2">
      <c r="A163" s="229"/>
      <c r="B163" s="229"/>
      <c r="C163" s="229"/>
      <c r="D163" s="229"/>
      <c r="E163" s="229"/>
      <c r="F163" s="229"/>
      <c r="G163" s="258" t="s">
        <v>405</v>
      </c>
      <c r="H163" s="234" t="s">
        <v>408</v>
      </c>
      <c r="I163" s="378" t="s">
        <v>409</v>
      </c>
      <c r="J163" s="378"/>
      <c r="K163" s="378"/>
      <c r="L163" s="378"/>
      <c r="M163" s="378"/>
      <c r="N163" s="378"/>
      <c r="O163" s="378"/>
      <c r="P163" s="378"/>
      <c r="Q163" s="378"/>
      <c r="R163" s="379"/>
      <c r="S163" s="379"/>
      <c r="T163" s="379"/>
      <c r="U163" s="379"/>
      <c r="V163" s="379"/>
      <c r="W163" s="379"/>
      <c r="X163" s="379"/>
    </row>
    <row r="164" spans="1:24" ht="47.25" x14ac:dyDescent="0.2">
      <c r="A164" s="229"/>
      <c r="B164" s="229"/>
      <c r="C164" s="229"/>
      <c r="D164" s="229"/>
      <c r="E164" s="229"/>
      <c r="F164" s="229"/>
      <c r="G164" s="259" t="s">
        <v>406</v>
      </c>
      <c r="H164" s="234" t="s">
        <v>410</v>
      </c>
      <c r="I164" s="378" t="s">
        <v>391</v>
      </c>
      <c r="J164" s="378"/>
      <c r="K164" s="378"/>
      <c r="L164" s="378"/>
      <c r="M164" s="378"/>
      <c r="N164" s="378"/>
      <c r="O164" s="378"/>
      <c r="P164" s="378"/>
      <c r="Q164" s="378"/>
      <c r="R164" s="379"/>
      <c r="S164" s="379"/>
      <c r="T164" s="379"/>
      <c r="U164" s="379"/>
      <c r="V164" s="379"/>
      <c r="W164" s="379"/>
      <c r="X164" s="379"/>
    </row>
    <row r="165" spans="1:24" ht="47.25" x14ac:dyDescent="0.2">
      <c r="A165" s="229"/>
      <c r="B165" s="229"/>
      <c r="C165" s="229"/>
      <c r="D165" s="229"/>
      <c r="E165" s="229"/>
      <c r="F165" s="229"/>
      <c r="G165" s="260" t="s">
        <v>407</v>
      </c>
      <c r="H165" s="234" t="s">
        <v>411</v>
      </c>
      <c r="I165" s="382" t="s">
        <v>412</v>
      </c>
      <c r="J165" s="383"/>
      <c r="K165" s="383"/>
      <c r="L165" s="383"/>
      <c r="M165" s="383"/>
      <c r="N165" s="383"/>
      <c r="O165" s="383"/>
      <c r="P165" s="383"/>
      <c r="Q165" s="383"/>
      <c r="R165" s="383"/>
      <c r="S165" s="383"/>
      <c r="T165" s="383"/>
      <c r="U165" s="383"/>
      <c r="V165" s="383"/>
      <c r="W165" s="383"/>
      <c r="X165" s="384"/>
    </row>
    <row r="166" spans="1:24" ht="15.75" x14ac:dyDescent="0.2">
      <c r="A166" s="229"/>
      <c r="B166" s="229"/>
      <c r="C166" s="229"/>
      <c r="D166" s="229"/>
      <c r="E166" s="229"/>
      <c r="F166" s="229"/>
      <c r="G166" s="256">
        <v>8</v>
      </c>
      <c r="H166" s="257" t="s">
        <v>350</v>
      </c>
      <c r="I166" s="385"/>
      <c r="J166" s="386"/>
      <c r="K166" s="386"/>
      <c r="L166" s="386"/>
      <c r="M166" s="386"/>
      <c r="N166" s="386"/>
      <c r="O166" s="386"/>
      <c r="P166" s="386"/>
      <c r="Q166" s="386"/>
      <c r="R166" s="386"/>
      <c r="S166" s="386"/>
      <c r="T166" s="386"/>
      <c r="U166" s="386"/>
      <c r="V166" s="386"/>
      <c r="W166" s="386"/>
      <c r="X166" s="387"/>
    </row>
    <row r="167" spans="1:24" ht="31.5" x14ac:dyDescent="0.2">
      <c r="A167" s="229"/>
      <c r="B167" s="229"/>
      <c r="C167" s="229"/>
      <c r="D167" s="229"/>
      <c r="E167" s="229"/>
      <c r="F167" s="229"/>
      <c r="G167" s="258" t="s">
        <v>431</v>
      </c>
      <c r="H167" s="234" t="s">
        <v>434</v>
      </c>
      <c r="I167" s="378" t="s">
        <v>409</v>
      </c>
      <c r="J167" s="378"/>
      <c r="K167" s="378"/>
      <c r="L167" s="378"/>
      <c r="M167" s="378"/>
      <c r="N167" s="378"/>
      <c r="O167" s="378"/>
      <c r="P167" s="378"/>
      <c r="Q167" s="378"/>
      <c r="R167" s="379"/>
      <c r="S167" s="379"/>
      <c r="T167" s="379"/>
      <c r="U167" s="379"/>
      <c r="V167" s="379"/>
      <c r="W167" s="379"/>
      <c r="X167" s="379"/>
    </row>
    <row r="168" spans="1:24" ht="47.25" x14ac:dyDescent="0.2">
      <c r="A168" s="229"/>
      <c r="B168" s="229"/>
      <c r="C168" s="229"/>
      <c r="D168" s="229"/>
      <c r="E168" s="229"/>
      <c r="F168" s="229"/>
      <c r="G168" s="258" t="s">
        <v>432</v>
      </c>
      <c r="H168" s="234" t="s">
        <v>435</v>
      </c>
      <c r="I168" s="378" t="s">
        <v>409</v>
      </c>
      <c r="J168" s="378"/>
      <c r="K168" s="378"/>
      <c r="L168" s="378"/>
      <c r="M168" s="378"/>
      <c r="N168" s="378"/>
      <c r="O168" s="378"/>
      <c r="P168" s="378"/>
      <c r="Q168" s="378"/>
      <c r="R168" s="379"/>
      <c r="S168" s="379"/>
      <c r="T168" s="379"/>
      <c r="U168" s="379"/>
      <c r="V168" s="379"/>
      <c r="W168" s="379"/>
      <c r="X168" s="379"/>
    </row>
    <row r="169" spans="1:24" ht="31.5" x14ac:dyDescent="0.2">
      <c r="A169" s="229"/>
      <c r="B169" s="229"/>
      <c r="C169" s="229"/>
      <c r="D169" s="229"/>
      <c r="E169" s="229"/>
      <c r="F169" s="229"/>
      <c r="G169" s="258" t="s">
        <v>433</v>
      </c>
      <c r="H169" s="234" t="s">
        <v>436</v>
      </c>
      <c r="I169" s="378" t="s">
        <v>409</v>
      </c>
      <c r="J169" s="378"/>
      <c r="K169" s="378"/>
      <c r="L169" s="378"/>
      <c r="M169" s="378"/>
      <c r="N169" s="378"/>
      <c r="O169" s="378"/>
      <c r="P169" s="378"/>
      <c r="Q169" s="378"/>
      <c r="R169" s="379"/>
      <c r="S169" s="379"/>
      <c r="T169" s="379"/>
      <c r="U169" s="379"/>
      <c r="V169" s="379"/>
      <c r="W169" s="379"/>
      <c r="X169" s="379"/>
    </row>
    <row r="170" spans="1:24" ht="15.75" x14ac:dyDescent="0.2">
      <c r="A170" s="307"/>
      <c r="B170" s="307"/>
      <c r="C170" s="307"/>
      <c r="D170" s="307"/>
      <c r="E170" s="307"/>
      <c r="F170" s="307"/>
      <c r="G170" s="150">
        <v>9</v>
      </c>
      <c r="H170" s="151" t="s">
        <v>352</v>
      </c>
      <c r="I170" s="151"/>
      <c r="J170" s="152">
        <f>J178</f>
        <v>11521.199999999999</v>
      </c>
      <c r="K170" s="152">
        <f t="shared" ref="K170:L170" si="85">K178</f>
        <v>9450.2999999999993</v>
      </c>
      <c r="L170" s="152">
        <f t="shared" si="85"/>
        <v>2070.9</v>
      </c>
      <c r="M170" s="152"/>
      <c r="N170" s="152"/>
      <c r="O170" s="153"/>
      <c r="P170" s="153"/>
      <c r="Q170" s="153"/>
      <c r="R170" s="155"/>
      <c r="S170" s="156"/>
      <c r="T170" s="157"/>
      <c r="U170" s="157"/>
      <c r="V170" s="157"/>
      <c r="W170" s="158"/>
      <c r="X170" s="159"/>
    </row>
    <row r="171" spans="1:24" ht="31.5" x14ac:dyDescent="0.2">
      <c r="A171" s="229"/>
      <c r="B171" s="229"/>
      <c r="C171" s="229"/>
      <c r="D171" s="229"/>
      <c r="E171" s="229"/>
      <c r="F171" s="229"/>
      <c r="G171" s="258" t="s">
        <v>437</v>
      </c>
      <c r="H171" s="234" t="s">
        <v>443</v>
      </c>
      <c r="I171" s="378" t="s">
        <v>409</v>
      </c>
      <c r="J171" s="378"/>
      <c r="K171" s="378"/>
      <c r="L171" s="378"/>
      <c r="M171" s="378"/>
      <c r="N171" s="378"/>
      <c r="O171" s="378"/>
      <c r="P171" s="378"/>
      <c r="Q171" s="378"/>
      <c r="R171" s="379"/>
      <c r="S171" s="379"/>
      <c r="T171" s="379"/>
      <c r="U171" s="379"/>
      <c r="V171" s="379"/>
      <c r="W171" s="379"/>
      <c r="X171" s="379"/>
    </row>
    <row r="172" spans="1:24" ht="31.5" x14ac:dyDescent="0.2">
      <c r="A172" s="229"/>
      <c r="B172" s="229"/>
      <c r="C172" s="229"/>
      <c r="D172" s="229"/>
      <c r="E172" s="229"/>
      <c r="F172" s="229"/>
      <c r="G172" s="258" t="s">
        <v>438</v>
      </c>
      <c r="H172" s="234" t="s">
        <v>444</v>
      </c>
      <c r="I172" s="378" t="s">
        <v>409</v>
      </c>
      <c r="J172" s="378"/>
      <c r="K172" s="378"/>
      <c r="L172" s="378"/>
      <c r="M172" s="378"/>
      <c r="N172" s="378"/>
      <c r="O172" s="378"/>
      <c r="P172" s="378"/>
      <c r="Q172" s="378"/>
      <c r="R172" s="379"/>
      <c r="S172" s="379"/>
      <c r="T172" s="379"/>
      <c r="U172" s="379"/>
      <c r="V172" s="379"/>
      <c r="W172" s="379"/>
      <c r="X172" s="379"/>
    </row>
    <row r="173" spans="1:24" ht="31.5" x14ac:dyDescent="0.2">
      <c r="A173" s="229"/>
      <c r="B173" s="229"/>
      <c r="C173" s="229"/>
      <c r="D173" s="229"/>
      <c r="E173" s="229"/>
      <c r="F173" s="229"/>
      <c r="G173" s="258" t="s">
        <v>439</v>
      </c>
      <c r="H173" s="234" t="s">
        <v>445</v>
      </c>
      <c r="I173" s="378" t="s">
        <v>409</v>
      </c>
      <c r="J173" s="378"/>
      <c r="K173" s="378"/>
      <c r="L173" s="378"/>
      <c r="M173" s="378"/>
      <c r="N173" s="378"/>
      <c r="O173" s="378"/>
      <c r="P173" s="378"/>
      <c r="Q173" s="378"/>
      <c r="R173" s="379"/>
      <c r="S173" s="379"/>
      <c r="T173" s="379"/>
      <c r="U173" s="379"/>
      <c r="V173" s="379"/>
      <c r="W173" s="379"/>
      <c r="X173" s="379"/>
    </row>
    <row r="174" spans="1:24" ht="31.5" x14ac:dyDescent="0.2">
      <c r="A174" s="229"/>
      <c r="B174" s="229"/>
      <c r="C174" s="229"/>
      <c r="D174" s="229"/>
      <c r="E174" s="229"/>
      <c r="F174" s="229"/>
      <c r="G174" s="258" t="s">
        <v>440</v>
      </c>
      <c r="H174" s="234" t="s">
        <v>446</v>
      </c>
      <c r="I174" s="388" t="s">
        <v>448</v>
      </c>
      <c r="J174" s="389"/>
      <c r="K174" s="389"/>
      <c r="L174" s="389"/>
      <c r="M174" s="389"/>
      <c r="N174" s="389"/>
      <c r="O174" s="389"/>
      <c r="P174" s="389"/>
      <c r="Q174" s="389"/>
      <c r="R174" s="389"/>
      <c r="S174" s="389"/>
      <c r="T174" s="389"/>
      <c r="U174" s="389"/>
      <c r="V174" s="389"/>
      <c r="W174" s="389"/>
      <c r="X174" s="390"/>
    </row>
    <row r="175" spans="1:24" ht="30.75" customHeight="1" x14ac:dyDescent="0.2">
      <c r="A175" s="229"/>
      <c r="B175" s="229"/>
      <c r="C175" s="229"/>
      <c r="D175" s="229"/>
      <c r="E175" s="229"/>
      <c r="F175" s="229"/>
      <c r="G175" s="258" t="s">
        <v>441</v>
      </c>
      <c r="H175" s="234" t="s">
        <v>447</v>
      </c>
      <c r="I175" s="378" t="s">
        <v>409</v>
      </c>
      <c r="J175" s="378"/>
      <c r="K175" s="378"/>
      <c r="L175" s="378"/>
      <c r="M175" s="378"/>
      <c r="N175" s="378"/>
      <c r="O175" s="378"/>
      <c r="P175" s="378"/>
      <c r="Q175" s="378"/>
      <c r="R175" s="379"/>
      <c r="S175" s="379"/>
      <c r="T175" s="379"/>
      <c r="U175" s="379"/>
      <c r="V175" s="379"/>
      <c r="W175" s="379"/>
      <c r="X175" s="379"/>
    </row>
    <row r="176" spans="1:24" ht="31.5" x14ac:dyDescent="0.2">
      <c r="A176" s="229"/>
      <c r="B176" s="229"/>
      <c r="C176" s="229"/>
      <c r="D176" s="229"/>
      <c r="E176" s="229"/>
      <c r="F176" s="229"/>
      <c r="G176" s="258" t="s">
        <v>442</v>
      </c>
      <c r="H176" s="234" t="s">
        <v>449</v>
      </c>
      <c r="I176" s="378" t="s">
        <v>409</v>
      </c>
      <c r="J176" s="378"/>
      <c r="K176" s="378"/>
      <c r="L176" s="378"/>
      <c r="M176" s="378"/>
      <c r="N176" s="378"/>
      <c r="O176" s="378"/>
      <c r="P176" s="378"/>
      <c r="Q176" s="378"/>
      <c r="R176" s="379"/>
      <c r="S176" s="379"/>
      <c r="T176" s="379"/>
      <c r="U176" s="379"/>
      <c r="V176" s="379"/>
      <c r="W176" s="379"/>
      <c r="X176" s="379"/>
    </row>
    <row r="177" spans="1:24" s="324" customFormat="1" ht="31.5" x14ac:dyDescent="0.2">
      <c r="A177" s="320"/>
      <c r="B177" s="320"/>
      <c r="C177" s="320"/>
      <c r="D177" s="320"/>
      <c r="E177" s="320"/>
      <c r="F177" s="320"/>
      <c r="G177" s="321"/>
      <c r="H177" s="322" t="s">
        <v>275</v>
      </c>
      <c r="I177" s="322"/>
      <c r="J177" s="323"/>
      <c r="K177" s="323"/>
      <c r="L177" s="278"/>
      <c r="M177" s="278"/>
      <c r="N177" s="278"/>
      <c r="O177" s="278"/>
      <c r="P177" s="278"/>
      <c r="Q177" s="278"/>
      <c r="R177" s="278"/>
      <c r="S177" s="278"/>
      <c r="T177" s="278"/>
      <c r="U177" s="278"/>
      <c r="V177" s="278"/>
      <c r="W177" s="278"/>
      <c r="X177" s="278"/>
    </row>
    <row r="178" spans="1:24" s="324" customFormat="1" ht="63" x14ac:dyDescent="0.2">
      <c r="A178" s="320"/>
      <c r="B178" s="320"/>
      <c r="C178" s="320"/>
      <c r="D178" s="320"/>
      <c r="E178" s="320"/>
      <c r="F178" s="320"/>
      <c r="G178" s="326" t="s">
        <v>501</v>
      </c>
      <c r="H178" s="325" t="s">
        <v>366</v>
      </c>
      <c r="I178" s="325"/>
      <c r="J178" s="278">
        <f>K178+L178</f>
        <v>11521.199999999999</v>
      </c>
      <c r="K178" s="278">
        <v>9450.2999999999993</v>
      </c>
      <c r="L178" s="278">
        <v>2070.9</v>
      </c>
      <c r="M178" s="278"/>
      <c r="N178" s="278"/>
      <c r="O178" s="278"/>
      <c r="P178" s="278"/>
      <c r="Q178" s="278"/>
      <c r="R178" s="278"/>
      <c r="S178" s="278"/>
      <c r="T178" s="278"/>
      <c r="U178" s="278"/>
      <c r="V178" s="278"/>
      <c r="W178" s="278"/>
      <c r="X178" s="278"/>
    </row>
    <row r="179" spans="1:24" ht="15.75" x14ac:dyDescent="0.2">
      <c r="A179" s="229"/>
      <c r="B179" s="229"/>
      <c r="C179" s="229"/>
      <c r="D179" s="229"/>
      <c r="E179" s="229"/>
      <c r="F179" s="229"/>
      <c r="G179" s="150">
        <v>10</v>
      </c>
      <c r="H179" s="151" t="s">
        <v>234</v>
      </c>
      <c r="I179" s="151"/>
      <c r="J179" s="152">
        <f>J181+J185</f>
        <v>207220.8</v>
      </c>
      <c r="K179" s="152">
        <f t="shared" ref="K179" si="86">K181</f>
        <v>36175.399999999994</v>
      </c>
      <c r="L179" s="152">
        <f>L181+L185</f>
        <v>171045.4</v>
      </c>
      <c r="M179" s="152"/>
      <c r="N179" s="152"/>
      <c r="O179" s="153">
        <f>O181+O185</f>
        <v>176128.4</v>
      </c>
      <c r="P179" s="153">
        <f t="shared" ref="P179:Q179" si="87">P181+P185</f>
        <v>0</v>
      </c>
      <c r="Q179" s="153">
        <f t="shared" si="87"/>
        <v>176128.4</v>
      </c>
      <c r="R179" s="155"/>
      <c r="S179" s="156"/>
      <c r="T179" s="157">
        <f>T181+T185</f>
        <v>176548.4</v>
      </c>
      <c r="U179" s="157">
        <f t="shared" ref="U179:V179" si="88">U181+U185</f>
        <v>0</v>
      </c>
      <c r="V179" s="157">
        <f t="shared" si="88"/>
        <v>176548.4</v>
      </c>
      <c r="W179" s="158"/>
      <c r="X179" s="159"/>
    </row>
    <row r="180" spans="1:24" ht="15.75" x14ac:dyDescent="0.2">
      <c r="A180" s="229"/>
      <c r="B180" s="229"/>
      <c r="C180" s="229"/>
      <c r="D180" s="229"/>
      <c r="E180" s="229"/>
      <c r="F180" s="229"/>
      <c r="G180" s="149"/>
      <c r="H180" s="160" t="s">
        <v>224</v>
      </c>
      <c r="I180" s="160"/>
      <c r="J180" s="161"/>
      <c r="K180" s="162"/>
      <c r="L180" s="162"/>
      <c r="M180" s="162"/>
      <c r="N180" s="162"/>
      <c r="O180" s="163"/>
      <c r="P180" s="164"/>
      <c r="Q180" s="164"/>
      <c r="R180" s="164"/>
      <c r="S180" s="164"/>
      <c r="T180" s="163"/>
      <c r="U180" s="164"/>
      <c r="V180" s="164"/>
      <c r="W180" s="143"/>
      <c r="X180" s="165"/>
    </row>
    <row r="181" spans="1:24" ht="15.75" x14ac:dyDescent="0.2">
      <c r="A181" s="229"/>
      <c r="B181" s="229"/>
      <c r="C181" s="229"/>
      <c r="D181" s="229"/>
      <c r="E181" s="229"/>
      <c r="F181" s="229"/>
      <c r="G181" s="166" t="s">
        <v>323</v>
      </c>
      <c r="H181" s="167" t="s">
        <v>235</v>
      </c>
      <c r="I181" s="167"/>
      <c r="J181" s="168">
        <f t="shared" ref="J181:L181" si="89">J182+J183</f>
        <v>39772.399999999994</v>
      </c>
      <c r="K181" s="168">
        <f t="shared" si="89"/>
        <v>36175.399999999994</v>
      </c>
      <c r="L181" s="168">
        <f t="shared" si="89"/>
        <v>3597</v>
      </c>
      <c r="M181" s="168"/>
      <c r="N181" s="168"/>
      <c r="O181" s="169">
        <f t="shared" ref="O181:Q181" si="90">O182+O183</f>
        <v>0</v>
      </c>
      <c r="P181" s="169">
        <f t="shared" si="90"/>
        <v>0</v>
      </c>
      <c r="Q181" s="169">
        <f t="shared" si="90"/>
        <v>0</v>
      </c>
      <c r="R181" s="169"/>
      <c r="S181" s="169"/>
      <c r="T181" s="169">
        <f t="shared" ref="T181:V181" si="91">T182+T183</f>
        <v>0</v>
      </c>
      <c r="U181" s="169">
        <f t="shared" si="91"/>
        <v>0</v>
      </c>
      <c r="V181" s="169">
        <f t="shared" si="91"/>
        <v>0</v>
      </c>
      <c r="W181" s="143"/>
      <c r="X181" s="170"/>
    </row>
    <row r="182" spans="1:24" ht="47.25" x14ac:dyDescent="0.2">
      <c r="A182" s="229"/>
      <c r="B182" s="229"/>
      <c r="C182" s="229"/>
      <c r="D182" s="229"/>
      <c r="E182" s="229"/>
      <c r="F182" s="229"/>
      <c r="G182" s="141"/>
      <c r="H182" s="171" t="s">
        <v>17</v>
      </c>
      <c r="I182" s="141" t="s">
        <v>374</v>
      </c>
      <c r="J182" s="172">
        <f>K182+L182</f>
        <v>25151.699999999997</v>
      </c>
      <c r="K182" s="172">
        <v>23894.1</v>
      </c>
      <c r="L182" s="172">
        <v>1257.5999999999999</v>
      </c>
      <c r="M182" s="173">
        <f>K182/J182</f>
        <v>0.94999940361884094</v>
      </c>
      <c r="N182" s="173">
        <f>L182/J182</f>
        <v>5.0000596381159126E-2</v>
      </c>
      <c r="O182" s="174" t="s">
        <v>18</v>
      </c>
      <c r="P182" s="174" t="s">
        <v>18</v>
      </c>
      <c r="Q182" s="174" t="s">
        <v>18</v>
      </c>
      <c r="R182" s="174"/>
      <c r="S182" s="175"/>
      <c r="T182" s="174" t="s">
        <v>18</v>
      </c>
      <c r="U182" s="175" t="s">
        <v>18</v>
      </c>
      <c r="V182" s="175" t="s">
        <v>18</v>
      </c>
      <c r="W182" s="143"/>
      <c r="X182" s="165"/>
    </row>
    <row r="183" spans="1:24" ht="94.5" x14ac:dyDescent="0.2">
      <c r="A183" s="229"/>
      <c r="B183" s="229"/>
      <c r="C183" s="229"/>
      <c r="D183" s="229"/>
      <c r="E183" s="229"/>
      <c r="F183" s="229"/>
      <c r="G183" s="141"/>
      <c r="H183" s="171" t="s">
        <v>21</v>
      </c>
      <c r="I183" s="176" t="s">
        <v>374</v>
      </c>
      <c r="J183" s="177">
        <f>K183+L183</f>
        <v>14620.699999999999</v>
      </c>
      <c r="K183" s="177">
        <v>12281.3</v>
      </c>
      <c r="L183" s="178" t="s">
        <v>22</v>
      </c>
      <c r="M183" s="179">
        <f>K183/J183</f>
        <v>0.83999398113633417</v>
      </c>
      <c r="N183" s="179">
        <f>L183/J183</f>
        <v>0.16000601886366592</v>
      </c>
      <c r="O183" s="180">
        <v>0</v>
      </c>
      <c r="P183" s="181" t="s">
        <v>18</v>
      </c>
      <c r="Q183" s="182" t="s">
        <v>18</v>
      </c>
      <c r="R183" s="183"/>
      <c r="S183" s="184"/>
      <c r="T183" s="185">
        <v>0</v>
      </c>
      <c r="U183" s="186" t="s">
        <v>18</v>
      </c>
      <c r="V183" s="182" t="s">
        <v>18</v>
      </c>
      <c r="W183" s="187"/>
      <c r="X183" s="188"/>
    </row>
    <row r="184" spans="1:24" ht="15.75" x14ac:dyDescent="0.2">
      <c r="A184" s="229"/>
      <c r="B184" s="229"/>
      <c r="C184" s="229"/>
      <c r="D184" s="229"/>
      <c r="E184" s="229"/>
      <c r="F184" s="229"/>
      <c r="G184" s="189" t="s">
        <v>375</v>
      </c>
      <c r="H184" s="190" t="s">
        <v>376</v>
      </c>
      <c r="I184" s="378" t="s">
        <v>409</v>
      </c>
      <c r="J184" s="378"/>
      <c r="K184" s="378"/>
      <c r="L184" s="378"/>
      <c r="M184" s="378"/>
      <c r="N184" s="378"/>
      <c r="O184" s="378"/>
      <c r="P184" s="378"/>
      <c r="Q184" s="378"/>
      <c r="R184" s="379"/>
      <c r="S184" s="379"/>
      <c r="T184" s="379"/>
      <c r="U184" s="379"/>
      <c r="V184" s="379"/>
      <c r="W184" s="379"/>
      <c r="X184" s="379"/>
    </row>
    <row r="185" spans="1:24" ht="18" customHeight="1" x14ac:dyDescent="0.2">
      <c r="A185" s="273"/>
      <c r="B185" s="273"/>
      <c r="C185" s="273"/>
      <c r="D185" s="273"/>
      <c r="E185" s="273"/>
      <c r="F185" s="273"/>
      <c r="G185" s="444" t="s">
        <v>475</v>
      </c>
      <c r="H185" s="280" t="s">
        <v>474</v>
      </c>
      <c r="I185" s="281"/>
      <c r="J185" s="282">
        <f>J186+J187+J188+J189+J190+J191+J192</f>
        <v>167448.4</v>
      </c>
      <c r="K185" s="282"/>
      <c r="L185" s="282">
        <f t="shared" ref="L185:V185" si="92">L186+L187+L188+L189+L190+L191+L192</f>
        <v>167448.4</v>
      </c>
      <c r="M185" s="282"/>
      <c r="N185" s="282"/>
      <c r="O185" s="282">
        <f>O186+O187+O188+O189+O190+O191+O192</f>
        <v>176128.4</v>
      </c>
      <c r="P185" s="282"/>
      <c r="Q185" s="282">
        <f t="shared" si="92"/>
        <v>176128.4</v>
      </c>
      <c r="R185" s="282"/>
      <c r="S185" s="282"/>
      <c r="T185" s="282">
        <f t="shared" si="92"/>
        <v>176548.4</v>
      </c>
      <c r="U185" s="282"/>
      <c r="V185" s="282">
        <f t="shared" si="92"/>
        <v>176548.4</v>
      </c>
      <c r="W185" s="283"/>
      <c r="X185" s="283"/>
    </row>
    <row r="186" spans="1:24" ht="65.25" customHeight="1" x14ac:dyDescent="0.2">
      <c r="A186" s="273"/>
      <c r="B186" s="273"/>
      <c r="C186" s="273"/>
      <c r="D186" s="273"/>
      <c r="E186" s="273"/>
      <c r="F186" s="273"/>
      <c r="G186" s="445"/>
      <c r="H186" s="277" t="s">
        <v>470</v>
      </c>
      <c r="I186" s="281"/>
      <c r="J186" s="278">
        <f>K186+L186</f>
        <v>100</v>
      </c>
      <c r="K186" s="278"/>
      <c r="L186" s="278">
        <v>100</v>
      </c>
      <c r="M186" s="281"/>
      <c r="N186" s="281"/>
      <c r="O186" s="285">
        <f>P186+Q186</f>
        <v>100</v>
      </c>
      <c r="P186" s="278"/>
      <c r="Q186" s="278">
        <v>100</v>
      </c>
      <c r="R186" s="278"/>
      <c r="S186" s="283"/>
      <c r="T186" s="278">
        <f>U186+V186</f>
        <v>100</v>
      </c>
      <c r="U186" s="278"/>
      <c r="V186" s="278">
        <v>100</v>
      </c>
      <c r="W186" s="283"/>
      <c r="X186" s="283"/>
    </row>
    <row r="187" spans="1:24" ht="31.5" x14ac:dyDescent="0.2">
      <c r="A187" s="273"/>
      <c r="B187" s="273"/>
      <c r="C187" s="273"/>
      <c r="D187" s="273"/>
      <c r="E187" s="273"/>
      <c r="F187" s="273"/>
      <c r="G187" s="445"/>
      <c r="H187" s="277" t="s">
        <v>471</v>
      </c>
      <c r="I187" s="281"/>
      <c r="J187" s="278">
        <f>K187+L187</f>
        <v>10000.6</v>
      </c>
      <c r="K187" s="278"/>
      <c r="L187" s="278">
        <v>10000.6</v>
      </c>
      <c r="M187" s="281"/>
      <c r="N187" s="281"/>
      <c r="O187" s="285">
        <f t="shared" ref="O187:O192" si="93">P187+Q187</f>
        <v>10000.6</v>
      </c>
      <c r="P187" s="278"/>
      <c r="Q187" s="278">
        <v>10000.6</v>
      </c>
      <c r="R187" s="278"/>
      <c r="S187" s="283"/>
      <c r="T187" s="278">
        <f t="shared" ref="T187:T192" si="94">U187+V187</f>
        <v>10000.6</v>
      </c>
      <c r="U187" s="278"/>
      <c r="V187" s="278">
        <v>10000.6</v>
      </c>
      <c r="W187" s="283"/>
      <c r="X187" s="283"/>
    </row>
    <row r="188" spans="1:24" ht="47.25" x14ac:dyDescent="0.2">
      <c r="A188" s="273"/>
      <c r="B188" s="273"/>
      <c r="C188" s="273"/>
      <c r="D188" s="273"/>
      <c r="E188" s="273"/>
      <c r="F188" s="273"/>
      <c r="G188" s="445"/>
      <c r="H188" s="277" t="s">
        <v>472</v>
      </c>
      <c r="I188" s="281"/>
      <c r="J188" s="278">
        <f t="shared" ref="J188:J192" si="95">K188+L188</f>
        <v>1200</v>
      </c>
      <c r="K188" s="278"/>
      <c r="L188" s="278">
        <v>1200</v>
      </c>
      <c r="M188" s="281"/>
      <c r="N188" s="281"/>
      <c r="O188" s="285">
        <f t="shared" si="93"/>
        <v>1200</v>
      </c>
      <c r="P188" s="278"/>
      <c r="Q188" s="278">
        <v>1200</v>
      </c>
      <c r="R188" s="278"/>
      <c r="S188" s="283"/>
      <c r="T188" s="278">
        <f t="shared" si="94"/>
        <v>1200</v>
      </c>
      <c r="U188" s="278"/>
      <c r="V188" s="278">
        <v>1200</v>
      </c>
      <c r="W188" s="283"/>
      <c r="X188" s="283"/>
    </row>
    <row r="189" spans="1:24" ht="47.25" x14ac:dyDescent="0.2">
      <c r="A189" s="273"/>
      <c r="B189" s="273"/>
      <c r="C189" s="273"/>
      <c r="D189" s="273"/>
      <c r="E189" s="273"/>
      <c r="F189" s="273"/>
      <c r="G189" s="445"/>
      <c r="H189" s="284" t="s">
        <v>473</v>
      </c>
      <c r="I189" s="281"/>
      <c r="J189" s="278">
        <f t="shared" si="95"/>
        <v>3240</v>
      </c>
      <c r="K189" s="278"/>
      <c r="L189" s="278">
        <v>3240</v>
      </c>
      <c r="M189" s="281"/>
      <c r="N189" s="281"/>
      <c r="O189" s="285">
        <f t="shared" si="93"/>
        <v>3490</v>
      </c>
      <c r="P189" s="278"/>
      <c r="Q189" s="278">
        <v>3490</v>
      </c>
      <c r="R189" s="278"/>
      <c r="S189" s="283"/>
      <c r="T189" s="278">
        <f t="shared" si="94"/>
        <v>3240</v>
      </c>
      <c r="U189" s="278"/>
      <c r="V189" s="278">
        <v>3240</v>
      </c>
      <c r="W189" s="283"/>
      <c r="X189" s="283"/>
    </row>
    <row r="190" spans="1:24" ht="78.75" x14ac:dyDescent="0.2">
      <c r="A190" s="273"/>
      <c r="B190" s="273"/>
      <c r="C190" s="273"/>
      <c r="D190" s="273"/>
      <c r="E190" s="273"/>
      <c r="F190" s="273"/>
      <c r="G190" s="445"/>
      <c r="H190" s="284" t="s">
        <v>476</v>
      </c>
      <c r="I190" s="281"/>
      <c r="J190" s="278">
        <f t="shared" si="95"/>
        <v>151030</v>
      </c>
      <c r="K190" s="278"/>
      <c r="L190" s="278">
        <v>151030</v>
      </c>
      <c r="M190" s="281"/>
      <c r="N190" s="281"/>
      <c r="O190" s="285">
        <f t="shared" si="93"/>
        <v>158960</v>
      </c>
      <c r="P190" s="278"/>
      <c r="Q190" s="278">
        <v>158960</v>
      </c>
      <c r="R190" s="278"/>
      <c r="S190" s="283"/>
      <c r="T190" s="278">
        <f t="shared" si="94"/>
        <v>159730</v>
      </c>
      <c r="U190" s="278"/>
      <c r="V190" s="278">
        <v>159730</v>
      </c>
      <c r="W190" s="283"/>
      <c r="X190" s="283"/>
    </row>
    <row r="191" spans="1:24" ht="47.25" x14ac:dyDescent="0.2">
      <c r="A191" s="273"/>
      <c r="B191" s="273"/>
      <c r="C191" s="273"/>
      <c r="D191" s="273"/>
      <c r="E191" s="273"/>
      <c r="F191" s="273"/>
      <c r="G191" s="445"/>
      <c r="H191" s="284" t="s">
        <v>505</v>
      </c>
      <c r="I191" s="281"/>
      <c r="J191" s="278">
        <f t="shared" si="95"/>
        <v>250</v>
      </c>
      <c r="K191" s="281"/>
      <c r="L191" s="278">
        <v>250</v>
      </c>
      <c r="M191" s="281"/>
      <c r="N191" s="281"/>
      <c r="O191" s="285">
        <f t="shared" si="93"/>
        <v>750</v>
      </c>
      <c r="P191" s="281"/>
      <c r="Q191" s="278">
        <v>750</v>
      </c>
      <c r="R191" s="283"/>
      <c r="S191" s="283"/>
      <c r="T191" s="278">
        <f t="shared" si="94"/>
        <v>650</v>
      </c>
      <c r="U191" s="278"/>
      <c r="V191" s="278">
        <v>650</v>
      </c>
      <c r="W191" s="283"/>
      <c r="X191" s="283"/>
    </row>
    <row r="192" spans="1:24" ht="31.5" x14ac:dyDescent="0.2">
      <c r="A192" s="273"/>
      <c r="B192" s="273"/>
      <c r="C192" s="273"/>
      <c r="D192" s="273"/>
      <c r="E192" s="273"/>
      <c r="F192" s="273"/>
      <c r="G192" s="446"/>
      <c r="H192" s="284" t="s">
        <v>477</v>
      </c>
      <c r="I192" s="281"/>
      <c r="J192" s="278">
        <f t="shared" si="95"/>
        <v>1627.8</v>
      </c>
      <c r="K192" s="281"/>
      <c r="L192" s="278">
        <v>1627.8</v>
      </c>
      <c r="M192" s="281"/>
      <c r="N192" s="281"/>
      <c r="O192" s="285">
        <f t="shared" si="93"/>
        <v>1627.8</v>
      </c>
      <c r="P192" s="281"/>
      <c r="Q192" s="278">
        <v>1627.8</v>
      </c>
      <c r="R192" s="283"/>
      <c r="S192" s="283"/>
      <c r="T192" s="278">
        <f t="shared" si="94"/>
        <v>1627.8</v>
      </c>
      <c r="U192" s="278"/>
      <c r="V192" s="278">
        <v>1627.8</v>
      </c>
      <c r="W192" s="283"/>
      <c r="X192" s="283"/>
    </row>
    <row r="193" spans="1:24" ht="15.75" x14ac:dyDescent="0.2">
      <c r="A193" s="229"/>
      <c r="B193" s="229"/>
      <c r="C193" s="229"/>
      <c r="D193" s="229"/>
      <c r="E193" s="229"/>
      <c r="F193" s="229"/>
      <c r="G193" s="189" t="s">
        <v>378</v>
      </c>
      <c r="H193" s="190" t="s">
        <v>377</v>
      </c>
      <c r="I193" s="378" t="s">
        <v>450</v>
      </c>
      <c r="J193" s="378"/>
      <c r="K193" s="378"/>
      <c r="L193" s="378"/>
      <c r="M193" s="378"/>
      <c r="N193" s="378"/>
      <c r="O193" s="378"/>
      <c r="P193" s="378"/>
      <c r="Q193" s="378"/>
      <c r="R193" s="378"/>
      <c r="S193" s="378"/>
      <c r="T193" s="378"/>
      <c r="U193" s="378"/>
      <c r="V193" s="378"/>
      <c r="W193" s="378"/>
      <c r="X193" s="378"/>
    </row>
    <row r="194" spans="1:24" ht="47.25" customHeight="1" x14ac:dyDescent="0.2">
      <c r="A194" s="229"/>
      <c r="B194" s="229"/>
      <c r="C194" s="229"/>
      <c r="D194" s="229"/>
      <c r="E194" s="229"/>
      <c r="F194" s="229"/>
      <c r="G194" s="230">
        <v>11</v>
      </c>
      <c r="H194" s="262" t="s">
        <v>271</v>
      </c>
      <c r="I194" s="232"/>
      <c r="J194" s="158">
        <f>J197+J199+J201</f>
        <v>357646.1</v>
      </c>
      <c r="K194" s="158">
        <f>K197+K199+K201</f>
        <v>346916.69999999995</v>
      </c>
      <c r="L194" s="158">
        <f>L197+L199+L201</f>
        <v>10729.4</v>
      </c>
      <c r="M194" s="158"/>
      <c r="N194" s="158"/>
      <c r="O194" s="158">
        <f>O197+O199+O201</f>
        <v>54716.800000000003</v>
      </c>
      <c r="P194" s="158">
        <f>P197+P199+P201</f>
        <v>53075.3</v>
      </c>
      <c r="Q194" s="158">
        <f>Q197+Q199+Q201</f>
        <v>1641.5000000000002</v>
      </c>
      <c r="R194" s="158"/>
      <c r="S194" s="158"/>
      <c r="T194" s="158">
        <f>T197+T199+T201</f>
        <v>97969.700000000012</v>
      </c>
      <c r="U194" s="158">
        <f>U197+U199+U201</f>
        <v>95030.6</v>
      </c>
      <c r="V194" s="158">
        <f>V197+V199+V201</f>
        <v>2939.0999999999995</v>
      </c>
      <c r="W194" s="158"/>
      <c r="X194" s="158"/>
    </row>
    <row r="195" spans="1:24" ht="31.5" x14ac:dyDescent="0.2">
      <c r="A195" s="229"/>
      <c r="B195" s="229"/>
      <c r="C195" s="229"/>
      <c r="D195" s="229"/>
      <c r="E195" s="229"/>
      <c r="F195" s="229"/>
      <c r="G195" s="237"/>
      <c r="H195" s="238" t="s">
        <v>275</v>
      </c>
      <c r="I195" s="263"/>
      <c r="J195" s="264"/>
      <c r="K195" s="264"/>
      <c r="L195" s="264"/>
      <c r="M195" s="193"/>
      <c r="N195" s="193"/>
      <c r="O195" s="264"/>
      <c r="P195" s="264"/>
      <c r="Q195" s="265"/>
      <c r="R195" s="193"/>
      <c r="S195" s="193"/>
      <c r="T195" s="264"/>
      <c r="U195" s="264"/>
      <c r="V195" s="265"/>
      <c r="W195" s="193"/>
      <c r="X195" s="193"/>
    </row>
    <row r="196" spans="1:24" ht="31.5" x14ac:dyDescent="0.2">
      <c r="A196" s="229"/>
      <c r="B196" s="229"/>
      <c r="C196" s="229"/>
      <c r="D196" s="229"/>
      <c r="E196" s="229"/>
      <c r="F196" s="229"/>
      <c r="G196" s="141" t="s">
        <v>403</v>
      </c>
      <c r="H196" s="233" t="s">
        <v>402</v>
      </c>
      <c r="I196" s="378" t="s">
        <v>391</v>
      </c>
      <c r="J196" s="378"/>
      <c r="K196" s="378"/>
      <c r="L196" s="378"/>
      <c r="M196" s="378"/>
      <c r="N196" s="378"/>
      <c r="O196" s="378"/>
      <c r="P196" s="378"/>
      <c r="Q196" s="378"/>
      <c r="R196" s="379"/>
      <c r="S196" s="379"/>
      <c r="T196" s="379"/>
      <c r="U196" s="379"/>
      <c r="V196" s="379"/>
      <c r="W196" s="379"/>
      <c r="X196" s="379"/>
    </row>
    <row r="197" spans="1:24" ht="63" x14ac:dyDescent="0.2">
      <c r="A197" s="229"/>
      <c r="B197" s="229"/>
      <c r="C197" s="229"/>
      <c r="D197" s="229"/>
      <c r="E197" s="229"/>
      <c r="F197" s="229"/>
      <c r="G197" s="141" t="s">
        <v>347</v>
      </c>
      <c r="H197" s="233" t="s">
        <v>321</v>
      </c>
      <c r="I197" s="233"/>
      <c r="J197" s="169">
        <f t="shared" ref="J197:V197" si="96">J198</f>
        <v>211422.1</v>
      </c>
      <c r="K197" s="169">
        <f t="shared" si="96"/>
        <v>205079.4</v>
      </c>
      <c r="L197" s="169">
        <f t="shared" si="96"/>
        <v>6342.7</v>
      </c>
      <c r="M197" s="173">
        <f t="shared" si="83"/>
        <v>0.96999982499464332</v>
      </c>
      <c r="N197" s="173">
        <f t="shared" si="84"/>
        <v>3.000017500535658E-2</v>
      </c>
      <c r="O197" s="169">
        <f t="shared" si="96"/>
        <v>17770</v>
      </c>
      <c r="P197" s="169">
        <f t="shared" si="96"/>
        <v>17236.900000000001</v>
      </c>
      <c r="Q197" s="240">
        <f t="shared" si="96"/>
        <v>533.1</v>
      </c>
      <c r="R197" s="173">
        <f t="shared" si="76"/>
        <v>0.97000000000000008</v>
      </c>
      <c r="S197" s="173">
        <f t="shared" si="77"/>
        <v>3.0000000000000002E-2</v>
      </c>
      <c r="T197" s="169">
        <f t="shared" si="96"/>
        <v>36184.5</v>
      </c>
      <c r="U197" s="169">
        <f t="shared" si="96"/>
        <v>35098.9</v>
      </c>
      <c r="V197" s="240">
        <f t="shared" si="96"/>
        <v>1085.5999999999999</v>
      </c>
      <c r="W197" s="173">
        <f t="shared" si="78"/>
        <v>0.96999820365073453</v>
      </c>
      <c r="X197" s="173">
        <f t="shared" si="79"/>
        <v>3.0001796349265569E-2</v>
      </c>
    </row>
    <row r="198" spans="1:24" ht="31.5" x14ac:dyDescent="0.2">
      <c r="A198" s="229"/>
      <c r="B198" s="229"/>
      <c r="C198" s="229"/>
      <c r="D198" s="229"/>
      <c r="E198" s="229"/>
      <c r="F198" s="229"/>
      <c r="G198" s="237"/>
      <c r="H198" s="241" t="s">
        <v>370</v>
      </c>
      <c r="I198" s="241"/>
      <c r="J198" s="174">
        <f>K198+L198</f>
        <v>211422.1</v>
      </c>
      <c r="K198" s="174">
        <v>205079.4</v>
      </c>
      <c r="L198" s="174">
        <v>6342.7</v>
      </c>
      <c r="M198" s="173">
        <f t="shared" si="83"/>
        <v>0.96999982499464332</v>
      </c>
      <c r="N198" s="173">
        <f t="shared" si="84"/>
        <v>3.000017500535658E-2</v>
      </c>
      <c r="O198" s="174">
        <f>P198+Q198</f>
        <v>17770</v>
      </c>
      <c r="P198" s="174">
        <v>17236.900000000001</v>
      </c>
      <c r="Q198" s="239">
        <v>533.1</v>
      </c>
      <c r="R198" s="173">
        <f t="shared" si="76"/>
        <v>0.97000000000000008</v>
      </c>
      <c r="S198" s="173">
        <f t="shared" si="77"/>
        <v>3.0000000000000002E-2</v>
      </c>
      <c r="T198" s="174">
        <f>U198+V198</f>
        <v>36184.5</v>
      </c>
      <c r="U198" s="174">
        <v>35098.9</v>
      </c>
      <c r="V198" s="239">
        <v>1085.5999999999999</v>
      </c>
      <c r="W198" s="173">
        <f t="shared" si="78"/>
        <v>0.96999820365073453</v>
      </c>
      <c r="X198" s="173">
        <f t="shared" si="79"/>
        <v>3.0001796349265569E-2</v>
      </c>
    </row>
    <row r="199" spans="1:24" ht="31.5" x14ac:dyDescent="0.2">
      <c r="G199" s="141" t="s">
        <v>362</v>
      </c>
      <c r="H199" s="233" t="s">
        <v>372</v>
      </c>
      <c r="I199" s="233"/>
      <c r="J199" s="169">
        <f>J200</f>
        <v>136174.90000000002</v>
      </c>
      <c r="K199" s="169">
        <f t="shared" ref="K199:L199" si="97">K200</f>
        <v>132089.70000000001</v>
      </c>
      <c r="L199" s="169">
        <f t="shared" si="97"/>
        <v>4085.2</v>
      </c>
      <c r="M199" s="173"/>
      <c r="N199" s="173"/>
      <c r="O199" s="169">
        <f>O200</f>
        <v>31922.3</v>
      </c>
      <c r="P199" s="169">
        <f t="shared" ref="P199:Q199" si="98">P200</f>
        <v>30964.6</v>
      </c>
      <c r="Q199" s="169">
        <f t="shared" si="98"/>
        <v>957.7</v>
      </c>
      <c r="R199" s="173"/>
      <c r="S199" s="173"/>
      <c r="T199" s="163">
        <f>T200</f>
        <v>56760.700000000004</v>
      </c>
      <c r="U199" s="163">
        <f t="shared" ref="U199:V199" si="99">U200</f>
        <v>55057.9</v>
      </c>
      <c r="V199" s="163">
        <f t="shared" si="99"/>
        <v>1702.8</v>
      </c>
      <c r="W199" s="173"/>
      <c r="X199" s="173"/>
    </row>
    <row r="200" spans="1:24" ht="31.5" x14ac:dyDescent="0.2">
      <c r="G200" s="237"/>
      <c r="H200" s="241" t="s">
        <v>370</v>
      </c>
      <c r="I200" s="241"/>
      <c r="J200" s="174">
        <f>K200+L200</f>
        <v>136174.90000000002</v>
      </c>
      <c r="K200" s="174">
        <v>132089.70000000001</v>
      </c>
      <c r="L200" s="174">
        <v>4085.2</v>
      </c>
      <c r="M200" s="173">
        <f t="shared" si="83"/>
        <v>0.97000034514436939</v>
      </c>
      <c r="N200" s="173">
        <f t="shared" si="84"/>
        <v>2.9999654855630511E-2</v>
      </c>
      <c r="O200" s="174">
        <f>P200+Q200</f>
        <v>31922.3</v>
      </c>
      <c r="P200" s="174">
        <v>30964.6</v>
      </c>
      <c r="Q200" s="239">
        <v>957.7</v>
      </c>
      <c r="R200" s="173">
        <f t="shared" si="76"/>
        <v>0.96999902889202838</v>
      </c>
      <c r="S200" s="173">
        <f t="shared" si="77"/>
        <v>3.0000971107971546E-2</v>
      </c>
      <c r="T200" s="174">
        <f>U200+V200</f>
        <v>56760.700000000004</v>
      </c>
      <c r="U200" s="174">
        <v>55057.9</v>
      </c>
      <c r="V200" s="239">
        <v>1702.8</v>
      </c>
      <c r="W200" s="173">
        <f t="shared" si="78"/>
        <v>0.97000036997429551</v>
      </c>
      <c r="X200" s="173">
        <f t="shared" si="79"/>
        <v>2.9999630025704403E-2</v>
      </c>
    </row>
    <row r="201" spans="1:24" ht="31.5" x14ac:dyDescent="0.2">
      <c r="G201" s="141" t="s">
        <v>364</v>
      </c>
      <c r="H201" s="233" t="s">
        <v>404</v>
      </c>
      <c r="I201" s="233"/>
      <c r="J201" s="169">
        <f>J202</f>
        <v>10049.1</v>
      </c>
      <c r="K201" s="169">
        <f t="shared" ref="K201:L201" si="100">K202</f>
        <v>9747.6</v>
      </c>
      <c r="L201" s="169">
        <f t="shared" si="100"/>
        <v>301.5</v>
      </c>
      <c r="M201" s="235"/>
      <c r="N201" s="235"/>
      <c r="O201" s="169">
        <f>O202</f>
        <v>5024.5</v>
      </c>
      <c r="P201" s="169">
        <f t="shared" ref="P201:Q201" si="101">P202</f>
        <v>4873.8</v>
      </c>
      <c r="Q201" s="169">
        <f t="shared" si="101"/>
        <v>150.69999999999999</v>
      </c>
      <c r="R201" s="235"/>
      <c r="S201" s="235"/>
      <c r="T201" s="169">
        <f>T202</f>
        <v>5024.5</v>
      </c>
      <c r="U201" s="169">
        <f t="shared" ref="U201:V201" si="102">U202</f>
        <v>4873.8</v>
      </c>
      <c r="V201" s="169">
        <f t="shared" si="102"/>
        <v>150.69999999999999</v>
      </c>
      <c r="W201" s="173"/>
      <c r="X201" s="173"/>
    </row>
    <row r="202" spans="1:24" ht="31.5" x14ac:dyDescent="0.2">
      <c r="G202" s="237"/>
      <c r="H202" s="241" t="s">
        <v>370</v>
      </c>
      <c r="I202" s="241"/>
      <c r="J202" s="174">
        <f>K202+L202</f>
        <v>10049.1</v>
      </c>
      <c r="K202" s="174">
        <v>9747.6</v>
      </c>
      <c r="L202" s="174">
        <v>301.5</v>
      </c>
      <c r="M202" s="173">
        <f t="shared" si="83"/>
        <v>0.96999731319222615</v>
      </c>
      <c r="N202" s="173">
        <f t="shared" si="84"/>
        <v>3.0002686807773831E-2</v>
      </c>
      <c r="O202" s="174">
        <f>P202+Q202</f>
        <v>5024.5</v>
      </c>
      <c r="P202" s="174">
        <v>4873.8</v>
      </c>
      <c r="Q202" s="239">
        <v>150.69999999999999</v>
      </c>
      <c r="R202" s="173">
        <f t="shared" si="76"/>
        <v>0.97000696586725055</v>
      </c>
      <c r="S202" s="173">
        <f t="shared" si="77"/>
        <v>2.9993034132749525E-2</v>
      </c>
      <c r="T202" s="174">
        <f>U202+V202</f>
        <v>5024.5</v>
      </c>
      <c r="U202" s="174">
        <v>4873.8</v>
      </c>
      <c r="V202" s="239">
        <v>150.69999999999999</v>
      </c>
      <c r="W202" s="173">
        <f t="shared" si="78"/>
        <v>0.97000696586725055</v>
      </c>
      <c r="X202" s="173">
        <f t="shared" si="79"/>
        <v>2.9993034132749525E-2</v>
      </c>
    </row>
    <row r="203" spans="1:24" ht="30.75" customHeight="1" x14ac:dyDescent="0.2">
      <c r="G203" s="242"/>
      <c r="H203" s="243" t="s">
        <v>305</v>
      </c>
      <c r="I203" s="243"/>
      <c r="J203" s="244"/>
      <c r="K203" s="244"/>
      <c r="L203" s="244"/>
      <c r="M203" s="245"/>
      <c r="N203" s="245"/>
      <c r="O203" s="244"/>
      <c r="P203" s="244"/>
      <c r="Q203" s="246"/>
      <c r="R203" s="245"/>
      <c r="S203" s="245"/>
      <c r="T203" s="244"/>
      <c r="U203" s="244"/>
      <c r="V203" s="246"/>
      <c r="W203" s="245"/>
      <c r="X203" s="245"/>
    </row>
    <row r="204" spans="1:24" ht="47.25" x14ac:dyDescent="0.2">
      <c r="G204" s="247" t="s">
        <v>348</v>
      </c>
      <c r="H204" s="248" t="s">
        <v>308</v>
      </c>
      <c r="I204" s="248"/>
      <c r="J204" s="249">
        <f t="shared" ref="J204:L204" si="103">J205</f>
        <v>62829.4</v>
      </c>
      <c r="K204" s="249">
        <f t="shared" si="103"/>
        <v>60944.5</v>
      </c>
      <c r="L204" s="249">
        <f t="shared" si="103"/>
        <v>1884.9</v>
      </c>
      <c r="M204" s="245"/>
      <c r="N204" s="245"/>
      <c r="O204" s="249">
        <f t="shared" ref="O204:Q204" si="104">O205</f>
        <v>45136.399999999994</v>
      </c>
      <c r="P204" s="249">
        <f t="shared" si="104"/>
        <v>43782.2</v>
      </c>
      <c r="Q204" s="250">
        <f t="shared" si="104"/>
        <v>1354.2</v>
      </c>
      <c r="R204" s="245">
        <f t="shared" si="76"/>
        <v>0.96999760725268303</v>
      </c>
      <c r="S204" s="245">
        <f t="shared" si="77"/>
        <v>3.0002392747317027E-2</v>
      </c>
      <c r="T204" s="249">
        <f t="shared" ref="T204:V204" si="105">T205</f>
        <v>54616.799999999996</v>
      </c>
      <c r="U204" s="249">
        <f t="shared" si="105"/>
        <v>52978.2</v>
      </c>
      <c r="V204" s="250">
        <f t="shared" si="105"/>
        <v>1638.6</v>
      </c>
      <c r="W204" s="245">
        <f t="shared" si="78"/>
        <v>0.96999824229907283</v>
      </c>
      <c r="X204" s="245">
        <f t="shared" si="79"/>
        <v>3.0001757700927188E-2</v>
      </c>
    </row>
    <row r="205" spans="1:24" ht="141.75" x14ac:dyDescent="0.2">
      <c r="G205" s="242" t="s">
        <v>478</v>
      </c>
      <c r="H205" s="251" t="s">
        <v>307</v>
      </c>
      <c r="I205" s="252"/>
      <c r="J205" s="253">
        <f>K205+L205</f>
        <v>62829.4</v>
      </c>
      <c r="K205" s="253">
        <v>60944.5</v>
      </c>
      <c r="L205" s="253">
        <v>1884.9</v>
      </c>
      <c r="M205" s="254">
        <f t="shared" si="83"/>
        <v>0.96999971350991732</v>
      </c>
      <c r="N205" s="254">
        <f t="shared" si="84"/>
        <v>3.000028649008267E-2</v>
      </c>
      <c r="O205" s="253">
        <f>P205+Q205</f>
        <v>45136.399999999994</v>
      </c>
      <c r="P205" s="253">
        <v>43782.2</v>
      </c>
      <c r="Q205" s="255">
        <v>1354.2</v>
      </c>
      <c r="R205" s="254">
        <f t="shared" si="76"/>
        <v>0.96999760725268303</v>
      </c>
      <c r="S205" s="254">
        <f t="shared" si="77"/>
        <v>3.0002392747317027E-2</v>
      </c>
      <c r="T205" s="253">
        <f>U205+V205</f>
        <v>54616.799999999996</v>
      </c>
      <c r="U205" s="253">
        <v>52978.2</v>
      </c>
      <c r="V205" s="255">
        <v>1638.6</v>
      </c>
      <c r="W205" s="254">
        <f t="shared" si="78"/>
        <v>0.96999824229907283</v>
      </c>
      <c r="X205" s="254">
        <f t="shared" si="79"/>
        <v>3.0001757700927188E-2</v>
      </c>
    </row>
    <row r="206" spans="1:24" ht="31.5" x14ac:dyDescent="0.2">
      <c r="G206" s="230">
        <v>12</v>
      </c>
      <c r="H206" s="231" t="s">
        <v>280</v>
      </c>
      <c r="I206" s="232"/>
      <c r="J206" s="192"/>
      <c r="K206" s="152"/>
      <c r="L206" s="152"/>
      <c r="M206" s="158"/>
      <c r="N206" s="158"/>
      <c r="O206" s="152">
        <f>O208</f>
        <v>6801.1</v>
      </c>
      <c r="P206" s="152">
        <f>P208</f>
        <v>6597</v>
      </c>
      <c r="Q206" s="191">
        <f>Q208</f>
        <v>204.1</v>
      </c>
      <c r="R206" s="152"/>
      <c r="S206" s="152"/>
      <c r="T206" s="152">
        <f>U206+V206</f>
        <v>6998</v>
      </c>
      <c r="U206" s="152">
        <f>U208</f>
        <v>6788</v>
      </c>
      <c r="V206" s="191">
        <f>V209</f>
        <v>210</v>
      </c>
      <c r="W206" s="152"/>
      <c r="X206" s="152"/>
    </row>
    <row r="207" spans="1:24" ht="32.25" customHeight="1" x14ac:dyDescent="0.2">
      <c r="G207" s="141" t="s">
        <v>423</v>
      </c>
      <c r="H207" s="233" t="s">
        <v>429</v>
      </c>
      <c r="I207" s="448" t="s">
        <v>430</v>
      </c>
      <c r="J207" s="449"/>
      <c r="K207" s="449"/>
      <c r="L207" s="449"/>
      <c r="M207" s="449"/>
      <c r="N207" s="449"/>
      <c r="O207" s="449"/>
      <c r="P207" s="449"/>
      <c r="Q207" s="449"/>
      <c r="R207" s="449"/>
      <c r="S207" s="449"/>
      <c r="T207" s="449"/>
      <c r="U207" s="449"/>
      <c r="V207" s="449"/>
      <c r="W207" s="449"/>
      <c r="X207" s="450"/>
    </row>
    <row r="208" spans="1:24" ht="31.5" x14ac:dyDescent="0.2">
      <c r="G208" s="141" t="s">
        <v>346</v>
      </c>
      <c r="H208" s="233" t="s">
        <v>281</v>
      </c>
      <c r="I208" s="234"/>
      <c r="J208" s="172"/>
      <c r="K208" s="172"/>
      <c r="L208" s="172"/>
      <c r="M208" s="173"/>
      <c r="N208" s="173"/>
      <c r="O208" s="168">
        <f t="shared" ref="O208:Q208" si="106">O209</f>
        <v>6801.1</v>
      </c>
      <c r="P208" s="168">
        <f t="shared" si="106"/>
        <v>6597</v>
      </c>
      <c r="Q208" s="201">
        <f t="shared" si="106"/>
        <v>204.1</v>
      </c>
      <c r="R208" s="235">
        <f t="shared" ref="R208:R209" si="107">P208/O208</f>
        <v>0.96999014865242383</v>
      </c>
      <c r="S208" s="235">
        <f t="shared" ref="S208:S209" si="108">Q208/O208</f>
        <v>3.0009851347576125E-2</v>
      </c>
      <c r="T208" s="168">
        <f t="shared" ref="T208:T209" si="109">U208+V208</f>
        <v>6998</v>
      </c>
      <c r="U208" s="168">
        <f>U209</f>
        <v>6788</v>
      </c>
      <c r="V208" s="201">
        <f>V209</f>
        <v>210</v>
      </c>
      <c r="W208" s="235">
        <f t="shared" ref="W208:W209" si="110">U208/T208</f>
        <v>0.96999142612174905</v>
      </c>
      <c r="X208" s="235">
        <f t="shared" ref="X208:X209" si="111">V208/T208</f>
        <v>3.0008573878250931E-2</v>
      </c>
    </row>
    <row r="209" spans="7:24" ht="31.5" x14ac:dyDescent="0.2">
      <c r="G209" s="236"/>
      <c r="H209" s="188" t="s">
        <v>297</v>
      </c>
      <c r="I209" s="236"/>
      <c r="J209" s="177"/>
      <c r="K209" s="177"/>
      <c r="L209" s="177"/>
      <c r="M209" s="179"/>
      <c r="N209" s="179"/>
      <c r="O209" s="172">
        <f>P209+Q209</f>
        <v>6801.1</v>
      </c>
      <c r="P209" s="172">
        <v>6597</v>
      </c>
      <c r="Q209" s="210">
        <v>204.1</v>
      </c>
      <c r="R209" s="173">
        <f t="shared" si="107"/>
        <v>0.96999014865242383</v>
      </c>
      <c r="S209" s="173">
        <f t="shared" si="108"/>
        <v>3.0009851347576125E-2</v>
      </c>
      <c r="T209" s="172">
        <f t="shared" si="109"/>
        <v>6998</v>
      </c>
      <c r="U209" s="172">
        <v>6788</v>
      </c>
      <c r="V209" s="210">
        <v>210</v>
      </c>
      <c r="W209" s="173">
        <f t="shared" si="110"/>
        <v>0.96999142612174905</v>
      </c>
      <c r="X209" s="173">
        <f t="shared" si="111"/>
        <v>3.0008573878250931E-2</v>
      </c>
    </row>
    <row r="210" spans="7:24" ht="31.5" x14ac:dyDescent="0.2">
      <c r="G210" s="141" t="s">
        <v>424</v>
      </c>
      <c r="H210" s="233" t="s">
        <v>427</v>
      </c>
      <c r="I210" s="378" t="s">
        <v>409</v>
      </c>
      <c r="J210" s="378"/>
      <c r="K210" s="378"/>
      <c r="L210" s="378"/>
      <c r="M210" s="378"/>
      <c r="N210" s="378"/>
      <c r="O210" s="378"/>
      <c r="P210" s="378"/>
      <c r="Q210" s="378"/>
      <c r="R210" s="379"/>
      <c r="S210" s="379"/>
      <c r="T210" s="379"/>
      <c r="U210" s="379"/>
      <c r="V210" s="379"/>
      <c r="W210" s="379"/>
      <c r="X210" s="379"/>
    </row>
    <row r="211" spans="7:24" ht="15.75" x14ac:dyDescent="0.2">
      <c r="G211" s="141" t="s">
        <v>425</v>
      </c>
      <c r="H211" s="233" t="s">
        <v>428</v>
      </c>
      <c r="I211" s="378" t="s">
        <v>409</v>
      </c>
      <c r="J211" s="378"/>
      <c r="K211" s="378"/>
      <c r="L211" s="378"/>
      <c r="M211" s="378"/>
      <c r="N211" s="378"/>
      <c r="O211" s="378"/>
      <c r="P211" s="378"/>
      <c r="Q211" s="378"/>
      <c r="R211" s="379"/>
      <c r="S211" s="379"/>
      <c r="T211" s="379"/>
      <c r="U211" s="379"/>
      <c r="V211" s="379"/>
      <c r="W211" s="379"/>
      <c r="X211" s="379"/>
    </row>
    <row r="212" spans="7:24" ht="31.5" x14ac:dyDescent="0.2">
      <c r="G212" s="141" t="s">
        <v>426</v>
      </c>
      <c r="H212" s="233" t="s">
        <v>455</v>
      </c>
      <c r="I212" s="378" t="s">
        <v>409</v>
      </c>
      <c r="J212" s="378"/>
      <c r="K212" s="378"/>
      <c r="L212" s="378"/>
      <c r="M212" s="378"/>
      <c r="N212" s="378"/>
      <c r="O212" s="378"/>
      <c r="P212" s="378"/>
      <c r="Q212" s="378"/>
      <c r="R212" s="379"/>
      <c r="S212" s="379"/>
      <c r="T212" s="379"/>
      <c r="U212" s="379"/>
      <c r="V212" s="379"/>
      <c r="W212" s="379"/>
      <c r="X212" s="379"/>
    </row>
    <row r="213" spans="7:24" x14ac:dyDescent="0.2">
      <c r="H213" s="41"/>
      <c r="I213" s="41"/>
      <c r="J213" s="42"/>
      <c r="K213" s="42"/>
      <c r="L213" s="42"/>
      <c r="M213" s="42"/>
      <c r="N213" s="42"/>
      <c r="O213" s="42"/>
      <c r="P213" s="42"/>
      <c r="Q213" s="42"/>
      <c r="R213" s="42"/>
      <c r="S213" s="42"/>
      <c r="T213" s="42"/>
      <c r="U213" s="42"/>
      <c r="V213" s="42"/>
      <c r="W213" s="42"/>
      <c r="X213" s="42"/>
    </row>
    <row r="214" spans="7:24" x14ac:dyDescent="0.2">
      <c r="H214" s="41"/>
      <c r="I214" s="41"/>
      <c r="J214" s="42"/>
      <c r="K214" s="42"/>
      <c r="L214" s="42"/>
      <c r="M214" s="42"/>
      <c r="N214" s="42"/>
      <c r="O214" s="42"/>
      <c r="P214" s="42"/>
      <c r="Q214" s="42"/>
      <c r="R214" s="42"/>
      <c r="S214" s="42"/>
      <c r="T214" s="42"/>
      <c r="U214" s="42"/>
      <c r="V214" s="42"/>
      <c r="W214" s="42"/>
      <c r="X214" s="42"/>
    </row>
    <row r="215" spans="7:24" ht="15.75" x14ac:dyDescent="0.2">
      <c r="H215" s="443" t="s">
        <v>454</v>
      </c>
      <c r="I215" s="443"/>
      <c r="J215" s="443"/>
      <c r="K215" s="443"/>
      <c r="L215" s="443"/>
      <c r="M215" s="229"/>
      <c r="N215" s="229"/>
      <c r="O215" s="229"/>
    </row>
    <row r="216" spans="7:24" ht="15.75" x14ac:dyDescent="0.2">
      <c r="H216" s="447" t="s">
        <v>367</v>
      </c>
      <c r="I216" s="447"/>
      <c r="J216" s="447"/>
      <c r="K216" s="447"/>
      <c r="L216" s="447"/>
      <c r="M216" s="447"/>
      <c r="N216" s="447"/>
      <c r="O216" s="447"/>
      <c r="P216" s="447"/>
      <c r="Q216" s="447"/>
    </row>
    <row r="217" spans="7:24" ht="41.25" customHeight="1" x14ac:dyDescent="0.2">
      <c r="H217" s="443" t="s">
        <v>503</v>
      </c>
      <c r="I217" s="443"/>
      <c r="J217" s="443"/>
      <c r="K217" s="443"/>
      <c r="L217" s="443"/>
      <c r="M217" s="443"/>
      <c r="N217" s="443"/>
      <c r="O217" s="443"/>
      <c r="P217" s="443"/>
      <c r="Q217" s="443"/>
      <c r="R217" s="443"/>
      <c r="S217" s="443"/>
      <c r="T217" s="443"/>
      <c r="U217" s="443"/>
      <c r="V217" s="443"/>
      <c r="W217" s="443"/>
      <c r="X217" s="443"/>
    </row>
  </sheetData>
  <autoFilter ref="A7:Y212"/>
  <mergeCells count="74">
    <mergeCell ref="H217:X217"/>
    <mergeCell ref="G185:G192"/>
    <mergeCell ref="G50:G52"/>
    <mergeCell ref="I176:X176"/>
    <mergeCell ref="H216:Q216"/>
    <mergeCell ref="I169:X169"/>
    <mergeCell ref="I171:X171"/>
    <mergeCell ref="I172:X172"/>
    <mergeCell ref="I173:X173"/>
    <mergeCell ref="I174:X174"/>
    <mergeCell ref="I196:X196"/>
    <mergeCell ref="I207:X207"/>
    <mergeCell ref="I210:X210"/>
    <mergeCell ref="I211:X211"/>
    <mergeCell ref="I212:X212"/>
    <mergeCell ref="H215:L215"/>
    <mergeCell ref="I184:X184"/>
    <mergeCell ref="I193:X193"/>
    <mergeCell ref="A2:X2"/>
    <mergeCell ref="A3:S3"/>
    <mergeCell ref="A4:A6"/>
    <mergeCell ref="B4:B6"/>
    <mergeCell ref="C4:C6"/>
    <mergeCell ref="D4:D6"/>
    <mergeCell ref="E4:E6"/>
    <mergeCell ref="F4:F6"/>
    <mergeCell ref="G4:G6"/>
    <mergeCell ref="H4:H6"/>
    <mergeCell ref="T5:T6"/>
    <mergeCell ref="U5:U6"/>
    <mergeCell ref="V5:V6"/>
    <mergeCell ref="A8:H8"/>
    <mergeCell ref="X4:X6"/>
    <mergeCell ref="W4:W6"/>
    <mergeCell ref="O5:O6"/>
    <mergeCell ref="P5:P6"/>
    <mergeCell ref="Q5:Q6"/>
    <mergeCell ref="J5:J6"/>
    <mergeCell ref="K5:K6"/>
    <mergeCell ref="L5:L6"/>
    <mergeCell ref="O4:Q4"/>
    <mergeCell ref="R4:R6"/>
    <mergeCell ref="I159:X159"/>
    <mergeCell ref="I160:X160"/>
    <mergeCell ref="N4:N6"/>
    <mergeCell ref="I93:X93"/>
    <mergeCell ref="I102:X102"/>
    <mergeCell ref="I108:X108"/>
    <mergeCell ref="I114:X114"/>
    <mergeCell ref="I115:X115"/>
    <mergeCell ref="I105:X105"/>
    <mergeCell ref="I4:I6"/>
    <mergeCell ref="J4:L4"/>
    <mergeCell ref="M4:M6"/>
    <mergeCell ref="I89:X89"/>
    <mergeCell ref="I35:X35"/>
    <mergeCell ref="S4:S6"/>
    <mergeCell ref="T4:V4"/>
    <mergeCell ref="I175:X175"/>
    <mergeCell ref="I166:X166"/>
    <mergeCell ref="I122:X122"/>
    <mergeCell ref="I163:X163"/>
    <mergeCell ref="I164:X164"/>
    <mergeCell ref="I165:X165"/>
    <mergeCell ref="I132:X132"/>
    <mergeCell ref="I133:X133"/>
    <mergeCell ref="I139:X139"/>
    <mergeCell ref="I140:X140"/>
    <mergeCell ref="I162:X162"/>
    <mergeCell ref="I127:X127"/>
    <mergeCell ref="I153:X153"/>
    <mergeCell ref="I167:X167"/>
    <mergeCell ref="I168:X168"/>
    <mergeCell ref="I161:X161"/>
  </mergeCells>
  <pageMargins left="0.19685039370078741" right="0.19685039370078741" top="0.39370078740157483" bottom="0.59055118110236227" header="0.31496062992125984" footer="0.31496062992125984"/>
  <pageSetup paperSize="8" scale="70" fitToHeight="100" orientation="landscape" r:id="rId1"/>
  <headerFooter>
    <oddFooter>&amp;C&amp;P из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54"/>
  <sheetViews>
    <sheetView topLeftCell="G1" zoomScale="90" zoomScaleNormal="90" workbookViewId="0">
      <selection activeCell="J146" sqref="J146:N146"/>
    </sheetView>
  </sheetViews>
  <sheetFormatPr defaultRowHeight="12.75" x14ac:dyDescent="0.2"/>
  <cols>
    <col min="1" max="1" width="17.83203125" hidden="1" customWidth="1"/>
    <col min="2" max="3" width="7.5" hidden="1" customWidth="1"/>
    <col min="4" max="4" width="13.5" hidden="1" customWidth="1"/>
    <col min="5" max="5" width="7.33203125" hidden="1" customWidth="1"/>
    <col min="6" max="6" width="14.83203125" hidden="1" customWidth="1"/>
    <col min="7" max="7" width="7.5" customWidth="1"/>
    <col min="8" max="8" width="49.1640625" customWidth="1"/>
    <col min="9" max="9" width="10.1640625" customWidth="1"/>
    <col min="10" max="10" width="15" customWidth="1"/>
    <col min="11" max="11" width="16.5" customWidth="1"/>
    <col min="12" max="12" width="13.33203125" customWidth="1"/>
    <col min="13" max="13" width="15" customWidth="1"/>
    <col min="14" max="14" width="16.5" customWidth="1"/>
    <col min="15" max="15" width="13.33203125" customWidth="1"/>
    <col min="16" max="16" width="16" customWidth="1"/>
    <col min="17" max="17" width="13.33203125" customWidth="1"/>
    <col min="18" max="18" width="14.6640625" customWidth="1"/>
    <col min="19" max="19" width="16.6640625" customWidth="1"/>
    <col min="20" max="20" width="13.33203125" customWidth="1"/>
    <col min="21" max="21" width="14.6640625" customWidth="1"/>
    <col min="22" max="22" width="16.6640625" customWidth="1"/>
    <col min="23" max="23" width="13.33203125" customWidth="1"/>
    <col min="24" max="24" width="18" customWidth="1"/>
    <col min="25" max="25" width="13.33203125" customWidth="1"/>
    <col min="26" max="26" width="14.83203125" customWidth="1"/>
    <col min="27" max="27" width="17.33203125" customWidth="1"/>
    <col min="28" max="28" width="13.5" customWidth="1"/>
    <col min="29" max="29" width="14.83203125" customWidth="1"/>
    <col min="30" max="30" width="17.33203125" customWidth="1"/>
    <col min="31" max="31" width="13.5" customWidth="1"/>
    <col min="32" max="32" width="16.83203125" customWidth="1"/>
    <col min="33" max="33" width="15.1640625" customWidth="1"/>
    <col min="34" max="34" width="18.6640625" customWidth="1"/>
  </cols>
  <sheetData>
    <row r="1" spans="1:34" x14ac:dyDescent="0.2">
      <c r="A1" t="s">
        <v>0</v>
      </c>
      <c r="AG1" s="28" t="s">
        <v>261</v>
      </c>
    </row>
    <row r="2" spans="1:34" ht="15.75" customHeight="1" x14ac:dyDescent="0.2">
      <c r="A2" s="435" t="s">
        <v>257</v>
      </c>
      <c r="B2" s="435"/>
      <c r="C2" s="435"/>
      <c r="D2" s="435"/>
      <c r="E2" s="435"/>
      <c r="F2" s="435"/>
      <c r="G2" s="435"/>
      <c r="H2" s="435"/>
      <c r="I2" s="435"/>
      <c r="J2" s="435"/>
      <c r="K2" s="435"/>
      <c r="L2" s="435"/>
      <c r="M2" s="435"/>
      <c r="N2" s="435"/>
      <c r="O2" s="435"/>
      <c r="P2" s="435"/>
      <c r="Q2" s="435"/>
      <c r="R2" s="435"/>
      <c r="S2" s="435"/>
      <c r="T2" s="435"/>
      <c r="U2" s="435"/>
      <c r="V2" s="435"/>
      <c r="W2" s="435"/>
      <c r="X2" s="435"/>
      <c r="Y2" s="435"/>
      <c r="Z2" s="435"/>
      <c r="AA2" s="435"/>
      <c r="AB2" s="435"/>
      <c r="AC2" s="435"/>
      <c r="AD2" s="435"/>
      <c r="AE2" s="435"/>
      <c r="AF2" s="435"/>
      <c r="AG2" s="435"/>
    </row>
    <row r="3" spans="1:34" ht="15.75" x14ac:dyDescent="0.2">
      <c r="A3" s="435" t="s">
        <v>0</v>
      </c>
      <c r="B3" s="435"/>
      <c r="C3" s="435"/>
      <c r="D3" s="435"/>
      <c r="E3" s="435"/>
      <c r="F3" s="435"/>
      <c r="G3" s="435"/>
      <c r="H3" s="435"/>
      <c r="I3" s="435"/>
      <c r="J3" s="435"/>
      <c r="K3" s="435"/>
      <c r="L3" s="435"/>
      <c r="M3" s="435"/>
      <c r="N3" s="435"/>
      <c r="O3" s="435"/>
      <c r="P3" s="435"/>
      <c r="Q3" s="435"/>
      <c r="R3" s="435"/>
      <c r="S3" s="435"/>
      <c r="T3" s="435"/>
      <c r="U3" s="435"/>
      <c r="V3" s="435"/>
      <c r="W3" s="435"/>
      <c r="X3" s="435"/>
      <c r="Y3" s="435"/>
      <c r="Z3" s="435"/>
      <c r="AA3" s="435"/>
      <c r="AB3" s="435"/>
      <c r="AC3" s="44"/>
      <c r="AD3" s="44"/>
      <c r="AE3" s="44"/>
      <c r="AF3" s="64"/>
    </row>
    <row r="4" spans="1:34" ht="15" customHeight="1" x14ac:dyDescent="0.2">
      <c r="A4" s="465" t="s">
        <v>0</v>
      </c>
      <c r="B4" s="465" t="s">
        <v>0</v>
      </c>
      <c r="C4" s="465" t="s">
        <v>0</v>
      </c>
      <c r="D4" s="465" t="s">
        <v>0</v>
      </c>
      <c r="E4" s="465" t="s">
        <v>0</v>
      </c>
      <c r="F4" s="465" t="s">
        <v>0</v>
      </c>
      <c r="G4" s="476" t="s">
        <v>322</v>
      </c>
      <c r="H4" s="467" t="s">
        <v>247</v>
      </c>
      <c r="I4" s="455" t="s">
        <v>373</v>
      </c>
      <c r="J4" s="454" t="s">
        <v>284</v>
      </c>
      <c r="K4" s="455"/>
      <c r="L4" s="455"/>
      <c r="M4" s="455" t="s">
        <v>285</v>
      </c>
      <c r="N4" s="455"/>
      <c r="O4" s="455"/>
      <c r="P4" s="452" t="s">
        <v>313</v>
      </c>
      <c r="Q4" s="471" t="s">
        <v>314</v>
      </c>
      <c r="R4" s="458" t="s">
        <v>286</v>
      </c>
      <c r="S4" s="459"/>
      <c r="T4" s="459"/>
      <c r="U4" s="455" t="s">
        <v>287</v>
      </c>
      <c r="V4" s="455"/>
      <c r="W4" s="455"/>
      <c r="X4" s="455" t="s">
        <v>313</v>
      </c>
      <c r="Y4" s="462" t="s">
        <v>314</v>
      </c>
      <c r="Z4" s="455" t="s">
        <v>288</v>
      </c>
      <c r="AA4" s="455"/>
      <c r="AB4" s="455"/>
      <c r="AC4" s="454" t="s">
        <v>289</v>
      </c>
      <c r="AD4" s="455"/>
      <c r="AE4" s="455"/>
      <c r="AF4" s="452" t="s">
        <v>313</v>
      </c>
      <c r="AG4" s="462" t="s">
        <v>314</v>
      </c>
    </row>
    <row r="5" spans="1:34" ht="47.25" customHeight="1" x14ac:dyDescent="0.2">
      <c r="A5" s="466" t="s">
        <v>0</v>
      </c>
      <c r="B5" s="466" t="s">
        <v>0</v>
      </c>
      <c r="C5" s="466" t="s">
        <v>0</v>
      </c>
      <c r="D5" s="466" t="s">
        <v>0</v>
      </c>
      <c r="E5" s="466" t="s">
        <v>0</v>
      </c>
      <c r="F5" s="466" t="s">
        <v>0</v>
      </c>
      <c r="G5" s="477"/>
      <c r="H5" s="468" t="s">
        <v>0</v>
      </c>
      <c r="I5" s="455"/>
      <c r="J5" s="469" t="s">
        <v>9</v>
      </c>
      <c r="K5" s="456" t="s">
        <v>222</v>
      </c>
      <c r="L5" s="456" t="s">
        <v>223</v>
      </c>
      <c r="M5" s="464" t="s">
        <v>9</v>
      </c>
      <c r="N5" s="456" t="s">
        <v>222</v>
      </c>
      <c r="O5" s="456" t="s">
        <v>311</v>
      </c>
      <c r="P5" s="453"/>
      <c r="Q5" s="472"/>
      <c r="R5" s="487" t="s">
        <v>9</v>
      </c>
      <c r="S5" s="457" t="s">
        <v>222</v>
      </c>
      <c r="T5" s="474" t="s">
        <v>312</v>
      </c>
      <c r="U5" s="460" t="s">
        <v>9</v>
      </c>
      <c r="V5" s="460" t="s">
        <v>222</v>
      </c>
      <c r="W5" s="460" t="s">
        <v>311</v>
      </c>
      <c r="X5" s="455"/>
      <c r="Y5" s="462"/>
      <c r="Z5" s="460" t="s">
        <v>1</v>
      </c>
      <c r="AA5" s="460" t="s">
        <v>2</v>
      </c>
      <c r="AB5" s="460" t="s">
        <v>223</v>
      </c>
      <c r="AC5" s="469" t="s">
        <v>1</v>
      </c>
      <c r="AD5" s="480" t="s">
        <v>2</v>
      </c>
      <c r="AE5" s="481" t="s">
        <v>311</v>
      </c>
      <c r="AF5" s="453"/>
      <c r="AG5" s="462"/>
    </row>
    <row r="6" spans="1:34" ht="15" customHeight="1" x14ac:dyDescent="0.2">
      <c r="A6" s="466" t="s">
        <v>0</v>
      </c>
      <c r="B6" s="466" t="s">
        <v>0</v>
      </c>
      <c r="C6" s="466" t="s">
        <v>0</v>
      </c>
      <c r="D6" s="466" t="s">
        <v>0</v>
      </c>
      <c r="E6" s="466" t="s">
        <v>0</v>
      </c>
      <c r="F6" s="466" t="s">
        <v>0</v>
      </c>
      <c r="G6" s="478"/>
      <c r="H6" s="468" t="s">
        <v>0</v>
      </c>
      <c r="I6" s="455"/>
      <c r="J6" s="470"/>
      <c r="K6" s="456"/>
      <c r="L6" s="456"/>
      <c r="M6" s="457"/>
      <c r="N6" s="456"/>
      <c r="O6" s="456"/>
      <c r="P6" s="488"/>
      <c r="Q6" s="473"/>
      <c r="R6" s="457"/>
      <c r="S6" s="456"/>
      <c r="T6" s="475"/>
      <c r="U6" s="461"/>
      <c r="V6" s="461"/>
      <c r="W6" s="461"/>
      <c r="X6" s="483"/>
      <c r="Y6" s="463"/>
      <c r="Z6" s="461" t="s">
        <v>0</v>
      </c>
      <c r="AA6" s="461"/>
      <c r="AB6" s="461"/>
      <c r="AC6" s="470" t="s">
        <v>0</v>
      </c>
      <c r="AD6" s="456"/>
      <c r="AE6" s="482"/>
      <c r="AF6" s="453"/>
      <c r="AG6" s="463"/>
    </row>
    <row r="7" spans="1:34" ht="15" x14ac:dyDescent="0.2">
      <c r="A7" s="1" t="s">
        <v>3</v>
      </c>
      <c r="B7" s="1" t="s">
        <v>4</v>
      </c>
      <c r="C7" s="1" t="s">
        <v>5</v>
      </c>
      <c r="D7" s="1" t="s">
        <v>6</v>
      </c>
      <c r="E7" s="1" t="s">
        <v>7</v>
      </c>
      <c r="F7" s="1" t="s">
        <v>8</v>
      </c>
      <c r="G7" s="92"/>
      <c r="H7" s="62">
        <v>1</v>
      </c>
      <c r="I7" s="134"/>
      <c r="J7" s="61" t="s">
        <v>282</v>
      </c>
      <c r="K7" s="61">
        <v>3</v>
      </c>
      <c r="L7" s="61">
        <v>4</v>
      </c>
      <c r="M7" s="61" t="s">
        <v>283</v>
      </c>
      <c r="N7" s="61">
        <v>6</v>
      </c>
      <c r="O7" s="61">
        <v>7</v>
      </c>
      <c r="P7" s="65">
        <v>8</v>
      </c>
      <c r="Q7" s="61">
        <v>9</v>
      </c>
      <c r="R7" s="61" t="s">
        <v>315</v>
      </c>
      <c r="S7" s="65">
        <v>11</v>
      </c>
      <c r="T7" s="65">
        <v>12</v>
      </c>
      <c r="U7" s="65" t="s">
        <v>316</v>
      </c>
      <c r="V7" s="65">
        <v>14</v>
      </c>
      <c r="W7" s="65">
        <v>15</v>
      </c>
      <c r="X7" s="65">
        <v>16</v>
      </c>
      <c r="Y7" s="65">
        <v>17</v>
      </c>
      <c r="Z7" s="65" t="s">
        <v>317</v>
      </c>
      <c r="AA7" s="65">
        <v>19</v>
      </c>
      <c r="AB7" s="65">
        <v>20</v>
      </c>
      <c r="AC7" s="65" t="s">
        <v>318</v>
      </c>
      <c r="AD7" s="65">
        <v>22</v>
      </c>
      <c r="AE7" s="65">
        <v>23</v>
      </c>
      <c r="AF7" s="65">
        <v>24</v>
      </c>
      <c r="AG7" s="35">
        <v>25</v>
      </c>
    </row>
    <row r="8" spans="1:34" ht="16.5" customHeight="1" x14ac:dyDescent="0.2">
      <c r="A8" s="484" t="s">
        <v>272</v>
      </c>
      <c r="B8" s="485"/>
      <c r="C8" s="485"/>
      <c r="D8" s="485"/>
      <c r="E8" s="485"/>
      <c r="F8" s="485"/>
      <c r="G8" s="485"/>
      <c r="H8" s="486"/>
      <c r="I8" s="131"/>
      <c r="J8" s="43">
        <f>J9+J14+J33+J39+J58+J95+J127+J131+J134</f>
        <v>4308082.4000000004</v>
      </c>
      <c r="K8" s="43">
        <f t="shared" ref="K8:AE8" si="0">K9+K14+K33+K39+K58+K95+K127+K131+K134</f>
        <v>2480748.1</v>
      </c>
      <c r="L8" s="43">
        <f t="shared" si="0"/>
        <v>1827334.2999999998</v>
      </c>
      <c r="M8" s="43">
        <f t="shared" si="0"/>
        <v>8337938.5</v>
      </c>
      <c r="N8" s="43">
        <f t="shared" si="0"/>
        <v>6582462.2999999998</v>
      </c>
      <c r="O8" s="43">
        <f t="shared" si="0"/>
        <v>1755476.2</v>
      </c>
      <c r="P8" s="43"/>
      <c r="Q8" s="43"/>
      <c r="R8" s="43">
        <f t="shared" si="0"/>
        <v>3830176.0999999996</v>
      </c>
      <c r="S8" s="43">
        <f t="shared" si="0"/>
        <v>2088394.5</v>
      </c>
      <c r="T8" s="43">
        <f t="shared" si="0"/>
        <v>1741781.5999999999</v>
      </c>
      <c r="U8" s="43">
        <f t="shared" si="0"/>
        <v>8881988.5999999996</v>
      </c>
      <c r="V8" s="43">
        <f t="shared" si="0"/>
        <v>5377446.7999999998</v>
      </c>
      <c r="W8" s="66">
        <f t="shared" si="0"/>
        <v>3504541.8000000003</v>
      </c>
      <c r="X8" s="90"/>
      <c r="Y8" s="69"/>
      <c r="Z8" s="43">
        <f t="shared" si="0"/>
        <v>2793919.9</v>
      </c>
      <c r="AA8" s="43">
        <f t="shared" si="0"/>
        <v>1387514.9</v>
      </c>
      <c r="AB8" s="43">
        <f t="shared" si="0"/>
        <v>1406405.0000000002</v>
      </c>
      <c r="AC8" s="43">
        <f t="shared" si="0"/>
        <v>8271144.3999999994</v>
      </c>
      <c r="AD8" s="43">
        <f t="shared" si="0"/>
        <v>3146406.6999999997</v>
      </c>
      <c r="AE8" s="66">
        <f t="shared" si="0"/>
        <v>5124737.6999999993</v>
      </c>
      <c r="AF8" s="75"/>
      <c r="AG8" s="91"/>
      <c r="AH8" s="63"/>
    </row>
    <row r="9" spans="1:34" x14ac:dyDescent="0.2">
      <c r="A9" s="10" t="s">
        <v>10</v>
      </c>
      <c r="B9" s="11" t="s">
        <v>0</v>
      </c>
      <c r="C9" s="11" t="s">
        <v>0</v>
      </c>
      <c r="D9" s="11" t="s">
        <v>0</v>
      </c>
      <c r="E9" s="3" t="s">
        <v>0</v>
      </c>
      <c r="F9" s="3" t="s">
        <v>0</v>
      </c>
      <c r="G9" s="101">
        <v>1</v>
      </c>
      <c r="H9" s="30" t="s">
        <v>234</v>
      </c>
      <c r="I9" s="30"/>
      <c r="J9" s="31">
        <f t="shared" ref="J9:O9" si="1">J11</f>
        <v>4762.6000000000004</v>
      </c>
      <c r="K9" s="31">
        <f t="shared" si="1"/>
        <v>1499.2</v>
      </c>
      <c r="L9" s="31">
        <f t="shared" si="1"/>
        <v>3263.4</v>
      </c>
      <c r="M9" s="31">
        <f t="shared" si="1"/>
        <v>39772.399999999994</v>
      </c>
      <c r="N9" s="31">
        <f t="shared" si="1"/>
        <v>36175.399999999994</v>
      </c>
      <c r="O9" s="31">
        <f t="shared" si="1"/>
        <v>3597</v>
      </c>
      <c r="P9" s="31"/>
      <c r="Q9" s="31"/>
      <c r="R9" s="31">
        <f t="shared" ref="R9:W9" si="2">R11</f>
        <v>635.70000000000005</v>
      </c>
      <c r="S9" s="31">
        <f t="shared" si="2"/>
        <v>154.69999999999999</v>
      </c>
      <c r="T9" s="76">
        <f t="shared" si="2"/>
        <v>481</v>
      </c>
      <c r="U9" s="32">
        <f t="shared" si="2"/>
        <v>0</v>
      </c>
      <c r="V9" s="32">
        <f t="shared" si="2"/>
        <v>0</v>
      </c>
      <c r="W9" s="76">
        <f t="shared" si="2"/>
        <v>0</v>
      </c>
      <c r="X9" s="83"/>
      <c r="Y9" s="84"/>
      <c r="Z9" s="85">
        <f t="shared" ref="Z9:AE9" si="3">Z11</f>
        <v>635.70000000000005</v>
      </c>
      <c r="AA9" s="32">
        <f t="shared" si="3"/>
        <v>154.69999999999999</v>
      </c>
      <c r="AB9" s="32">
        <f t="shared" si="3"/>
        <v>481</v>
      </c>
      <c r="AC9" s="85">
        <f t="shared" si="3"/>
        <v>0</v>
      </c>
      <c r="AD9" s="32">
        <f t="shared" si="3"/>
        <v>0</v>
      </c>
      <c r="AE9" s="76">
        <f t="shared" si="3"/>
        <v>0</v>
      </c>
      <c r="AF9" s="51"/>
      <c r="AG9" s="80"/>
    </row>
    <row r="10" spans="1:34" ht="30" customHeight="1" x14ac:dyDescent="0.2">
      <c r="A10" s="10" t="s">
        <v>10</v>
      </c>
      <c r="B10" s="11"/>
      <c r="C10" s="11"/>
      <c r="D10" s="11"/>
      <c r="E10" s="3"/>
      <c r="F10" s="3"/>
      <c r="G10" s="3"/>
      <c r="H10" s="12" t="s">
        <v>224</v>
      </c>
      <c r="I10" s="12"/>
      <c r="J10" s="2"/>
      <c r="K10" s="8"/>
      <c r="L10" s="8"/>
      <c r="M10" s="2"/>
      <c r="N10" s="8"/>
      <c r="O10" s="8"/>
      <c r="P10" s="8"/>
      <c r="Q10" s="8"/>
      <c r="R10" s="2"/>
      <c r="S10" s="13"/>
      <c r="T10" s="27"/>
      <c r="U10" s="38"/>
      <c r="V10" s="27"/>
      <c r="W10" s="27"/>
      <c r="X10" s="27"/>
      <c r="Y10" s="27"/>
      <c r="Z10" s="38"/>
      <c r="AA10" s="27"/>
      <c r="AB10" s="27"/>
      <c r="AC10" s="38"/>
      <c r="AD10" s="27"/>
      <c r="AE10" s="27"/>
      <c r="AF10" s="65"/>
      <c r="AG10" s="79"/>
    </row>
    <row r="11" spans="1:34" ht="15" x14ac:dyDescent="0.2">
      <c r="A11" s="10" t="s">
        <v>10</v>
      </c>
      <c r="B11" s="11"/>
      <c r="C11" s="11"/>
      <c r="D11" s="11"/>
      <c r="E11" s="3"/>
      <c r="F11" s="3"/>
      <c r="G11" s="102" t="s">
        <v>323</v>
      </c>
      <c r="H11" s="17" t="s">
        <v>235</v>
      </c>
      <c r="I11" s="17"/>
      <c r="J11" s="15">
        <f t="shared" ref="J11:O11" si="4">J12+J13</f>
        <v>4762.6000000000004</v>
      </c>
      <c r="K11" s="15">
        <f t="shared" si="4"/>
        <v>1499.2</v>
      </c>
      <c r="L11" s="15">
        <f t="shared" si="4"/>
        <v>3263.4</v>
      </c>
      <c r="M11" s="15">
        <f t="shared" si="4"/>
        <v>39772.399999999994</v>
      </c>
      <c r="N11" s="15">
        <f t="shared" si="4"/>
        <v>36175.399999999994</v>
      </c>
      <c r="O11" s="15">
        <f t="shared" si="4"/>
        <v>3597</v>
      </c>
      <c r="P11" s="15"/>
      <c r="Q11" s="15"/>
      <c r="R11" s="15">
        <f t="shared" ref="R11:W11" si="5">R12+R13</f>
        <v>635.70000000000005</v>
      </c>
      <c r="S11" s="23">
        <f t="shared" si="5"/>
        <v>154.69999999999999</v>
      </c>
      <c r="T11" s="25">
        <f t="shared" si="5"/>
        <v>481</v>
      </c>
      <c r="U11" s="25">
        <f t="shared" si="5"/>
        <v>0</v>
      </c>
      <c r="V11" s="25">
        <f t="shared" si="5"/>
        <v>0</v>
      </c>
      <c r="W11" s="25">
        <f t="shared" si="5"/>
        <v>0</v>
      </c>
      <c r="X11" s="25"/>
      <c r="Y11" s="25"/>
      <c r="Z11" s="25">
        <f t="shared" ref="Z11:AE11" si="6">Z12+Z13</f>
        <v>635.70000000000005</v>
      </c>
      <c r="AA11" s="25">
        <f t="shared" si="6"/>
        <v>154.69999999999999</v>
      </c>
      <c r="AB11" s="25">
        <f t="shared" si="6"/>
        <v>481</v>
      </c>
      <c r="AC11" s="25">
        <f t="shared" si="6"/>
        <v>0</v>
      </c>
      <c r="AD11" s="25">
        <f t="shared" si="6"/>
        <v>0</v>
      </c>
      <c r="AE11" s="25">
        <f t="shared" si="6"/>
        <v>0</v>
      </c>
      <c r="AF11" s="65"/>
      <c r="AG11" s="48"/>
    </row>
    <row r="12" spans="1:34" ht="38.25" x14ac:dyDescent="0.2">
      <c r="A12" s="9" t="s">
        <v>10</v>
      </c>
      <c r="B12" s="9" t="s">
        <v>14</v>
      </c>
      <c r="C12" s="9" t="s">
        <v>15</v>
      </c>
      <c r="D12" s="9" t="s">
        <v>16</v>
      </c>
      <c r="E12" s="9" t="s">
        <v>0</v>
      </c>
      <c r="F12" s="9" t="s">
        <v>0</v>
      </c>
      <c r="G12" s="9"/>
      <c r="H12" s="5" t="s">
        <v>17</v>
      </c>
      <c r="I12" s="9" t="s">
        <v>374</v>
      </c>
      <c r="J12" s="6">
        <f>K12+L12</f>
        <v>2423.1999999999998</v>
      </c>
      <c r="K12" s="7" t="s">
        <v>11</v>
      </c>
      <c r="L12" s="6">
        <v>924</v>
      </c>
      <c r="M12" s="6">
        <f>N12+O12</f>
        <v>25151.699999999997</v>
      </c>
      <c r="N12" s="6">
        <v>23894.1</v>
      </c>
      <c r="O12" s="6">
        <v>1257.5999999999999</v>
      </c>
      <c r="P12" s="74">
        <f>N12/M12</f>
        <v>0.94999940361884094</v>
      </c>
      <c r="Q12" s="74">
        <f>O12/M12</f>
        <v>5.0000596381159126E-2</v>
      </c>
      <c r="R12" s="6">
        <v>635.70000000000005</v>
      </c>
      <c r="S12" s="14" t="s">
        <v>12</v>
      </c>
      <c r="T12" s="52" t="s">
        <v>13</v>
      </c>
      <c r="U12" s="56" t="s">
        <v>18</v>
      </c>
      <c r="V12" s="56" t="s">
        <v>18</v>
      </c>
      <c r="W12" s="56" t="s">
        <v>18</v>
      </c>
      <c r="X12" s="56"/>
      <c r="Y12" s="52"/>
      <c r="Z12" s="56">
        <v>635.70000000000005</v>
      </c>
      <c r="AA12" s="52" t="s">
        <v>12</v>
      </c>
      <c r="AB12" s="52" t="s">
        <v>13</v>
      </c>
      <c r="AC12" s="56" t="s">
        <v>18</v>
      </c>
      <c r="AD12" s="52" t="s">
        <v>18</v>
      </c>
      <c r="AE12" s="52" t="s">
        <v>18</v>
      </c>
      <c r="AF12" s="65"/>
      <c r="AG12" s="79"/>
    </row>
    <row r="13" spans="1:34" ht="89.25" x14ac:dyDescent="0.2">
      <c r="A13" s="9" t="s">
        <v>10</v>
      </c>
      <c r="B13" s="9" t="s">
        <v>14</v>
      </c>
      <c r="C13" s="9" t="s">
        <v>19</v>
      </c>
      <c r="D13" s="9" t="s">
        <v>20</v>
      </c>
      <c r="E13" s="9" t="s">
        <v>0</v>
      </c>
      <c r="F13" s="9" t="s">
        <v>0</v>
      </c>
      <c r="G13" s="9"/>
      <c r="H13" s="5" t="s">
        <v>21</v>
      </c>
      <c r="I13" s="9" t="s">
        <v>374</v>
      </c>
      <c r="J13" s="6">
        <v>2339.4</v>
      </c>
      <c r="K13" s="7" t="s">
        <v>18</v>
      </c>
      <c r="L13" s="7" t="s">
        <v>22</v>
      </c>
      <c r="M13" s="6">
        <f>N13+O13</f>
        <v>14620.699999999999</v>
      </c>
      <c r="N13" s="6">
        <v>12281.3</v>
      </c>
      <c r="O13" s="7" t="s">
        <v>22</v>
      </c>
      <c r="P13" s="74">
        <f>N13/M13</f>
        <v>0.83999398113633417</v>
      </c>
      <c r="Q13" s="74">
        <f>O13/M13</f>
        <v>0.16000601886366592</v>
      </c>
      <c r="R13" s="6">
        <v>0</v>
      </c>
      <c r="S13" s="7" t="s">
        <v>18</v>
      </c>
      <c r="T13" s="59" t="s">
        <v>18</v>
      </c>
      <c r="U13" s="60">
        <v>0</v>
      </c>
      <c r="V13" s="50" t="s">
        <v>18</v>
      </c>
      <c r="W13" s="59" t="s">
        <v>18</v>
      </c>
      <c r="X13" s="86"/>
      <c r="Y13" s="87"/>
      <c r="Z13" s="88">
        <v>0</v>
      </c>
      <c r="AA13" s="59" t="s">
        <v>18</v>
      </c>
      <c r="AB13" s="86" t="s">
        <v>18</v>
      </c>
      <c r="AC13" s="89">
        <v>0</v>
      </c>
      <c r="AD13" s="73" t="s">
        <v>18</v>
      </c>
      <c r="AE13" s="59" t="s">
        <v>18</v>
      </c>
      <c r="AF13" s="65"/>
      <c r="AG13" s="79"/>
    </row>
    <row r="14" spans="1:34" x14ac:dyDescent="0.2">
      <c r="A14" s="10" t="s">
        <v>23</v>
      </c>
      <c r="B14" s="11" t="s">
        <v>0</v>
      </c>
      <c r="C14" s="11" t="s">
        <v>0</v>
      </c>
      <c r="D14" s="11" t="s">
        <v>0</v>
      </c>
      <c r="E14" s="3" t="s">
        <v>0</v>
      </c>
      <c r="F14" s="3" t="s">
        <v>0</v>
      </c>
      <c r="G14" s="101">
        <v>2</v>
      </c>
      <c r="H14" s="30" t="s">
        <v>236</v>
      </c>
      <c r="I14" s="30"/>
      <c r="J14" s="31">
        <f>J16+J19+J30+J22+J24+J27</f>
        <v>826675.4</v>
      </c>
      <c r="K14" s="31">
        <f t="shared" ref="K14:O14" si="7">K16+K19+K30+K22+K24+K27</f>
        <v>485011.1</v>
      </c>
      <c r="L14" s="31">
        <f t="shared" si="7"/>
        <v>341664.29999999993</v>
      </c>
      <c r="M14" s="31">
        <f t="shared" si="7"/>
        <v>952617.6</v>
      </c>
      <c r="N14" s="31">
        <f t="shared" si="7"/>
        <v>591164.89999999991</v>
      </c>
      <c r="O14" s="31">
        <f t="shared" si="7"/>
        <v>361452.69999999995</v>
      </c>
      <c r="P14" s="51"/>
      <c r="Q14" s="51"/>
      <c r="R14" s="31">
        <f t="shared" ref="R14:W14" si="8">R16+R19+R30+R22+R24+R27</f>
        <v>796340.70000000007</v>
      </c>
      <c r="S14" s="31">
        <f t="shared" si="8"/>
        <v>440906.3</v>
      </c>
      <c r="T14" s="45">
        <f t="shared" si="8"/>
        <v>355434.4</v>
      </c>
      <c r="U14" s="31">
        <f t="shared" si="8"/>
        <v>796340.70000000007</v>
      </c>
      <c r="V14" s="31">
        <f t="shared" si="8"/>
        <v>440906.3</v>
      </c>
      <c r="W14" s="45">
        <f t="shared" si="8"/>
        <v>355434.4</v>
      </c>
      <c r="X14" s="51"/>
      <c r="Y14" s="70"/>
      <c r="Z14" s="47">
        <f t="shared" ref="Z14:AE14" si="9">Z16+Z19+Z30+Z22+Z24+Z27</f>
        <v>49791.9</v>
      </c>
      <c r="AA14" s="31">
        <f t="shared" si="9"/>
        <v>0</v>
      </c>
      <c r="AB14" s="81">
        <f t="shared" si="9"/>
        <v>49791.9</v>
      </c>
      <c r="AC14" s="82">
        <f t="shared" si="9"/>
        <v>49791.9</v>
      </c>
      <c r="AD14" s="31">
        <f t="shared" si="9"/>
        <v>0</v>
      </c>
      <c r="AE14" s="45">
        <f t="shared" si="9"/>
        <v>49791.9</v>
      </c>
      <c r="AF14" s="51"/>
      <c r="AG14" s="80"/>
    </row>
    <row r="15" spans="1:34" ht="24.75" customHeight="1" x14ac:dyDescent="0.2">
      <c r="A15" s="10" t="s">
        <v>23</v>
      </c>
      <c r="B15" s="11"/>
      <c r="C15" s="11"/>
      <c r="D15" s="11"/>
      <c r="E15" s="3"/>
      <c r="F15" s="3"/>
      <c r="G15" s="3"/>
      <c r="H15" s="12" t="s">
        <v>225</v>
      </c>
      <c r="I15" s="12"/>
      <c r="J15" s="2"/>
      <c r="K15" s="8"/>
      <c r="L15" s="8"/>
      <c r="M15" s="2"/>
      <c r="N15" s="8"/>
      <c r="O15" s="8"/>
      <c r="P15" s="74"/>
      <c r="Q15" s="74"/>
      <c r="R15" s="2"/>
      <c r="S15" s="8"/>
      <c r="T15" s="13"/>
      <c r="U15" s="2"/>
      <c r="V15" s="8"/>
      <c r="W15" s="13"/>
      <c r="X15" s="27"/>
      <c r="Y15" s="71"/>
      <c r="Z15" s="46"/>
      <c r="AA15" s="8"/>
      <c r="AB15" s="13"/>
      <c r="AC15" s="46"/>
      <c r="AD15" s="8"/>
      <c r="AE15" s="13"/>
      <c r="AF15" s="65"/>
      <c r="AG15" s="79"/>
    </row>
    <row r="16" spans="1:34" ht="15" x14ac:dyDescent="0.2">
      <c r="A16" s="10"/>
      <c r="B16" s="11"/>
      <c r="C16" s="11"/>
      <c r="D16" s="11"/>
      <c r="E16" s="3"/>
      <c r="F16" s="3"/>
      <c r="G16" s="102" t="s">
        <v>324</v>
      </c>
      <c r="H16" s="16" t="s">
        <v>238</v>
      </c>
      <c r="I16" s="16"/>
      <c r="J16" s="15">
        <f>J17+J18</f>
        <v>9896.6</v>
      </c>
      <c r="K16" s="15">
        <f t="shared" ref="K16:O16" si="10">K17+K18</f>
        <v>0</v>
      </c>
      <c r="L16" s="15">
        <f t="shared" si="10"/>
        <v>9896.6</v>
      </c>
      <c r="M16" s="15">
        <f t="shared" si="10"/>
        <v>39814.400000000001</v>
      </c>
      <c r="N16" s="15">
        <f t="shared" si="10"/>
        <v>29020.3</v>
      </c>
      <c r="O16" s="15">
        <f t="shared" si="10"/>
        <v>10794.1</v>
      </c>
      <c r="P16" s="74">
        <f t="shared" ref="P16:P85" si="11">N16/M16</f>
        <v>0.7288895475004018</v>
      </c>
      <c r="Q16" s="74">
        <f t="shared" ref="Q16:Q85" si="12">O16/M16</f>
        <v>0.27111045249959814</v>
      </c>
      <c r="R16" s="15">
        <f t="shared" ref="R16:W16" si="13">R17+R18</f>
        <v>9896.6</v>
      </c>
      <c r="S16" s="15">
        <f t="shared" si="13"/>
        <v>0</v>
      </c>
      <c r="T16" s="23">
        <f t="shared" si="13"/>
        <v>9896.6</v>
      </c>
      <c r="U16" s="15">
        <f t="shared" si="13"/>
        <v>9896.6</v>
      </c>
      <c r="V16" s="15">
        <f t="shared" si="13"/>
        <v>0</v>
      </c>
      <c r="W16" s="23">
        <f t="shared" si="13"/>
        <v>9896.6</v>
      </c>
      <c r="X16" s="25"/>
      <c r="Y16" s="72"/>
      <c r="Z16" s="48">
        <f t="shared" ref="Z16:AE16" si="14">Z17+Z18</f>
        <v>9896.6</v>
      </c>
      <c r="AA16" s="15">
        <f t="shared" si="14"/>
        <v>0</v>
      </c>
      <c r="AB16" s="24">
        <f t="shared" si="14"/>
        <v>9896.6</v>
      </c>
      <c r="AC16" s="55">
        <f t="shared" si="14"/>
        <v>9896.6</v>
      </c>
      <c r="AD16" s="15">
        <f t="shared" si="14"/>
        <v>0</v>
      </c>
      <c r="AE16" s="23">
        <f t="shared" si="14"/>
        <v>9896.6</v>
      </c>
      <c r="AF16" s="65"/>
      <c r="AG16" s="79"/>
    </row>
    <row r="17" spans="1:33" ht="51" x14ac:dyDescent="0.2">
      <c r="A17" s="9" t="s">
        <v>23</v>
      </c>
      <c r="B17" s="9" t="s">
        <v>25</v>
      </c>
      <c r="C17" s="9" t="s">
        <v>27</v>
      </c>
      <c r="D17" s="9" t="s">
        <v>29</v>
      </c>
      <c r="E17" s="9" t="s">
        <v>0</v>
      </c>
      <c r="F17" s="9" t="s">
        <v>0</v>
      </c>
      <c r="G17" s="9"/>
      <c r="H17" s="5" t="s">
        <v>30</v>
      </c>
      <c r="I17" s="9" t="s">
        <v>374</v>
      </c>
      <c r="J17" s="6">
        <v>9896.6</v>
      </c>
      <c r="K17" s="7" t="s">
        <v>18</v>
      </c>
      <c r="L17" s="7" t="s">
        <v>28</v>
      </c>
      <c r="M17" s="6">
        <v>9896.6</v>
      </c>
      <c r="N17" s="7" t="s">
        <v>18</v>
      </c>
      <c r="O17" s="7" t="s">
        <v>28</v>
      </c>
      <c r="P17" s="74">
        <f t="shared" si="11"/>
        <v>0</v>
      </c>
      <c r="Q17" s="74">
        <f t="shared" si="12"/>
        <v>1</v>
      </c>
      <c r="R17" s="6">
        <v>9896.6</v>
      </c>
      <c r="S17" s="7" t="s">
        <v>18</v>
      </c>
      <c r="T17" s="14" t="s">
        <v>28</v>
      </c>
      <c r="U17" s="6">
        <v>9896.6</v>
      </c>
      <c r="V17" s="7" t="s">
        <v>18</v>
      </c>
      <c r="W17" s="14" t="s">
        <v>28</v>
      </c>
      <c r="X17" s="74">
        <f>V17/U17</f>
        <v>0</v>
      </c>
      <c r="Y17" s="74">
        <f>W17/U17</f>
        <v>1</v>
      </c>
      <c r="Z17" s="49">
        <v>9896.6</v>
      </c>
      <c r="AA17" s="14" t="s">
        <v>18</v>
      </c>
      <c r="AB17" s="52" t="s">
        <v>28</v>
      </c>
      <c r="AC17" s="56">
        <v>9896.6</v>
      </c>
      <c r="AD17" s="54" t="s">
        <v>18</v>
      </c>
      <c r="AE17" s="14" t="s">
        <v>28</v>
      </c>
      <c r="AF17" s="74">
        <f>AD17/AC17</f>
        <v>0</v>
      </c>
      <c r="AG17" s="74">
        <f>AE17/AC17</f>
        <v>1</v>
      </c>
    </row>
    <row r="18" spans="1:33" ht="25.5" x14ac:dyDescent="0.2">
      <c r="A18" s="9"/>
      <c r="B18" s="9"/>
      <c r="C18" s="9"/>
      <c r="D18" s="9"/>
      <c r="E18" s="9"/>
      <c r="F18" s="9"/>
      <c r="G18" s="9"/>
      <c r="H18" s="29" t="s">
        <v>294</v>
      </c>
      <c r="I18" s="103"/>
      <c r="J18" s="6">
        <f>K18+L18</f>
        <v>0</v>
      </c>
      <c r="K18" s="6">
        <v>0</v>
      </c>
      <c r="L18" s="6">
        <v>0</v>
      </c>
      <c r="M18" s="6">
        <f>N18+O18</f>
        <v>29917.8</v>
      </c>
      <c r="N18" s="6">
        <v>29020.3</v>
      </c>
      <c r="O18" s="6">
        <v>897.5</v>
      </c>
      <c r="P18" s="74">
        <f t="shared" si="11"/>
        <v>0.97000113644719865</v>
      </c>
      <c r="Q18" s="74">
        <f t="shared" si="12"/>
        <v>2.9998863552801344E-2</v>
      </c>
      <c r="R18" s="6"/>
      <c r="S18" s="7"/>
      <c r="T18" s="14"/>
      <c r="U18" s="6"/>
      <c r="V18" s="7"/>
      <c r="W18" s="14"/>
      <c r="X18" s="74"/>
      <c r="Y18" s="74"/>
      <c r="Z18" s="49"/>
      <c r="AA18" s="14"/>
      <c r="AB18" s="52"/>
      <c r="AC18" s="56"/>
      <c r="AD18" s="54"/>
      <c r="AE18" s="14"/>
      <c r="AF18" s="74"/>
      <c r="AG18" s="74"/>
    </row>
    <row r="19" spans="1:33" ht="24" customHeight="1" x14ac:dyDescent="0.2">
      <c r="A19" s="9"/>
      <c r="B19" s="9"/>
      <c r="C19" s="9"/>
      <c r="D19" s="9"/>
      <c r="E19" s="9"/>
      <c r="F19" s="9"/>
      <c r="G19" s="102" t="s">
        <v>326</v>
      </c>
      <c r="H19" s="16" t="s">
        <v>237</v>
      </c>
      <c r="I19" s="135"/>
      <c r="J19" s="15">
        <f>J20+J21</f>
        <v>47661.799999999996</v>
      </c>
      <c r="K19" s="15">
        <f t="shared" ref="K19:AB19" si="15">K20+K21</f>
        <v>7718.8</v>
      </c>
      <c r="L19" s="15">
        <f t="shared" si="15"/>
        <v>39943</v>
      </c>
      <c r="M19" s="15">
        <f>M20+M21</f>
        <v>64167.199999999997</v>
      </c>
      <c r="N19" s="15">
        <f t="shared" ref="N19:O19" si="16">N20+N21</f>
        <v>7718.8</v>
      </c>
      <c r="O19" s="15">
        <f t="shared" si="16"/>
        <v>56448.4</v>
      </c>
      <c r="P19" s="74"/>
      <c r="Q19" s="74"/>
      <c r="R19" s="15">
        <f t="shared" si="15"/>
        <v>39895.300000000003</v>
      </c>
      <c r="S19" s="15">
        <f t="shared" si="15"/>
        <v>0</v>
      </c>
      <c r="T19" s="23">
        <f t="shared" si="15"/>
        <v>39895.300000000003</v>
      </c>
      <c r="U19" s="15">
        <f t="shared" ref="U19:W19" si="17">U20+U21</f>
        <v>39895.300000000003</v>
      </c>
      <c r="V19" s="15">
        <f t="shared" si="17"/>
        <v>0</v>
      </c>
      <c r="W19" s="23">
        <f t="shared" si="17"/>
        <v>39895.300000000003</v>
      </c>
      <c r="X19" s="74"/>
      <c r="Y19" s="74"/>
      <c r="Z19" s="48">
        <f t="shared" si="15"/>
        <v>39895.300000000003</v>
      </c>
      <c r="AA19" s="15">
        <f t="shared" si="15"/>
        <v>0</v>
      </c>
      <c r="AB19" s="57">
        <f t="shared" si="15"/>
        <v>39895.300000000003</v>
      </c>
      <c r="AC19" s="58">
        <f t="shared" ref="AC19:AE19" si="18">AC20+AC21</f>
        <v>39895.300000000003</v>
      </c>
      <c r="AD19" s="15">
        <f t="shared" si="18"/>
        <v>0</v>
      </c>
      <c r="AE19" s="23">
        <f t="shared" si="18"/>
        <v>39895.300000000003</v>
      </c>
      <c r="AF19" s="74"/>
      <c r="AG19" s="74"/>
    </row>
    <row r="20" spans="1:33" ht="51" x14ac:dyDescent="0.2">
      <c r="A20" s="9" t="s">
        <v>23</v>
      </c>
      <c r="B20" s="9" t="s">
        <v>25</v>
      </c>
      <c r="C20" s="9" t="s">
        <v>27</v>
      </c>
      <c r="D20" s="9" t="s">
        <v>31</v>
      </c>
      <c r="E20" s="9" t="s">
        <v>0</v>
      </c>
      <c r="F20" s="9" t="s">
        <v>0</v>
      </c>
      <c r="G20" s="9"/>
      <c r="H20" s="5" t="s">
        <v>32</v>
      </c>
      <c r="I20" s="9" t="s">
        <v>374</v>
      </c>
      <c r="J20" s="6">
        <v>9189.1</v>
      </c>
      <c r="K20" s="7" t="s">
        <v>26</v>
      </c>
      <c r="L20" s="7" t="s">
        <v>33</v>
      </c>
      <c r="M20" s="6">
        <v>9189.1</v>
      </c>
      <c r="N20" s="7" t="s">
        <v>26</v>
      </c>
      <c r="O20" s="7" t="s">
        <v>33</v>
      </c>
      <c r="P20" s="74">
        <f t="shared" si="11"/>
        <v>0.83999521171823133</v>
      </c>
      <c r="Q20" s="74">
        <f t="shared" si="12"/>
        <v>0.16000478828176862</v>
      </c>
      <c r="R20" s="6"/>
      <c r="S20" s="7"/>
      <c r="T20" s="14"/>
      <c r="U20" s="6"/>
      <c r="V20" s="7"/>
      <c r="W20" s="14"/>
      <c r="X20" s="74"/>
      <c r="Y20" s="74"/>
      <c r="Z20" s="49"/>
      <c r="AA20" s="14"/>
      <c r="AB20" s="52"/>
      <c r="AC20" s="56"/>
      <c r="AD20" s="54"/>
      <c r="AE20" s="14"/>
      <c r="AF20" s="74"/>
      <c r="AG20" s="74"/>
    </row>
    <row r="21" spans="1:33" ht="91.5" customHeight="1" x14ac:dyDescent="0.2">
      <c r="A21" s="9" t="s">
        <v>23</v>
      </c>
      <c r="B21" s="9" t="s">
        <v>25</v>
      </c>
      <c r="C21" s="9" t="s">
        <v>15</v>
      </c>
      <c r="D21" s="9" t="s">
        <v>36</v>
      </c>
      <c r="E21" s="9" t="s">
        <v>0</v>
      </c>
      <c r="F21" s="9" t="s">
        <v>0</v>
      </c>
      <c r="G21" s="9"/>
      <c r="H21" s="5" t="s">
        <v>37</v>
      </c>
      <c r="I21" s="5"/>
      <c r="J21" s="6">
        <v>38472.699999999997</v>
      </c>
      <c r="K21" s="7" t="s">
        <v>18</v>
      </c>
      <c r="L21" s="7" t="s">
        <v>34</v>
      </c>
      <c r="M21" s="7">
        <f>N21+O21</f>
        <v>54978.1</v>
      </c>
      <c r="N21" s="7" t="s">
        <v>18</v>
      </c>
      <c r="O21" s="6">
        <v>54978.1</v>
      </c>
      <c r="P21" s="74">
        <f t="shared" si="11"/>
        <v>0</v>
      </c>
      <c r="Q21" s="74">
        <f t="shared" si="12"/>
        <v>1</v>
      </c>
      <c r="R21" s="6">
        <v>39895.300000000003</v>
      </c>
      <c r="S21" s="7" t="s">
        <v>18</v>
      </c>
      <c r="T21" s="7" t="s">
        <v>35</v>
      </c>
      <c r="U21" s="6">
        <v>39895.300000000003</v>
      </c>
      <c r="V21" s="7" t="s">
        <v>18</v>
      </c>
      <c r="W21" s="14" t="s">
        <v>35</v>
      </c>
      <c r="X21" s="74">
        <f t="shared" ref="X21:X89" si="19">V21/U21</f>
        <v>0</v>
      </c>
      <c r="Y21" s="74">
        <f t="shared" ref="Y21:Y89" si="20">W21/U21</f>
        <v>1</v>
      </c>
      <c r="Z21" s="6">
        <v>39895.300000000003</v>
      </c>
      <c r="AA21" s="7" t="s">
        <v>18</v>
      </c>
      <c r="AB21" s="59" t="s">
        <v>35</v>
      </c>
      <c r="AC21" s="60">
        <v>39895.300000000003</v>
      </c>
      <c r="AD21" s="7" t="s">
        <v>18</v>
      </c>
      <c r="AE21" s="14" t="s">
        <v>35</v>
      </c>
      <c r="AF21" s="74">
        <f t="shared" ref="AF21:AF89" si="21">AD21/AC21</f>
        <v>0</v>
      </c>
      <c r="AG21" s="74">
        <f t="shared" ref="AG21:AG89" si="22">AE21/AC21</f>
        <v>1</v>
      </c>
    </row>
    <row r="22" spans="1:33" ht="24.75" customHeight="1" x14ac:dyDescent="0.2">
      <c r="A22" s="9" t="s">
        <v>23</v>
      </c>
      <c r="B22" s="9"/>
      <c r="C22" s="9"/>
      <c r="D22" s="9"/>
      <c r="E22" s="9"/>
      <c r="F22" s="9"/>
      <c r="G22" s="103" t="s">
        <v>327</v>
      </c>
      <c r="H22" s="16" t="s">
        <v>240</v>
      </c>
      <c r="I22" s="16"/>
      <c r="J22" s="15">
        <f>J23</f>
        <v>0</v>
      </c>
      <c r="K22" s="15">
        <f t="shared" ref="K22:O22" si="23">K23</f>
        <v>0</v>
      </c>
      <c r="L22" s="15">
        <f t="shared" si="23"/>
        <v>0</v>
      </c>
      <c r="M22" s="15">
        <f>M23</f>
        <v>12434.5</v>
      </c>
      <c r="N22" s="15">
        <f t="shared" si="23"/>
        <v>12061.5</v>
      </c>
      <c r="O22" s="15">
        <f t="shared" si="23"/>
        <v>373</v>
      </c>
      <c r="P22" s="74"/>
      <c r="Q22" s="74"/>
      <c r="R22" s="6"/>
      <c r="S22" s="7"/>
      <c r="T22" s="7"/>
      <c r="U22" s="6"/>
      <c r="V22" s="7"/>
      <c r="W22" s="14"/>
      <c r="X22" s="74"/>
      <c r="Y22" s="74"/>
      <c r="Z22" s="6"/>
      <c r="AA22" s="7"/>
      <c r="AB22" s="14"/>
      <c r="AC22" s="6"/>
      <c r="AD22" s="7"/>
      <c r="AE22" s="14"/>
      <c r="AF22" s="74"/>
      <c r="AG22" s="74"/>
    </row>
    <row r="23" spans="1:33" ht="24.75" customHeight="1" x14ac:dyDescent="0.2">
      <c r="A23" s="9"/>
      <c r="B23" s="9"/>
      <c r="C23" s="9"/>
      <c r="D23" s="9"/>
      <c r="E23" s="9"/>
      <c r="F23" s="9"/>
      <c r="G23" s="9"/>
      <c r="H23" s="29" t="s">
        <v>290</v>
      </c>
      <c r="I23" s="29"/>
      <c r="J23" s="6">
        <f>K23+L23</f>
        <v>0</v>
      </c>
      <c r="K23" s="6">
        <v>0</v>
      </c>
      <c r="L23" s="6">
        <v>0</v>
      </c>
      <c r="M23" s="6">
        <f>N23+O23</f>
        <v>12434.5</v>
      </c>
      <c r="N23" s="6">
        <v>12061.5</v>
      </c>
      <c r="O23" s="6">
        <v>373</v>
      </c>
      <c r="P23" s="74">
        <f t="shared" si="11"/>
        <v>0.97000281474928629</v>
      </c>
      <c r="Q23" s="74">
        <f t="shared" si="12"/>
        <v>2.9997185250713741E-2</v>
      </c>
      <c r="R23" s="6"/>
      <c r="S23" s="7"/>
      <c r="T23" s="7"/>
      <c r="U23" s="6"/>
      <c r="V23" s="7"/>
      <c r="W23" s="14"/>
      <c r="X23" s="74"/>
      <c r="Y23" s="74"/>
      <c r="Z23" s="6"/>
      <c r="AA23" s="7"/>
      <c r="AB23" s="14"/>
      <c r="AC23" s="6"/>
      <c r="AD23" s="7"/>
      <c r="AE23" s="14"/>
      <c r="AF23" s="74"/>
      <c r="AG23" s="74"/>
    </row>
    <row r="24" spans="1:33" ht="59.25" customHeight="1" x14ac:dyDescent="0.2">
      <c r="A24" s="9" t="s">
        <v>23</v>
      </c>
      <c r="B24" s="9"/>
      <c r="C24" s="9"/>
      <c r="D24" s="9"/>
      <c r="E24" s="9"/>
      <c r="F24" s="9"/>
      <c r="G24" s="103" t="s">
        <v>325</v>
      </c>
      <c r="H24" s="16" t="s">
        <v>258</v>
      </c>
      <c r="I24" s="16"/>
      <c r="J24" s="15">
        <f>J25</f>
        <v>0</v>
      </c>
      <c r="K24" s="15">
        <f t="shared" ref="K24:O24" si="24">K25</f>
        <v>0</v>
      </c>
      <c r="L24" s="15">
        <f t="shared" si="24"/>
        <v>0</v>
      </c>
      <c r="M24" s="15">
        <f>M25</f>
        <v>55767.6</v>
      </c>
      <c r="N24" s="15">
        <f t="shared" si="24"/>
        <v>54094.6</v>
      </c>
      <c r="O24" s="15">
        <f t="shared" si="24"/>
        <v>1673</v>
      </c>
      <c r="P24" s="74"/>
      <c r="Q24" s="74"/>
      <c r="R24" s="6"/>
      <c r="S24" s="7"/>
      <c r="T24" s="7"/>
      <c r="U24" s="6"/>
      <c r="V24" s="7"/>
      <c r="W24" s="14"/>
      <c r="X24" s="74"/>
      <c r="Y24" s="74"/>
      <c r="Z24" s="6"/>
      <c r="AA24" s="7"/>
      <c r="AB24" s="14"/>
      <c r="AC24" s="6"/>
      <c r="AD24" s="7"/>
      <c r="AE24" s="14"/>
      <c r="AF24" s="74"/>
      <c r="AG24" s="74"/>
    </row>
    <row r="25" spans="1:33" ht="65.25" customHeight="1" x14ac:dyDescent="0.2">
      <c r="A25" s="9"/>
      <c r="B25" s="9"/>
      <c r="C25" s="9"/>
      <c r="D25" s="9"/>
      <c r="E25" s="9"/>
      <c r="F25" s="9"/>
      <c r="G25" s="9"/>
      <c r="H25" s="29" t="s">
        <v>291</v>
      </c>
      <c r="I25" s="29"/>
      <c r="J25" s="6">
        <f>K25+L25</f>
        <v>0</v>
      </c>
      <c r="K25" s="6">
        <v>0</v>
      </c>
      <c r="L25" s="6">
        <v>0</v>
      </c>
      <c r="M25" s="6">
        <f>N25+O25</f>
        <v>55767.6</v>
      </c>
      <c r="N25" s="6">
        <v>54094.6</v>
      </c>
      <c r="O25" s="6">
        <v>1673</v>
      </c>
      <c r="P25" s="74">
        <f t="shared" si="11"/>
        <v>0.97000050208364719</v>
      </c>
      <c r="Q25" s="74">
        <f t="shared" si="12"/>
        <v>2.9999497916352865E-2</v>
      </c>
      <c r="R25" s="6"/>
      <c r="S25" s="7"/>
      <c r="T25" s="7"/>
      <c r="U25" s="6"/>
      <c r="V25" s="7"/>
      <c r="W25" s="14"/>
      <c r="X25" s="74"/>
      <c r="Y25" s="74"/>
      <c r="Z25" s="6"/>
      <c r="AA25" s="7"/>
      <c r="AB25" s="14"/>
      <c r="AC25" s="6"/>
      <c r="AD25" s="7"/>
      <c r="AE25" s="14"/>
      <c r="AF25" s="74"/>
      <c r="AG25" s="74"/>
    </row>
    <row r="26" spans="1:33" ht="36.75" customHeight="1" x14ac:dyDescent="0.2">
      <c r="A26" s="9"/>
      <c r="B26" s="9"/>
      <c r="C26" s="9"/>
      <c r="D26" s="9"/>
      <c r="E26" s="9"/>
      <c r="F26" s="9"/>
      <c r="G26" s="9"/>
      <c r="H26" s="12" t="s">
        <v>353</v>
      </c>
      <c r="I26" s="12"/>
      <c r="J26" s="6"/>
      <c r="K26" s="6"/>
      <c r="L26" s="6"/>
      <c r="M26" s="6"/>
      <c r="N26" s="6"/>
      <c r="O26" s="6"/>
      <c r="P26" s="74"/>
      <c r="Q26" s="74"/>
      <c r="R26" s="6"/>
      <c r="S26" s="7"/>
      <c r="T26" s="7"/>
      <c r="U26" s="6"/>
      <c r="V26" s="7"/>
      <c r="W26" s="14"/>
      <c r="X26" s="74"/>
      <c r="Y26" s="74"/>
      <c r="Z26" s="6"/>
      <c r="AA26" s="7"/>
      <c r="AB26" s="14"/>
      <c r="AC26" s="6"/>
      <c r="AD26" s="7"/>
      <c r="AE26" s="14"/>
      <c r="AF26" s="74"/>
      <c r="AG26" s="74"/>
    </row>
    <row r="27" spans="1:33" ht="25.5" customHeight="1" x14ac:dyDescent="0.2">
      <c r="A27" s="9"/>
      <c r="B27" s="9"/>
      <c r="C27" s="9"/>
      <c r="D27" s="9"/>
      <c r="E27" s="9"/>
      <c r="F27" s="9"/>
      <c r="G27" s="103" t="s">
        <v>328</v>
      </c>
      <c r="H27" s="16" t="s">
        <v>241</v>
      </c>
      <c r="I27" s="16"/>
      <c r="J27" s="15">
        <f>K27+L27</f>
        <v>0</v>
      </c>
      <c r="K27" s="15">
        <f>K28</f>
        <v>0</v>
      </c>
      <c r="L27" s="15">
        <v>0</v>
      </c>
      <c r="M27" s="15">
        <f>N27+O27</f>
        <v>11316.9</v>
      </c>
      <c r="N27" s="15">
        <f>N28</f>
        <v>10977.4</v>
      </c>
      <c r="O27" s="15">
        <f>O28</f>
        <v>339.5</v>
      </c>
      <c r="P27" s="74"/>
      <c r="Q27" s="74"/>
      <c r="R27" s="6"/>
      <c r="S27" s="7"/>
      <c r="T27" s="7"/>
      <c r="U27" s="6"/>
      <c r="V27" s="7"/>
      <c r="W27" s="14"/>
      <c r="X27" s="74"/>
      <c r="Y27" s="74"/>
      <c r="Z27" s="6"/>
      <c r="AA27" s="7"/>
      <c r="AB27" s="14"/>
      <c r="AC27" s="6"/>
      <c r="AD27" s="7"/>
      <c r="AE27" s="14"/>
      <c r="AF27" s="74"/>
      <c r="AG27" s="74"/>
    </row>
    <row r="28" spans="1:33" ht="56.25" customHeight="1" x14ac:dyDescent="0.2">
      <c r="A28" s="9"/>
      <c r="B28" s="9"/>
      <c r="C28" s="9"/>
      <c r="D28" s="9"/>
      <c r="E28" s="9"/>
      <c r="F28" s="9"/>
      <c r="G28" s="9"/>
      <c r="H28" s="29" t="s">
        <v>278</v>
      </c>
      <c r="I28" s="29"/>
      <c r="J28" s="6">
        <f>K28+L28</f>
        <v>0</v>
      </c>
      <c r="K28" s="6">
        <v>0</v>
      </c>
      <c r="L28" s="6">
        <v>0</v>
      </c>
      <c r="M28" s="6">
        <f>N28+O28</f>
        <v>11316.9</v>
      </c>
      <c r="N28" s="6">
        <v>10977.4</v>
      </c>
      <c r="O28" s="6">
        <v>339.5</v>
      </c>
      <c r="P28" s="74">
        <f t="shared" si="11"/>
        <v>0.97000061854394759</v>
      </c>
      <c r="Q28" s="74">
        <f t="shared" si="12"/>
        <v>2.9999381456052455E-2</v>
      </c>
      <c r="R28" s="6"/>
      <c r="S28" s="6"/>
      <c r="T28" s="6"/>
      <c r="U28" s="6"/>
      <c r="V28" s="6"/>
      <c r="W28" s="36"/>
      <c r="X28" s="74"/>
      <c r="Y28" s="74"/>
      <c r="Z28" s="6"/>
      <c r="AA28" s="6"/>
      <c r="AB28" s="6"/>
      <c r="AC28" s="6"/>
      <c r="AD28" s="6"/>
      <c r="AE28" s="36"/>
      <c r="AF28" s="74"/>
      <c r="AG28" s="74"/>
    </row>
    <row r="29" spans="1:33" ht="25.5" x14ac:dyDescent="0.2">
      <c r="A29" s="9" t="s">
        <v>23</v>
      </c>
      <c r="B29" s="9" t="s">
        <v>38</v>
      </c>
      <c r="C29" s="9" t="s">
        <v>0</v>
      </c>
      <c r="D29" s="9" t="s">
        <v>0</v>
      </c>
      <c r="E29" s="4" t="s">
        <v>0</v>
      </c>
      <c r="F29" s="4" t="s">
        <v>0</v>
      </c>
      <c r="G29" s="4"/>
      <c r="H29" s="12" t="s">
        <v>239</v>
      </c>
      <c r="I29" s="12"/>
      <c r="J29" s="6"/>
      <c r="K29" s="7"/>
      <c r="L29" s="7"/>
      <c r="M29" s="6"/>
      <c r="N29" s="7"/>
      <c r="O29" s="7"/>
      <c r="P29" s="74"/>
      <c r="Q29" s="74"/>
      <c r="R29" s="6"/>
      <c r="S29" s="7"/>
      <c r="T29" s="7"/>
      <c r="U29" s="6"/>
      <c r="V29" s="7"/>
      <c r="W29" s="14"/>
      <c r="X29" s="74"/>
      <c r="Y29" s="74"/>
      <c r="Z29" s="6"/>
      <c r="AA29" s="7"/>
      <c r="AB29" s="14"/>
      <c r="AC29" s="6"/>
      <c r="AD29" s="7"/>
      <c r="AE29" s="14"/>
      <c r="AF29" s="74"/>
      <c r="AG29" s="74"/>
    </row>
    <row r="30" spans="1:33" ht="18.75" customHeight="1" x14ac:dyDescent="0.2">
      <c r="A30" s="9" t="s">
        <v>23</v>
      </c>
      <c r="B30" s="9"/>
      <c r="C30" s="9"/>
      <c r="D30" s="9"/>
      <c r="E30" s="9"/>
      <c r="F30" s="9"/>
      <c r="G30" s="103" t="s">
        <v>324</v>
      </c>
      <c r="H30" s="16" t="s">
        <v>238</v>
      </c>
      <c r="I30" s="16"/>
      <c r="J30" s="15">
        <f>J31+J32</f>
        <v>769117</v>
      </c>
      <c r="K30" s="15">
        <f t="shared" ref="K30:T30" si="25">K31+K32</f>
        <v>477292.3</v>
      </c>
      <c r="L30" s="15">
        <f t="shared" si="25"/>
        <v>291824.69999999995</v>
      </c>
      <c r="M30" s="15">
        <f>M31+M32</f>
        <v>769117</v>
      </c>
      <c r="N30" s="15">
        <f t="shared" ref="N30:O30" si="26">N31+N32</f>
        <v>477292.3</v>
      </c>
      <c r="O30" s="15">
        <f t="shared" si="26"/>
        <v>291824.69999999995</v>
      </c>
      <c r="P30" s="74"/>
      <c r="Q30" s="74"/>
      <c r="R30" s="15">
        <f t="shared" si="25"/>
        <v>746548.8</v>
      </c>
      <c r="S30" s="15">
        <f t="shared" si="25"/>
        <v>440906.3</v>
      </c>
      <c r="T30" s="15">
        <f t="shared" si="25"/>
        <v>305642.5</v>
      </c>
      <c r="U30" s="15">
        <f t="shared" ref="U30:W30" si="27">U31+U32</f>
        <v>746548.8</v>
      </c>
      <c r="V30" s="15">
        <f t="shared" si="27"/>
        <v>440906.3</v>
      </c>
      <c r="W30" s="23">
        <f t="shared" si="27"/>
        <v>305642.5</v>
      </c>
      <c r="X30" s="74"/>
      <c r="Y30" s="74"/>
      <c r="Z30" s="15"/>
      <c r="AA30" s="15"/>
      <c r="AB30" s="23"/>
      <c r="AC30" s="15"/>
      <c r="AD30" s="15"/>
      <c r="AE30" s="23"/>
      <c r="AF30" s="74"/>
      <c r="AG30" s="74"/>
    </row>
    <row r="31" spans="1:33" ht="51" x14ac:dyDescent="0.2">
      <c r="A31" s="9" t="s">
        <v>23</v>
      </c>
      <c r="B31" s="9" t="s">
        <v>38</v>
      </c>
      <c r="C31" s="9" t="s">
        <v>27</v>
      </c>
      <c r="D31" s="9" t="s">
        <v>40</v>
      </c>
      <c r="E31" s="9" t="s">
        <v>0</v>
      </c>
      <c r="F31" s="9" t="s">
        <v>0</v>
      </c>
      <c r="G31" s="9"/>
      <c r="H31" s="5" t="s">
        <v>41</v>
      </c>
      <c r="I31" s="9" t="s">
        <v>374</v>
      </c>
      <c r="J31" s="6">
        <v>568205.19999999995</v>
      </c>
      <c r="K31" s="7" t="s">
        <v>39</v>
      </c>
      <c r="L31" s="7" t="s">
        <v>42</v>
      </c>
      <c r="M31" s="6">
        <v>568205.19999999995</v>
      </c>
      <c r="N31" s="7" t="s">
        <v>39</v>
      </c>
      <c r="O31" s="7" t="s">
        <v>42</v>
      </c>
      <c r="P31" s="74">
        <f t="shared" si="11"/>
        <v>0.8399998803249249</v>
      </c>
      <c r="Q31" s="74">
        <f t="shared" si="12"/>
        <v>0.16000011967507513</v>
      </c>
      <c r="R31" s="6">
        <v>524888.5</v>
      </c>
      <c r="S31" s="7" t="s">
        <v>24</v>
      </c>
      <c r="T31" s="7" t="s">
        <v>43</v>
      </c>
      <c r="U31" s="6">
        <v>524888.5</v>
      </c>
      <c r="V31" s="7" t="s">
        <v>24</v>
      </c>
      <c r="W31" s="14" t="s">
        <v>43</v>
      </c>
      <c r="X31" s="74">
        <f t="shared" si="19"/>
        <v>0.83999992379333899</v>
      </c>
      <c r="Y31" s="74">
        <f t="shared" si="20"/>
        <v>0.16000007620666104</v>
      </c>
      <c r="Z31" s="6"/>
      <c r="AA31" s="7"/>
      <c r="AB31" s="14"/>
      <c r="AC31" s="6"/>
      <c r="AD31" s="7"/>
      <c r="AE31" s="14"/>
      <c r="AF31" s="74"/>
      <c r="AG31" s="74"/>
    </row>
    <row r="32" spans="1:33" ht="25.5" x14ac:dyDescent="0.2">
      <c r="A32" s="9" t="s">
        <v>23</v>
      </c>
      <c r="B32" s="9" t="s">
        <v>38</v>
      </c>
      <c r="C32" s="9" t="s">
        <v>27</v>
      </c>
      <c r="D32" s="9" t="s">
        <v>44</v>
      </c>
      <c r="E32" s="9" t="s">
        <v>0</v>
      </c>
      <c r="F32" s="9" t="s">
        <v>0</v>
      </c>
      <c r="G32" s="9"/>
      <c r="H32" s="5" t="s">
        <v>45</v>
      </c>
      <c r="I32" s="9" t="s">
        <v>374</v>
      </c>
      <c r="J32" s="6">
        <v>200911.8</v>
      </c>
      <c r="K32" s="7" t="s">
        <v>18</v>
      </c>
      <c r="L32" s="7" t="s">
        <v>46</v>
      </c>
      <c r="M32" s="6">
        <v>200911.8</v>
      </c>
      <c r="N32" s="7" t="s">
        <v>18</v>
      </c>
      <c r="O32" s="7" t="s">
        <v>46</v>
      </c>
      <c r="P32" s="74">
        <f t="shared" si="11"/>
        <v>0</v>
      </c>
      <c r="Q32" s="74">
        <f t="shared" si="12"/>
        <v>1</v>
      </c>
      <c r="R32" s="6">
        <v>221660.3</v>
      </c>
      <c r="S32" s="7" t="s">
        <v>18</v>
      </c>
      <c r="T32" s="7" t="s">
        <v>47</v>
      </c>
      <c r="U32" s="6">
        <v>221660.3</v>
      </c>
      <c r="V32" s="7" t="s">
        <v>18</v>
      </c>
      <c r="W32" s="14" t="s">
        <v>47</v>
      </c>
      <c r="X32" s="74">
        <f t="shared" si="19"/>
        <v>0</v>
      </c>
      <c r="Y32" s="74">
        <f t="shared" si="20"/>
        <v>1</v>
      </c>
      <c r="Z32" s="6"/>
      <c r="AA32" s="7"/>
      <c r="AB32" s="14"/>
      <c r="AC32" s="6"/>
      <c r="AD32" s="7"/>
      <c r="AE32" s="14"/>
      <c r="AF32" s="74"/>
      <c r="AG32" s="74"/>
    </row>
    <row r="33" spans="1:33" ht="11.25" customHeight="1" x14ac:dyDescent="0.2">
      <c r="A33" s="10" t="s">
        <v>48</v>
      </c>
      <c r="B33" s="11" t="s">
        <v>0</v>
      </c>
      <c r="C33" s="11" t="s">
        <v>0</v>
      </c>
      <c r="D33" s="11" t="s">
        <v>0</v>
      </c>
      <c r="E33" s="3" t="s">
        <v>0</v>
      </c>
      <c r="F33" s="3" t="s">
        <v>0</v>
      </c>
      <c r="G33" s="101">
        <v>3</v>
      </c>
      <c r="H33" s="30" t="s">
        <v>243</v>
      </c>
      <c r="I33" s="30"/>
      <c r="J33" s="31">
        <f>J35+J37</f>
        <v>345062.6</v>
      </c>
      <c r="K33" s="31">
        <f t="shared" ref="K33:AB33" si="28">K35+K37</f>
        <v>257951.9</v>
      </c>
      <c r="L33" s="31">
        <f t="shared" si="28"/>
        <v>87110.7</v>
      </c>
      <c r="M33" s="31">
        <f>M35+M37</f>
        <v>431231.7</v>
      </c>
      <c r="N33" s="31">
        <f t="shared" ref="N33" si="29">N35+N37</f>
        <v>411118.4</v>
      </c>
      <c r="O33" s="31">
        <f>O35+O37</f>
        <v>20113.3</v>
      </c>
      <c r="P33" s="51"/>
      <c r="Q33" s="51"/>
      <c r="R33" s="31">
        <f t="shared" si="28"/>
        <v>346107.6</v>
      </c>
      <c r="S33" s="31">
        <f t="shared" si="28"/>
        <v>257951.9</v>
      </c>
      <c r="T33" s="31">
        <f t="shared" si="28"/>
        <v>88155.7</v>
      </c>
      <c r="U33" s="31">
        <f t="shared" ref="U33:W33" si="30">U35+U37</f>
        <v>21158.3</v>
      </c>
      <c r="V33" s="31">
        <f t="shared" si="30"/>
        <v>0</v>
      </c>
      <c r="W33" s="45">
        <f t="shared" si="30"/>
        <v>21158.3</v>
      </c>
      <c r="X33" s="51"/>
      <c r="Y33" s="51"/>
      <c r="Z33" s="31">
        <f t="shared" si="28"/>
        <v>89200.599999999991</v>
      </c>
      <c r="AA33" s="31">
        <f t="shared" si="28"/>
        <v>0</v>
      </c>
      <c r="AB33" s="32">
        <f t="shared" si="28"/>
        <v>89200.599999999991</v>
      </c>
      <c r="AC33" s="31">
        <f t="shared" ref="AC33:AE33" si="31">AC35+AC37</f>
        <v>22203.200000000001</v>
      </c>
      <c r="AD33" s="31">
        <f t="shared" si="31"/>
        <v>0</v>
      </c>
      <c r="AE33" s="76">
        <f t="shared" si="31"/>
        <v>22203.200000000001</v>
      </c>
      <c r="AF33" s="51"/>
      <c r="AG33" s="51"/>
    </row>
    <row r="34" spans="1:33" ht="26.25" customHeight="1" x14ac:dyDescent="0.2">
      <c r="A34" s="10"/>
      <c r="B34" s="11"/>
      <c r="C34" s="11"/>
      <c r="D34" s="11"/>
      <c r="E34" s="3"/>
      <c r="F34" s="3"/>
      <c r="G34" s="3"/>
      <c r="H34" s="12" t="s">
        <v>239</v>
      </c>
      <c r="I34" s="12"/>
      <c r="J34" s="2"/>
      <c r="K34" s="8"/>
      <c r="L34" s="8"/>
      <c r="M34" s="2"/>
      <c r="N34" s="8"/>
      <c r="O34" s="8"/>
      <c r="P34" s="74"/>
      <c r="Q34" s="74"/>
      <c r="R34" s="2"/>
      <c r="S34" s="8"/>
      <c r="T34" s="8"/>
      <c r="U34" s="2"/>
      <c r="V34" s="8"/>
      <c r="W34" s="13"/>
      <c r="X34" s="74"/>
      <c r="Y34" s="74"/>
      <c r="Z34" s="2"/>
      <c r="AA34" s="13"/>
      <c r="AB34" s="27"/>
      <c r="AC34" s="2"/>
      <c r="AD34" s="13"/>
      <c r="AE34" s="77"/>
      <c r="AF34" s="74"/>
      <c r="AG34" s="74"/>
    </row>
    <row r="35" spans="1:33" ht="45" customHeight="1" x14ac:dyDescent="0.2">
      <c r="A35" s="10"/>
      <c r="B35" s="11"/>
      <c r="C35" s="11"/>
      <c r="D35" s="11"/>
      <c r="E35" s="3"/>
      <c r="F35" s="3"/>
      <c r="G35" s="103" t="s">
        <v>329</v>
      </c>
      <c r="H35" s="16" t="s">
        <v>244</v>
      </c>
      <c r="I35" s="16"/>
      <c r="J35" s="15">
        <f>J36</f>
        <v>7398.3</v>
      </c>
      <c r="K35" s="15" t="str">
        <f t="shared" ref="K35:AE35" si="32">K36</f>
        <v>0,00</v>
      </c>
      <c r="L35" s="15" t="str">
        <f t="shared" si="32"/>
        <v>7 398,30</v>
      </c>
      <c r="M35" s="15">
        <f>M36</f>
        <v>7398.3</v>
      </c>
      <c r="N35" s="15" t="str">
        <f t="shared" si="32"/>
        <v>0,00</v>
      </c>
      <c r="O35" s="15" t="str">
        <f t="shared" si="32"/>
        <v>7 398,30</v>
      </c>
      <c r="P35" s="74">
        <f t="shared" si="11"/>
        <v>0</v>
      </c>
      <c r="Q35" s="74">
        <f t="shared" si="12"/>
        <v>1</v>
      </c>
      <c r="R35" s="15">
        <f t="shared" si="32"/>
        <v>8443.2999999999993</v>
      </c>
      <c r="S35" s="15" t="str">
        <f t="shared" si="32"/>
        <v>0,00</v>
      </c>
      <c r="T35" s="15" t="str">
        <f t="shared" si="32"/>
        <v>8 443,30</v>
      </c>
      <c r="U35" s="15">
        <f t="shared" si="32"/>
        <v>8443.2999999999993</v>
      </c>
      <c r="V35" s="15" t="str">
        <f t="shared" si="32"/>
        <v>0,00</v>
      </c>
      <c r="W35" s="23" t="str">
        <f t="shared" si="32"/>
        <v>8 443,30</v>
      </c>
      <c r="X35" s="74">
        <f t="shared" si="19"/>
        <v>0</v>
      </c>
      <c r="Y35" s="74">
        <f t="shared" si="20"/>
        <v>1</v>
      </c>
      <c r="Z35" s="15">
        <f t="shared" si="32"/>
        <v>9488.2000000000007</v>
      </c>
      <c r="AA35" s="15" t="str">
        <f t="shared" si="32"/>
        <v>0,00</v>
      </c>
      <c r="AB35" s="26" t="str">
        <f t="shared" si="32"/>
        <v>9 488,20</v>
      </c>
      <c r="AC35" s="15">
        <f t="shared" si="32"/>
        <v>9488.2000000000007</v>
      </c>
      <c r="AD35" s="15" t="str">
        <f t="shared" si="32"/>
        <v>0,00</v>
      </c>
      <c r="AE35" s="78" t="str">
        <f t="shared" si="32"/>
        <v>9 488,20</v>
      </c>
      <c r="AF35" s="74">
        <f t="shared" si="21"/>
        <v>0</v>
      </c>
      <c r="AG35" s="74">
        <f t="shared" si="22"/>
        <v>1</v>
      </c>
    </row>
    <row r="36" spans="1:33" ht="90" customHeight="1" x14ac:dyDescent="0.2">
      <c r="A36" s="9" t="s">
        <v>48</v>
      </c>
      <c r="B36" s="9" t="s">
        <v>38</v>
      </c>
      <c r="C36" s="9" t="s">
        <v>50</v>
      </c>
      <c r="D36" s="9" t="s">
        <v>54</v>
      </c>
      <c r="E36" s="9" t="s">
        <v>0</v>
      </c>
      <c r="F36" s="9" t="s">
        <v>0</v>
      </c>
      <c r="G36" s="9"/>
      <c r="H36" s="5" t="s">
        <v>55</v>
      </c>
      <c r="I36" s="5"/>
      <c r="J36" s="6">
        <v>7398.3</v>
      </c>
      <c r="K36" s="7" t="s">
        <v>18</v>
      </c>
      <c r="L36" s="7" t="s">
        <v>51</v>
      </c>
      <c r="M36" s="6">
        <v>7398.3</v>
      </c>
      <c r="N36" s="7" t="s">
        <v>18</v>
      </c>
      <c r="O36" s="7" t="s">
        <v>51</v>
      </c>
      <c r="P36" s="74">
        <f t="shared" si="11"/>
        <v>0</v>
      </c>
      <c r="Q36" s="74">
        <f t="shared" si="12"/>
        <v>1</v>
      </c>
      <c r="R36" s="6">
        <v>8443.2999999999993</v>
      </c>
      <c r="S36" s="7" t="s">
        <v>18</v>
      </c>
      <c r="T36" s="7" t="s">
        <v>52</v>
      </c>
      <c r="U36" s="6">
        <v>8443.2999999999993</v>
      </c>
      <c r="V36" s="7" t="s">
        <v>18</v>
      </c>
      <c r="W36" s="14" t="s">
        <v>52</v>
      </c>
      <c r="X36" s="74">
        <f t="shared" si="19"/>
        <v>0</v>
      </c>
      <c r="Y36" s="74">
        <f t="shared" si="20"/>
        <v>1</v>
      </c>
      <c r="Z36" s="6">
        <v>9488.2000000000007</v>
      </c>
      <c r="AA36" s="7" t="s">
        <v>18</v>
      </c>
      <c r="AB36" s="14" t="s">
        <v>53</v>
      </c>
      <c r="AC36" s="6">
        <v>9488.2000000000007</v>
      </c>
      <c r="AD36" s="7" t="s">
        <v>18</v>
      </c>
      <c r="AE36" s="14" t="s">
        <v>53</v>
      </c>
      <c r="AF36" s="74">
        <f t="shared" si="21"/>
        <v>0</v>
      </c>
      <c r="AG36" s="74">
        <f t="shared" si="22"/>
        <v>1</v>
      </c>
    </row>
    <row r="37" spans="1:33" ht="27" x14ac:dyDescent="0.2">
      <c r="A37" s="9"/>
      <c r="B37" s="9"/>
      <c r="C37" s="9"/>
      <c r="D37" s="3"/>
      <c r="E37" s="3"/>
      <c r="F37" s="3"/>
      <c r="G37" s="103" t="s">
        <v>330</v>
      </c>
      <c r="H37" s="16" t="s">
        <v>242</v>
      </c>
      <c r="I37" s="16"/>
      <c r="J37" s="15">
        <f>J38</f>
        <v>337664.3</v>
      </c>
      <c r="K37" s="15" t="str">
        <f t="shared" ref="K37:AE37" si="33">K38</f>
        <v>257 951,90</v>
      </c>
      <c r="L37" s="15" t="str">
        <f t="shared" si="33"/>
        <v>79 712,40</v>
      </c>
      <c r="M37" s="15">
        <f>M38</f>
        <v>423833.4</v>
      </c>
      <c r="N37" s="15">
        <f t="shared" si="33"/>
        <v>411118.4</v>
      </c>
      <c r="O37" s="15">
        <f>O38</f>
        <v>12715</v>
      </c>
      <c r="P37" s="74"/>
      <c r="Q37" s="74"/>
      <c r="R37" s="15">
        <f t="shared" si="33"/>
        <v>337664.3</v>
      </c>
      <c r="S37" s="15" t="str">
        <f t="shared" si="33"/>
        <v>257 951,90</v>
      </c>
      <c r="T37" s="15" t="str">
        <f t="shared" si="33"/>
        <v>79 712,40</v>
      </c>
      <c r="U37" s="15">
        <f t="shared" si="33"/>
        <v>12715</v>
      </c>
      <c r="V37" s="15">
        <f t="shared" si="33"/>
        <v>0</v>
      </c>
      <c r="W37" s="23">
        <f t="shared" si="33"/>
        <v>12715</v>
      </c>
      <c r="X37" s="74"/>
      <c r="Y37" s="74"/>
      <c r="Z37" s="15">
        <f t="shared" si="33"/>
        <v>79712.399999999994</v>
      </c>
      <c r="AA37" s="15" t="str">
        <f t="shared" si="33"/>
        <v>0,00</v>
      </c>
      <c r="AB37" s="15" t="str">
        <f t="shared" si="33"/>
        <v>79 712,40</v>
      </c>
      <c r="AC37" s="15">
        <f t="shared" si="33"/>
        <v>12715</v>
      </c>
      <c r="AD37" s="15" t="str">
        <f t="shared" si="33"/>
        <v>0,00</v>
      </c>
      <c r="AE37" s="23">
        <f t="shared" si="33"/>
        <v>12715</v>
      </c>
      <c r="AF37" s="74"/>
      <c r="AG37" s="74"/>
    </row>
    <row r="38" spans="1:33" ht="42" customHeight="1" x14ac:dyDescent="0.2">
      <c r="A38" s="9" t="s">
        <v>48</v>
      </c>
      <c r="B38" s="9" t="s">
        <v>38</v>
      </c>
      <c r="C38" s="9" t="s">
        <v>56</v>
      </c>
      <c r="D38" s="9" t="s">
        <v>58</v>
      </c>
      <c r="E38" s="9" t="s">
        <v>0</v>
      </c>
      <c r="F38" s="9" t="s">
        <v>0</v>
      </c>
      <c r="G38" s="9"/>
      <c r="H38" s="5" t="s">
        <v>59</v>
      </c>
      <c r="I38" s="9" t="s">
        <v>374</v>
      </c>
      <c r="J38" s="6">
        <v>337664.3</v>
      </c>
      <c r="K38" s="7" t="s">
        <v>49</v>
      </c>
      <c r="L38" s="7" t="s">
        <v>57</v>
      </c>
      <c r="M38" s="6">
        <f>N38+O38</f>
        <v>423833.4</v>
      </c>
      <c r="N38" s="6">
        <v>411118.4</v>
      </c>
      <c r="O38" s="6">
        <v>12715</v>
      </c>
      <c r="P38" s="74">
        <f t="shared" si="11"/>
        <v>0.9700000047188353</v>
      </c>
      <c r="Q38" s="74">
        <f t="shared" si="12"/>
        <v>2.9999995281164722E-2</v>
      </c>
      <c r="R38" s="6">
        <v>337664.3</v>
      </c>
      <c r="S38" s="7" t="s">
        <v>49</v>
      </c>
      <c r="T38" s="7" t="s">
        <v>57</v>
      </c>
      <c r="U38" s="6">
        <f>V38+W38</f>
        <v>12715</v>
      </c>
      <c r="V38" s="7">
        <v>0</v>
      </c>
      <c r="W38" s="6">
        <v>12715</v>
      </c>
      <c r="X38" s="74">
        <f t="shared" si="19"/>
        <v>0</v>
      </c>
      <c r="Y38" s="74">
        <f t="shared" si="20"/>
        <v>1</v>
      </c>
      <c r="Z38" s="6">
        <v>79712.399999999994</v>
      </c>
      <c r="AA38" s="7" t="s">
        <v>18</v>
      </c>
      <c r="AB38" s="14" t="s">
        <v>57</v>
      </c>
      <c r="AC38" s="6">
        <f>AD38+AE38</f>
        <v>12715</v>
      </c>
      <c r="AD38" s="6" t="s">
        <v>18</v>
      </c>
      <c r="AE38" s="6">
        <v>12715</v>
      </c>
      <c r="AF38" s="6">
        <f t="shared" si="21"/>
        <v>0</v>
      </c>
      <c r="AG38" s="74">
        <f t="shared" si="22"/>
        <v>1</v>
      </c>
    </row>
    <row r="39" spans="1:33" x14ac:dyDescent="0.2">
      <c r="A39" s="10" t="s">
        <v>60</v>
      </c>
      <c r="B39" s="11" t="s">
        <v>0</v>
      </c>
      <c r="C39" s="11" t="s">
        <v>0</v>
      </c>
      <c r="D39" s="11" t="s">
        <v>0</v>
      </c>
      <c r="E39" s="3" t="s">
        <v>0</v>
      </c>
      <c r="F39" s="3" t="s">
        <v>0</v>
      </c>
      <c r="G39" s="101">
        <v>4</v>
      </c>
      <c r="H39" s="30" t="s">
        <v>246</v>
      </c>
      <c r="I39" s="30"/>
      <c r="J39" s="31">
        <f>J41+J43+J45+J48</f>
        <v>23749</v>
      </c>
      <c r="K39" s="31">
        <f t="shared" ref="K39:S39" si="34">K42+K48</f>
        <v>0</v>
      </c>
      <c r="L39" s="31">
        <f>L41+L43+L45+L48</f>
        <v>23749</v>
      </c>
      <c r="M39" s="31">
        <f>M41+M43+M45+M48+M51+M54</f>
        <v>658795.80000000005</v>
      </c>
      <c r="N39" s="31">
        <f>N41+N43+N45+N48+N51+N54</f>
        <v>619331.30000000005</v>
      </c>
      <c r="O39" s="31">
        <f>O41+O43+O45+O48+O51+O54</f>
        <v>39464.5</v>
      </c>
      <c r="P39" s="51"/>
      <c r="Q39" s="51"/>
      <c r="R39" s="31">
        <f>R41+R43+R45+R48</f>
        <v>191803</v>
      </c>
      <c r="S39" s="31">
        <f t="shared" si="34"/>
        <v>0</v>
      </c>
      <c r="T39" s="31">
        <f>T41+T43+T45+T48</f>
        <v>191803</v>
      </c>
      <c r="U39" s="31">
        <f>U41+U43+U45+U48+U51+U54</f>
        <v>1104904.3</v>
      </c>
      <c r="V39" s="31">
        <f>V41+V43+V45+V48+V51+V54</f>
        <v>893705.60000000009</v>
      </c>
      <c r="W39" s="45">
        <f>W41+W43+W45+W48+W51+W54</f>
        <v>211198.69999999998</v>
      </c>
      <c r="X39" s="51"/>
      <c r="Y39" s="51"/>
      <c r="Z39" s="31">
        <f t="shared" ref="Z39:AB39" si="35">Z41+Z43+Z45+Z48</f>
        <v>166103</v>
      </c>
      <c r="AA39" s="31">
        <f t="shared" si="35"/>
        <v>0</v>
      </c>
      <c r="AB39" s="31">
        <f t="shared" si="35"/>
        <v>166103</v>
      </c>
      <c r="AC39" s="31">
        <f>AC41+AC43+AC45+AC48+AC51+AC54</f>
        <v>1042424.6</v>
      </c>
      <c r="AD39" s="31">
        <f>AD41+AD43+AD45+AD48+AD51+AD54</f>
        <v>853132.4</v>
      </c>
      <c r="AE39" s="45">
        <f>AE41+AE43+AE45+AE48+AE51+AE54</f>
        <v>189292.19999999998</v>
      </c>
      <c r="AF39" s="51"/>
      <c r="AG39" s="51"/>
    </row>
    <row r="40" spans="1:33" ht="25.5" x14ac:dyDescent="0.2">
      <c r="A40" s="9" t="s">
        <v>60</v>
      </c>
      <c r="B40" s="9" t="s">
        <v>38</v>
      </c>
      <c r="C40" s="9" t="s">
        <v>0</v>
      </c>
      <c r="D40" s="9" t="s">
        <v>0</v>
      </c>
      <c r="E40" s="4" t="s">
        <v>0</v>
      </c>
      <c r="F40" s="4" t="s">
        <v>0</v>
      </c>
      <c r="G40" s="4"/>
      <c r="H40" s="12" t="s">
        <v>239</v>
      </c>
      <c r="I40" s="12"/>
      <c r="J40" s="6"/>
      <c r="K40" s="7"/>
      <c r="L40" s="7"/>
      <c r="M40" s="6"/>
      <c r="N40" s="7"/>
      <c r="O40" s="7"/>
      <c r="P40" s="74"/>
      <c r="Q40" s="74"/>
      <c r="R40" s="6"/>
      <c r="S40" s="7"/>
      <c r="T40" s="7"/>
      <c r="U40" s="6"/>
      <c r="V40" s="7"/>
      <c r="W40" s="14"/>
      <c r="X40" s="74"/>
      <c r="Y40" s="74"/>
      <c r="Z40" s="6"/>
      <c r="AA40" s="7"/>
      <c r="AB40" s="14"/>
      <c r="AC40" s="6"/>
      <c r="AD40" s="7"/>
      <c r="AE40" s="14"/>
      <c r="AF40" s="74"/>
      <c r="AG40" s="74"/>
    </row>
    <row r="41" spans="1:33" ht="40.5" x14ac:dyDescent="0.2">
      <c r="A41" s="9"/>
      <c r="B41" s="9"/>
      <c r="C41" s="9"/>
      <c r="D41" s="9"/>
      <c r="E41" s="4"/>
      <c r="F41" s="4"/>
      <c r="G41" s="103" t="s">
        <v>331</v>
      </c>
      <c r="H41" s="16" t="s">
        <v>263</v>
      </c>
      <c r="I41" s="16"/>
      <c r="J41" s="15">
        <v>10290</v>
      </c>
      <c r="K41" s="21" t="s">
        <v>18</v>
      </c>
      <c r="L41" s="21" t="s">
        <v>61</v>
      </c>
      <c r="M41" s="15">
        <v>10290</v>
      </c>
      <c r="N41" s="21" t="s">
        <v>18</v>
      </c>
      <c r="O41" s="21" t="s">
        <v>61</v>
      </c>
      <c r="P41" s="74"/>
      <c r="Q41" s="74"/>
      <c r="R41" s="15">
        <v>150400</v>
      </c>
      <c r="S41" s="21" t="s">
        <v>18</v>
      </c>
      <c r="T41" s="21" t="s">
        <v>62</v>
      </c>
      <c r="U41" s="15">
        <v>150400</v>
      </c>
      <c r="V41" s="21" t="s">
        <v>18</v>
      </c>
      <c r="W41" s="22" t="s">
        <v>62</v>
      </c>
      <c r="X41" s="74"/>
      <c r="Y41" s="74"/>
      <c r="Z41" s="15">
        <v>142400</v>
      </c>
      <c r="AA41" s="21" t="s">
        <v>18</v>
      </c>
      <c r="AB41" s="22" t="s">
        <v>63</v>
      </c>
      <c r="AC41" s="15">
        <v>142400</v>
      </c>
      <c r="AD41" s="21" t="s">
        <v>18</v>
      </c>
      <c r="AE41" s="22" t="s">
        <v>63</v>
      </c>
      <c r="AF41" s="74"/>
      <c r="AG41" s="74"/>
    </row>
    <row r="42" spans="1:33" ht="28.5" customHeight="1" x14ac:dyDescent="0.2">
      <c r="A42" s="9" t="s">
        <v>60</v>
      </c>
      <c r="B42" s="9" t="s">
        <v>38</v>
      </c>
      <c r="C42" s="9" t="s">
        <v>64</v>
      </c>
      <c r="D42" s="9" t="s">
        <v>65</v>
      </c>
      <c r="E42" s="9" t="s">
        <v>0</v>
      </c>
      <c r="F42" s="9" t="s">
        <v>0</v>
      </c>
      <c r="G42" s="9"/>
      <c r="H42" s="5" t="s">
        <v>66</v>
      </c>
      <c r="I42" s="5"/>
      <c r="J42" s="6">
        <v>10290</v>
      </c>
      <c r="K42" s="7" t="s">
        <v>18</v>
      </c>
      <c r="L42" s="7" t="s">
        <v>61</v>
      </c>
      <c r="M42" s="6">
        <v>10290</v>
      </c>
      <c r="N42" s="7" t="s">
        <v>18</v>
      </c>
      <c r="O42" s="7" t="s">
        <v>61</v>
      </c>
      <c r="P42" s="74">
        <f t="shared" si="11"/>
        <v>0</v>
      </c>
      <c r="Q42" s="74">
        <f t="shared" si="12"/>
        <v>1</v>
      </c>
      <c r="R42" s="6">
        <v>150400</v>
      </c>
      <c r="S42" s="7" t="s">
        <v>18</v>
      </c>
      <c r="T42" s="7" t="s">
        <v>62</v>
      </c>
      <c r="U42" s="6">
        <v>150400</v>
      </c>
      <c r="V42" s="7" t="s">
        <v>18</v>
      </c>
      <c r="W42" s="14" t="s">
        <v>62</v>
      </c>
      <c r="X42" s="74">
        <f t="shared" si="19"/>
        <v>0</v>
      </c>
      <c r="Y42" s="74">
        <f t="shared" si="20"/>
        <v>1</v>
      </c>
      <c r="Z42" s="6">
        <v>142400</v>
      </c>
      <c r="AA42" s="7" t="s">
        <v>18</v>
      </c>
      <c r="AB42" s="14" t="s">
        <v>63</v>
      </c>
      <c r="AC42" s="6">
        <v>142400</v>
      </c>
      <c r="AD42" s="7" t="s">
        <v>18</v>
      </c>
      <c r="AE42" s="14" t="s">
        <v>63</v>
      </c>
      <c r="AF42" s="74">
        <f t="shared" si="21"/>
        <v>0</v>
      </c>
      <c r="AG42" s="74">
        <f t="shared" si="22"/>
        <v>1</v>
      </c>
    </row>
    <row r="43" spans="1:33" ht="13.5" x14ac:dyDescent="0.2">
      <c r="A43" s="9"/>
      <c r="B43" s="9"/>
      <c r="C43" s="9"/>
      <c r="D43" s="9"/>
      <c r="E43" s="9"/>
      <c r="F43" s="9"/>
      <c r="G43" s="103" t="s">
        <v>333</v>
      </c>
      <c r="H43" s="16" t="s">
        <v>274</v>
      </c>
      <c r="I43" s="16"/>
      <c r="J43" s="15">
        <f>J44</f>
        <v>0</v>
      </c>
      <c r="K43" s="15">
        <f t="shared" ref="K43:AE43" si="36">K44</f>
        <v>0</v>
      </c>
      <c r="L43" s="15">
        <f t="shared" si="36"/>
        <v>0</v>
      </c>
      <c r="M43" s="15">
        <f>M44</f>
        <v>439933.5</v>
      </c>
      <c r="N43" s="15">
        <f t="shared" si="36"/>
        <v>426735.5</v>
      </c>
      <c r="O43" s="15">
        <f t="shared" si="36"/>
        <v>13198</v>
      </c>
      <c r="P43" s="74"/>
      <c r="Q43" s="74"/>
      <c r="R43" s="15">
        <f t="shared" si="36"/>
        <v>0</v>
      </c>
      <c r="S43" s="15">
        <f t="shared" si="36"/>
        <v>0</v>
      </c>
      <c r="T43" s="15">
        <f t="shared" si="36"/>
        <v>0</v>
      </c>
      <c r="U43" s="15">
        <f t="shared" si="36"/>
        <v>450112</v>
      </c>
      <c r="V43" s="15">
        <f t="shared" si="36"/>
        <v>436608.6</v>
      </c>
      <c r="W43" s="23">
        <f t="shared" si="36"/>
        <v>13503.4</v>
      </c>
      <c r="X43" s="74"/>
      <c r="Y43" s="74"/>
      <c r="Z43" s="15">
        <f t="shared" si="36"/>
        <v>0</v>
      </c>
      <c r="AA43" s="15">
        <f t="shared" si="36"/>
        <v>0</v>
      </c>
      <c r="AB43" s="15">
        <f t="shared" si="36"/>
        <v>0</v>
      </c>
      <c r="AC43" s="15">
        <f t="shared" si="36"/>
        <v>355961.7</v>
      </c>
      <c r="AD43" s="15">
        <f t="shared" si="36"/>
        <v>345282.8</v>
      </c>
      <c r="AE43" s="23">
        <f t="shared" si="36"/>
        <v>10678.9</v>
      </c>
      <c r="AF43" s="74"/>
      <c r="AG43" s="74"/>
    </row>
    <row r="44" spans="1:33" ht="29.25" customHeight="1" x14ac:dyDescent="0.2">
      <c r="A44" s="9"/>
      <c r="B44" s="9"/>
      <c r="C44" s="9"/>
      <c r="D44" s="9"/>
      <c r="E44" s="9"/>
      <c r="F44" s="9"/>
      <c r="G44" s="9"/>
      <c r="H44" s="29" t="s">
        <v>304</v>
      </c>
      <c r="I44" s="9" t="s">
        <v>374</v>
      </c>
      <c r="J44" s="6">
        <f>K44+L44</f>
        <v>0</v>
      </c>
      <c r="K44" s="6">
        <v>0</v>
      </c>
      <c r="L44" s="6">
        <v>0</v>
      </c>
      <c r="M44" s="6">
        <f>N44+O44</f>
        <v>439933.5</v>
      </c>
      <c r="N44" s="6">
        <v>426735.5</v>
      </c>
      <c r="O44" s="6">
        <v>13198</v>
      </c>
      <c r="P44" s="74">
        <f t="shared" si="11"/>
        <v>0.97000001136535408</v>
      </c>
      <c r="Q44" s="74">
        <f t="shared" si="12"/>
        <v>2.9999988634645917E-2</v>
      </c>
      <c r="R44" s="6">
        <f>S44+T44</f>
        <v>0</v>
      </c>
      <c r="S44" s="6">
        <v>0</v>
      </c>
      <c r="T44" s="6">
        <v>0</v>
      </c>
      <c r="U44" s="6">
        <f>V44+W44</f>
        <v>450112</v>
      </c>
      <c r="V44" s="6">
        <v>436608.6</v>
      </c>
      <c r="W44" s="36">
        <v>13503.4</v>
      </c>
      <c r="X44" s="74">
        <f t="shared" si="19"/>
        <v>0.96999991113322903</v>
      </c>
      <c r="Y44" s="74">
        <f t="shared" si="20"/>
        <v>3.0000088866770937E-2</v>
      </c>
      <c r="Z44" s="6">
        <f>AA44+AB44</f>
        <v>0</v>
      </c>
      <c r="AA44" s="6">
        <v>0</v>
      </c>
      <c r="AB44" s="14">
        <v>0</v>
      </c>
      <c r="AC44" s="6">
        <f>AD44+AE44</f>
        <v>355961.7</v>
      </c>
      <c r="AD44" s="6">
        <v>345282.8</v>
      </c>
      <c r="AE44" s="14">
        <v>10678.9</v>
      </c>
      <c r="AF44" s="74">
        <f t="shared" si="21"/>
        <v>0.969999862344741</v>
      </c>
      <c r="AG44" s="74">
        <f t="shared" si="22"/>
        <v>3.0000137655258975E-2</v>
      </c>
    </row>
    <row r="45" spans="1:33" ht="13.5" x14ac:dyDescent="0.2">
      <c r="A45" s="9"/>
      <c r="B45" s="9"/>
      <c r="C45" s="9"/>
      <c r="D45" s="9"/>
      <c r="E45" s="9"/>
      <c r="F45" s="9"/>
      <c r="G45" s="103" t="s">
        <v>334</v>
      </c>
      <c r="H45" s="16" t="s">
        <v>276</v>
      </c>
      <c r="I45" s="9"/>
      <c r="J45" s="15">
        <f>J46</f>
        <v>0</v>
      </c>
      <c r="K45" s="15">
        <f t="shared" ref="K45:O45" si="37">K46</f>
        <v>0</v>
      </c>
      <c r="L45" s="15">
        <f t="shared" si="37"/>
        <v>0</v>
      </c>
      <c r="M45" s="15">
        <f t="shared" si="37"/>
        <v>83915.8</v>
      </c>
      <c r="N45" s="15">
        <f t="shared" si="37"/>
        <v>81398.3</v>
      </c>
      <c r="O45" s="15">
        <f t="shared" si="37"/>
        <v>2517.5</v>
      </c>
      <c r="P45" s="74"/>
      <c r="Q45" s="74"/>
      <c r="R45" s="15">
        <f>R46</f>
        <v>0</v>
      </c>
      <c r="S45" s="15">
        <f t="shared" ref="S45:W45" si="38">S46</f>
        <v>0</v>
      </c>
      <c r="T45" s="15">
        <f t="shared" si="38"/>
        <v>0</v>
      </c>
      <c r="U45" s="15">
        <f t="shared" si="38"/>
        <v>196408.69999999998</v>
      </c>
      <c r="V45" s="15">
        <f t="shared" si="38"/>
        <v>190516.4</v>
      </c>
      <c r="W45" s="23">
        <f t="shared" si="38"/>
        <v>5892.3</v>
      </c>
      <c r="X45" s="74"/>
      <c r="Y45" s="74"/>
      <c r="Z45" s="15">
        <f>Z46</f>
        <v>0</v>
      </c>
      <c r="AA45" s="15">
        <f t="shared" ref="AA45:AE45" si="39">AA46</f>
        <v>0</v>
      </c>
      <c r="AB45" s="15">
        <f t="shared" si="39"/>
        <v>0</v>
      </c>
      <c r="AC45" s="15">
        <f t="shared" si="39"/>
        <v>417009</v>
      </c>
      <c r="AD45" s="15">
        <f t="shared" si="39"/>
        <v>404498.7</v>
      </c>
      <c r="AE45" s="23">
        <f t="shared" si="39"/>
        <v>12510.3</v>
      </c>
      <c r="AF45" s="74"/>
      <c r="AG45" s="74"/>
    </row>
    <row r="46" spans="1:33" ht="38.25" x14ac:dyDescent="0.2">
      <c r="A46" s="9"/>
      <c r="B46" s="9"/>
      <c r="C46" s="9"/>
      <c r="D46" s="9"/>
      <c r="E46" s="9"/>
      <c r="F46" s="9"/>
      <c r="G46" s="9"/>
      <c r="H46" s="29" t="s">
        <v>277</v>
      </c>
      <c r="I46" s="9" t="s">
        <v>374</v>
      </c>
      <c r="J46" s="6">
        <f>K46+L46</f>
        <v>0</v>
      </c>
      <c r="K46" s="6">
        <v>0</v>
      </c>
      <c r="L46" s="6">
        <v>0</v>
      </c>
      <c r="M46" s="6">
        <f>N46+O46</f>
        <v>83915.8</v>
      </c>
      <c r="N46" s="6">
        <v>81398.3</v>
      </c>
      <c r="O46" s="6">
        <v>2517.5</v>
      </c>
      <c r="P46" s="74">
        <f t="shared" si="11"/>
        <v>0.96999969016561838</v>
      </c>
      <c r="Q46" s="74">
        <f t="shared" si="12"/>
        <v>3.0000309834381605E-2</v>
      </c>
      <c r="R46" s="6">
        <f>S46+T46</f>
        <v>0</v>
      </c>
      <c r="S46" s="6">
        <v>0</v>
      </c>
      <c r="T46" s="6">
        <v>0</v>
      </c>
      <c r="U46" s="6">
        <f>V46+W46</f>
        <v>196408.69999999998</v>
      </c>
      <c r="V46" s="6">
        <v>190516.4</v>
      </c>
      <c r="W46" s="36">
        <v>5892.3</v>
      </c>
      <c r="X46" s="74">
        <f t="shared" si="19"/>
        <v>0.96999980143445785</v>
      </c>
      <c r="Y46" s="74">
        <f t="shared" si="20"/>
        <v>3.000019856554216E-2</v>
      </c>
      <c r="Z46" s="6">
        <f>AA46+AB46</f>
        <v>0</v>
      </c>
      <c r="AA46" s="6">
        <v>0</v>
      </c>
      <c r="AB46" s="6">
        <v>0</v>
      </c>
      <c r="AC46" s="6">
        <f>AD46+AE46</f>
        <v>417009</v>
      </c>
      <c r="AD46" s="6">
        <v>404498.7</v>
      </c>
      <c r="AE46" s="36">
        <v>12510.3</v>
      </c>
      <c r="AF46" s="74">
        <f t="shared" si="21"/>
        <v>0.96999992805910662</v>
      </c>
      <c r="AG46" s="74">
        <f t="shared" si="22"/>
        <v>3.0000071940893359E-2</v>
      </c>
    </row>
    <row r="47" spans="1:33" ht="25.5" x14ac:dyDescent="0.2">
      <c r="A47" s="9" t="s">
        <v>60</v>
      </c>
      <c r="B47" s="9" t="s">
        <v>67</v>
      </c>
      <c r="C47" s="9" t="s">
        <v>0</v>
      </c>
      <c r="D47" s="9" t="s">
        <v>0</v>
      </c>
      <c r="E47" s="4" t="s">
        <v>0</v>
      </c>
      <c r="F47" s="4" t="s">
        <v>0</v>
      </c>
      <c r="G47" s="4"/>
      <c r="H47" s="12" t="s">
        <v>245</v>
      </c>
      <c r="I47" s="12"/>
      <c r="J47" s="6"/>
      <c r="K47" s="7"/>
      <c r="L47" s="7"/>
      <c r="M47" s="6"/>
      <c r="N47" s="7"/>
      <c r="O47" s="7"/>
      <c r="P47" s="74"/>
      <c r="Q47" s="74"/>
      <c r="R47" s="6"/>
      <c r="S47" s="7"/>
      <c r="T47" s="7"/>
      <c r="U47" s="6"/>
      <c r="V47" s="7"/>
      <c r="W47" s="14"/>
      <c r="X47" s="74"/>
      <c r="Y47" s="74"/>
      <c r="Z47" s="6"/>
      <c r="AA47" s="7"/>
      <c r="AB47" s="14"/>
      <c r="AC47" s="6"/>
      <c r="AD47" s="7"/>
      <c r="AE47" s="14"/>
      <c r="AF47" s="74"/>
      <c r="AG47" s="74"/>
    </row>
    <row r="48" spans="1:33" ht="13.5" x14ac:dyDescent="0.2">
      <c r="A48" s="9"/>
      <c r="B48" s="9"/>
      <c r="C48" s="9"/>
      <c r="D48" s="9"/>
      <c r="E48" s="4"/>
      <c r="F48" s="4"/>
      <c r="G48" s="103" t="s">
        <v>331</v>
      </c>
      <c r="H48" s="17" t="s">
        <v>332</v>
      </c>
      <c r="I48" s="17"/>
      <c r="J48" s="15">
        <f>J49+J50</f>
        <v>13459</v>
      </c>
      <c r="K48" s="15">
        <f t="shared" ref="K48:AB48" si="40">K49+K50</f>
        <v>0</v>
      </c>
      <c r="L48" s="15">
        <f t="shared" si="40"/>
        <v>13459</v>
      </c>
      <c r="M48" s="15">
        <f>M49+M50</f>
        <v>13459</v>
      </c>
      <c r="N48" s="15">
        <f t="shared" ref="N48:O48" si="41">N49+N50</f>
        <v>0</v>
      </c>
      <c r="O48" s="15">
        <f t="shared" si="41"/>
        <v>13459</v>
      </c>
      <c r="P48" s="74"/>
      <c r="Q48" s="74"/>
      <c r="R48" s="15">
        <f t="shared" si="40"/>
        <v>41403</v>
      </c>
      <c r="S48" s="15">
        <f t="shared" si="40"/>
        <v>0</v>
      </c>
      <c r="T48" s="15">
        <f t="shared" si="40"/>
        <v>41403</v>
      </c>
      <c r="U48" s="15">
        <f t="shared" ref="U48:W48" si="42">U49+U50</f>
        <v>204296.8</v>
      </c>
      <c r="V48" s="15">
        <f t="shared" si="42"/>
        <v>162893.79999999999</v>
      </c>
      <c r="W48" s="23">
        <f t="shared" si="42"/>
        <v>41403</v>
      </c>
      <c r="X48" s="74"/>
      <c r="Y48" s="74"/>
      <c r="Z48" s="15">
        <f t="shared" si="40"/>
        <v>23703</v>
      </c>
      <c r="AA48" s="15">
        <f t="shared" si="40"/>
        <v>0</v>
      </c>
      <c r="AB48" s="15">
        <f t="shared" si="40"/>
        <v>23703</v>
      </c>
      <c r="AC48" s="15">
        <f t="shared" ref="AC48:AE48" si="43">AC49+AC50</f>
        <v>23703</v>
      </c>
      <c r="AD48" s="15">
        <f t="shared" si="43"/>
        <v>0</v>
      </c>
      <c r="AE48" s="23">
        <f t="shared" si="43"/>
        <v>23703</v>
      </c>
      <c r="AF48" s="74"/>
      <c r="AG48" s="74"/>
    </row>
    <row r="49" spans="1:33" ht="38.25" x14ac:dyDescent="0.2">
      <c r="A49" s="9" t="s">
        <v>60</v>
      </c>
      <c r="B49" s="9" t="s">
        <v>67</v>
      </c>
      <c r="C49" s="9" t="s">
        <v>64</v>
      </c>
      <c r="D49" s="9" t="s">
        <v>69</v>
      </c>
      <c r="E49" s="9" t="s">
        <v>0</v>
      </c>
      <c r="F49" s="9" t="s">
        <v>0</v>
      </c>
      <c r="G49" s="9"/>
      <c r="H49" s="5" t="s">
        <v>70</v>
      </c>
      <c r="I49" s="5"/>
      <c r="J49" s="6">
        <v>13459</v>
      </c>
      <c r="K49" s="7" t="s">
        <v>18</v>
      </c>
      <c r="L49" s="7" t="s">
        <v>68</v>
      </c>
      <c r="M49" s="6">
        <v>13459</v>
      </c>
      <c r="N49" s="7" t="s">
        <v>18</v>
      </c>
      <c r="O49" s="7" t="s">
        <v>68</v>
      </c>
      <c r="P49" s="74">
        <f t="shared" si="11"/>
        <v>0</v>
      </c>
      <c r="Q49" s="74">
        <f t="shared" si="12"/>
        <v>1</v>
      </c>
      <c r="R49" s="6">
        <v>10203</v>
      </c>
      <c r="S49" s="7" t="s">
        <v>18</v>
      </c>
      <c r="T49" s="7" t="s">
        <v>71</v>
      </c>
      <c r="U49" s="6">
        <v>10203</v>
      </c>
      <c r="V49" s="7" t="s">
        <v>18</v>
      </c>
      <c r="W49" s="14" t="s">
        <v>71</v>
      </c>
      <c r="X49" s="74">
        <f t="shared" si="19"/>
        <v>0</v>
      </c>
      <c r="Y49" s="74">
        <f t="shared" si="20"/>
        <v>1</v>
      </c>
      <c r="Z49" s="6">
        <v>4983</v>
      </c>
      <c r="AA49" s="7" t="s">
        <v>18</v>
      </c>
      <c r="AB49" s="14" t="s">
        <v>72</v>
      </c>
      <c r="AC49" s="6">
        <v>4983</v>
      </c>
      <c r="AD49" s="7" t="s">
        <v>18</v>
      </c>
      <c r="AE49" s="14" t="s">
        <v>72</v>
      </c>
      <c r="AF49" s="74">
        <f t="shared" si="21"/>
        <v>0</v>
      </c>
      <c r="AG49" s="74">
        <f t="shared" si="22"/>
        <v>1</v>
      </c>
    </row>
    <row r="50" spans="1:33" ht="25.5" x14ac:dyDescent="0.2">
      <c r="A50" s="9" t="s">
        <v>60</v>
      </c>
      <c r="B50" s="9" t="s">
        <v>67</v>
      </c>
      <c r="C50" s="9" t="s">
        <v>64</v>
      </c>
      <c r="D50" s="9" t="s">
        <v>73</v>
      </c>
      <c r="E50" s="9" t="s">
        <v>0</v>
      </c>
      <c r="F50" s="9" t="s">
        <v>0</v>
      </c>
      <c r="G50" s="9"/>
      <c r="H50" s="5" t="s">
        <v>74</v>
      </c>
      <c r="I50" s="5"/>
      <c r="J50" s="6">
        <v>0</v>
      </c>
      <c r="K50" s="7" t="s">
        <v>18</v>
      </c>
      <c r="L50" s="7" t="s">
        <v>18</v>
      </c>
      <c r="M50" s="6">
        <v>0</v>
      </c>
      <c r="N50" s="7" t="s">
        <v>18</v>
      </c>
      <c r="O50" s="7" t="s">
        <v>18</v>
      </c>
      <c r="P50" s="74"/>
      <c r="Q50" s="74"/>
      <c r="R50" s="6">
        <v>31200</v>
      </c>
      <c r="S50" s="7" t="s">
        <v>18</v>
      </c>
      <c r="T50" s="7" t="s">
        <v>75</v>
      </c>
      <c r="U50" s="6">
        <f>V50+W50</f>
        <v>194093.8</v>
      </c>
      <c r="V50" s="6">
        <v>162893.79999999999</v>
      </c>
      <c r="W50" s="14" t="s">
        <v>75</v>
      </c>
      <c r="X50" s="104">
        <f t="shared" si="19"/>
        <v>0.83925297974484503</v>
      </c>
      <c r="Y50" s="104">
        <f t="shared" si="20"/>
        <v>0.160747020255155</v>
      </c>
      <c r="Z50" s="6">
        <v>18720</v>
      </c>
      <c r="AA50" s="7" t="s">
        <v>18</v>
      </c>
      <c r="AB50" s="14" t="s">
        <v>76</v>
      </c>
      <c r="AC50" s="6">
        <v>18720</v>
      </c>
      <c r="AD50" s="7" t="s">
        <v>18</v>
      </c>
      <c r="AE50" s="14" t="s">
        <v>76</v>
      </c>
      <c r="AF50" s="104">
        <f t="shared" si="21"/>
        <v>0</v>
      </c>
      <c r="AG50" s="104">
        <f t="shared" si="22"/>
        <v>1</v>
      </c>
    </row>
    <row r="51" spans="1:33" ht="27" x14ac:dyDescent="0.2">
      <c r="A51" s="9"/>
      <c r="B51" s="9"/>
      <c r="C51" s="9"/>
      <c r="D51" s="9"/>
      <c r="E51" s="9"/>
      <c r="F51" s="9"/>
      <c r="G51" s="9" t="s">
        <v>354</v>
      </c>
      <c r="H51" s="17" t="s">
        <v>355</v>
      </c>
      <c r="I51" s="17"/>
      <c r="J51" s="6"/>
      <c r="K51" s="7"/>
      <c r="L51" s="7"/>
      <c r="M51" s="15">
        <f>M52</f>
        <v>4640</v>
      </c>
      <c r="N51" s="15">
        <f t="shared" ref="N51:O51" si="44">N52</f>
        <v>4640</v>
      </c>
      <c r="O51" s="15">
        <f t="shared" si="44"/>
        <v>0</v>
      </c>
      <c r="P51" s="74"/>
      <c r="Q51" s="74"/>
      <c r="R51" s="49"/>
      <c r="S51" s="7"/>
      <c r="T51" s="7"/>
      <c r="U51" s="6"/>
      <c r="V51" s="6"/>
      <c r="W51" s="14"/>
      <c r="X51" s="104"/>
      <c r="Y51" s="104"/>
      <c r="Z51" s="49"/>
      <c r="AA51" s="7"/>
      <c r="AB51" s="14"/>
      <c r="AC51" s="6"/>
      <c r="AD51" s="7"/>
      <c r="AE51" s="14"/>
      <c r="AF51" s="104"/>
      <c r="AG51" s="104"/>
    </row>
    <row r="52" spans="1:33" ht="25.5" x14ac:dyDescent="0.2">
      <c r="A52" s="9"/>
      <c r="B52" s="9"/>
      <c r="C52" s="9"/>
      <c r="D52" s="9"/>
      <c r="E52" s="9"/>
      <c r="F52" s="9"/>
      <c r="G52" s="9"/>
      <c r="H52" s="5" t="s">
        <v>356</v>
      </c>
      <c r="I52" s="5"/>
      <c r="J52" s="6"/>
      <c r="K52" s="7"/>
      <c r="L52" s="7"/>
      <c r="M52" s="6">
        <f>N52+O52</f>
        <v>4640</v>
      </c>
      <c r="N52" s="6">
        <v>4640</v>
      </c>
      <c r="O52" s="6">
        <v>0</v>
      </c>
      <c r="P52" s="104">
        <f t="shared" si="11"/>
        <v>1</v>
      </c>
      <c r="Q52" s="104">
        <f t="shared" si="12"/>
        <v>0</v>
      </c>
      <c r="R52" s="49"/>
      <c r="S52" s="7"/>
      <c r="T52" s="7"/>
      <c r="U52" s="6"/>
      <c r="V52" s="6"/>
      <c r="W52" s="14"/>
      <c r="X52" s="104"/>
      <c r="Y52" s="104"/>
      <c r="Z52" s="49"/>
      <c r="AA52" s="7"/>
      <c r="AB52" s="14"/>
      <c r="AC52" s="6"/>
      <c r="AD52" s="7"/>
      <c r="AE52" s="14"/>
      <c r="AF52" s="104"/>
      <c r="AG52" s="104"/>
    </row>
    <row r="53" spans="1:33" ht="25.5" x14ac:dyDescent="0.2">
      <c r="A53" s="9"/>
      <c r="B53" s="9"/>
      <c r="C53" s="9"/>
      <c r="D53" s="9"/>
      <c r="E53" s="9"/>
      <c r="F53" s="9"/>
      <c r="G53" s="9"/>
      <c r="H53" s="12" t="s">
        <v>369</v>
      </c>
      <c r="I53" s="12"/>
      <c r="J53" s="6"/>
      <c r="K53" s="7"/>
      <c r="L53" s="7"/>
      <c r="M53" s="6"/>
      <c r="N53" s="6"/>
      <c r="O53" s="36"/>
      <c r="P53" s="104"/>
      <c r="Q53" s="104"/>
      <c r="R53" s="49"/>
      <c r="S53" s="7"/>
      <c r="T53" s="7"/>
      <c r="U53" s="6"/>
      <c r="V53" s="6"/>
      <c r="W53" s="14"/>
      <c r="X53" s="104"/>
      <c r="Y53" s="104"/>
      <c r="Z53" s="49"/>
      <c r="AA53" s="7"/>
      <c r="AB53" s="14"/>
      <c r="AC53" s="6"/>
      <c r="AD53" s="7"/>
      <c r="AE53" s="14"/>
      <c r="AF53" s="104"/>
      <c r="AG53" s="104"/>
    </row>
    <row r="54" spans="1:33" ht="13.5" x14ac:dyDescent="0.2">
      <c r="A54" s="9"/>
      <c r="B54" s="9"/>
      <c r="C54" s="9"/>
      <c r="D54" s="9"/>
      <c r="E54" s="9"/>
      <c r="F54" s="9"/>
      <c r="G54" s="103" t="s">
        <v>358</v>
      </c>
      <c r="H54" s="17" t="s">
        <v>357</v>
      </c>
      <c r="I54" s="17"/>
      <c r="J54" s="6"/>
      <c r="K54" s="7"/>
      <c r="L54" s="7"/>
      <c r="M54" s="15">
        <f>M55+M56+M57</f>
        <v>106557.5</v>
      </c>
      <c r="N54" s="15">
        <f t="shared" ref="N54:O54" si="45">N55+N56+N57</f>
        <v>106557.5</v>
      </c>
      <c r="O54" s="15">
        <f t="shared" si="45"/>
        <v>0</v>
      </c>
      <c r="P54" s="104"/>
      <c r="Q54" s="104"/>
      <c r="R54" s="49"/>
      <c r="S54" s="7"/>
      <c r="T54" s="7"/>
      <c r="U54" s="15">
        <f>U55+U56+U57</f>
        <v>103686.8</v>
      </c>
      <c r="V54" s="15">
        <f t="shared" ref="V54:W54" si="46">V55+V56+V57</f>
        <v>103686.8</v>
      </c>
      <c r="W54" s="15">
        <f t="shared" si="46"/>
        <v>0</v>
      </c>
      <c r="X54" s="104"/>
      <c r="Y54" s="104"/>
      <c r="Z54" s="49"/>
      <c r="AA54" s="7"/>
      <c r="AB54" s="14"/>
      <c r="AC54" s="15">
        <f>AC55+AC56+AC57</f>
        <v>103350.9</v>
      </c>
      <c r="AD54" s="15">
        <f t="shared" ref="AD54:AE54" si="47">AD55+AD56+AD57</f>
        <v>103350.9</v>
      </c>
      <c r="AE54" s="15">
        <f t="shared" si="47"/>
        <v>0</v>
      </c>
      <c r="AF54" s="104"/>
      <c r="AG54" s="104"/>
    </row>
    <row r="55" spans="1:33" ht="25.5" x14ac:dyDescent="0.2">
      <c r="A55" s="9"/>
      <c r="B55" s="9"/>
      <c r="C55" s="9"/>
      <c r="D55" s="9"/>
      <c r="E55" s="9"/>
      <c r="F55" s="9"/>
      <c r="G55" s="103"/>
      <c r="H55" s="29" t="s">
        <v>359</v>
      </c>
      <c r="I55" s="29"/>
      <c r="J55" s="6"/>
      <c r="K55" s="7"/>
      <c r="L55" s="7"/>
      <c r="M55" s="6">
        <f>N55+O55</f>
        <v>66485.5</v>
      </c>
      <c r="N55" s="6">
        <v>66485.5</v>
      </c>
      <c r="O55" s="36">
        <v>0</v>
      </c>
      <c r="P55" s="104">
        <f t="shared" si="11"/>
        <v>1</v>
      </c>
      <c r="Q55" s="104">
        <f t="shared" si="12"/>
        <v>0</v>
      </c>
      <c r="R55" s="49"/>
      <c r="S55" s="7"/>
      <c r="T55" s="7"/>
      <c r="U55" s="36">
        <f>V55+W55</f>
        <v>63614.8</v>
      </c>
      <c r="V55" s="36">
        <v>63614.8</v>
      </c>
      <c r="W55" s="36">
        <v>0</v>
      </c>
      <c r="X55" s="104">
        <f t="shared" si="19"/>
        <v>1</v>
      </c>
      <c r="Y55" s="104">
        <f t="shared" si="20"/>
        <v>0</v>
      </c>
      <c r="Z55" s="49"/>
      <c r="AA55" s="7"/>
      <c r="AB55" s="14"/>
      <c r="AC55" s="36">
        <f>AD55+AE55</f>
        <v>61616</v>
      </c>
      <c r="AD55" s="36">
        <v>61616</v>
      </c>
      <c r="AE55" s="36">
        <v>0</v>
      </c>
      <c r="AF55" s="104">
        <f t="shared" si="21"/>
        <v>1</v>
      </c>
      <c r="AG55" s="104">
        <f t="shared" si="22"/>
        <v>0</v>
      </c>
    </row>
    <row r="56" spans="1:33" ht="76.5" x14ac:dyDescent="0.2">
      <c r="A56" s="9"/>
      <c r="B56" s="9"/>
      <c r="C56" s="9"/>
      <c r="D56" s="9"/>
      <c r="E56" s="9"/>
      <c r="F56" s="9"/>
      <c r="G56" s="103"/>
      <c r="H56" s="29" t="s">
        <v>360</v>
      </c>
      <c r="I56" s="29"/>
      <c r="J56" s="6"/>
      <c r="K56" s="7"/>
      <c r="L56" s="7"/>
      <c r="M56" s="6">
        <f t="shared" ref="M56:M57" si="48">N56+O56</f>
        <v>21618</v>
      </c>
      <c r="N56" s="6">
        <v>21618</v>
      </c>
      <c r="O56" s="36">
        <v>0</v>
      </c>
      <c r="P56" s="104">
        <f t="shared" si="11"/>
        <v>1</v>
      </c>
      <c r="Q56" s="104">
        <f t="shared" si="12"/>
        <v>0</v>
      </c>
      <c r="R56" s="49"/>
      <c r="S56" s="7"/>
      <c r="T56" s="7"/>
      <c r="U56" s="36">
        <f t="shared" ref="U56:U57" si="49">V56+W56</f>
        <v>21618</v>
      </c>
      <c r="V56" s="36">
        <v>21618</v>
      </c>
      <c r="W56" s="36">
        <v>0</v>
      </c>
      <c r="X56" s="104">
        <f t="shared" si="19"/>
        <v>1</v>
      </c>
      <c r="Y56" s="104">
        <f t="shared" si="20"/>
        <v>0</v>
      </c>
      <c r="Z56" s="49"/>
      <c r="AA56" s="7"/>
      <c r="AB56" s="14"/>
      <c r="AC56" s="36">
        <f t="shared" ref="AC56:AC57" si="50">AD56+AE56</f>
        <v>23280.9</v>
      </c>
      <c r="AD56" s="36">
        <v>23280.9</v>
      </c>
      <c r="AE56" s="36">
        <v>0</v>
      </c>
      <c r="AF56" s="104">
        <f t="shared" si="21"/>
        <v>1</v>
      </c>
      <c r="AG56" s="104">
        <f t="shared" si="22"/>
        <v>0</v>
      </c>
    </row>
    <row r="57" spans="1:33" ht="76.5" x14ac:dyDescent="0.2">
      <c r="A57" s="9"/>
      <c r="B57" s="9"/>
      <c r="C57" s="9"/>
      <c r="D57" s="9"/>
      <c r="E57" s="9"/>
      <c r="F57" s="9"/>
      <c r="G57" s="9"/>
      <c r="H57" s="29" t="s">
        <v>361</v>
      </c>
      <c r="I57" s="29"/>
      <c r="J57" s="6"/>
      <c r="K57" s="7"/>
      <c r="L57" s="7"/>
      <c r="M57" s="6">
        <f t="shared" si="48"/>
        <v>18454</v>
      </c>
      <c r="N57" s="6">
        <v>18454</v>
      </c>
      <c r="O57" s="36">
        <v>0</v>
      </c>
      <c r="P57" s="104">
        <f t="shared" si="11"/>
        <v>1</v>
      </c>
      <c r="Q57" s="104">
        <f t="shared" si="12"/>
        <v>0</v>
      </c>
      <c r="R57" s="49"/>
      <c r="S57" s="7"/>
      <c r="T57" s="7"/>
      <c r="U57" s="36">
        <f t="shared" si="49"/>
        <v>18454</v>
      </c>
      <c r="V57" s="36">
        <v>18454</v>
      </c>
      <c r="W57" s="36">
        <v>0</v>
      </c>
      <c r="X57" s="104">
        <f t="shared" si="19"/>
        <v>1</v>
      </c>
      <c r="Y57" s="104">
        <f t="shared" si="20"/>
        <v>0</v>
      </c>
      <c r="Z57" s="49"/>
      <c r="AA57" s="7"/>
      <c r="AB57" s="14"/>
      <c r="AC57" s="36">
        <f t="shared" si="50"/>
        <v>18454</v>
      </c>
      <c r="AD57" s="36">
        <v>18454</v>
      </c>
      <c r="AE57" s="36">
        <v>0</v>
      </c>
      <c r="AF57" s="104">
        <f t="shared" si="21"/>
        <v>1</v>
      </c>
      <c r="AG57" s="104">
        <f t="shared" si="22"/>
        <v>0</v>
      </c>
    </row>
    <row r="58" spans="1:33" x14ac:dyDescent="0.2">
      <c r="A58" s="18" t="s">
        <v>77</v>
      </c>
      <c r="B58" s="19" t="s">
        <v>0</v>
      </c>
      <c r="C58" s="19" t="s">
        <v>0</v>
      </c>
      <c r="D58" s="19" t="s">
        <v>0</v>
      </c>
      <c r="E58" s="20" t="s">
        <v>0</v>
      </c>
      <c r="F58" s="20" t="s">
        <v>0</v>
      </c>
      <c r="G58" s="101">
        <v>5</v>
      </c>
      <c r="H58" s="30" t="s">
        <v>233</v>
      </c>
      <c r="I58" s="30"/>
      <c r="J58" s="31">
        <f>J60+J64+J66+J72+J83+J93</f>
        <v>674491.7</v>
      </c>
      <c r="K58" s="31">
        <f t="shared" ref="K58:O58" si="51">K60+K64+K66+K72+K83+K93</f>
        <v>59267.6</v>
      </c>
      <c r="L58" s="31">
        <f t="shared" si="51"/>
        <v>615224.1</v>
      </c>
      <c r="M58" s="31">
        <f t="shared" si="51"/>
        <v>1375064</v>
      </c>
      <c r="N58" s="31">
        <f t="shared" si="51"/>
        <v>759213.6</v>
      </c>
      <c r="O58" s="31">
        <f t="shared" si="51"/>
        <v>615850.4</v>
      </c>
      <c r="P58" s="51"/>
      <c r="Q58" s="51"/>
      <c r="R58" s="31">
        <f t="shared" ref="R58:W58" si="52">R60+R64+R66+R72+R83+R93</f>
        <v>626425.19999999995</v>
      </c>
      <c r="S58" s="31">
        <f t="shared" si="52"/>
        <v>0</v>
      </c>
      <c r="T58" s="31">
        <f t="shared" si="52"/>
        <v>626425.19999999995</v>
      </c>
      <c r="U58" s="31">
        <f t="shared" si="52"/>
        <v>2667030.1999999997</v>
      </c>
      <c r="V58" s="31">
        <f t="shared" si="52"/>
        <v>2042182.5</v>
      </c>
      <c r="W58" s="45">
        <f t="shared" si="52"/>
        <v>624847.70000000007</v>
      </c>
      <c r="X58" s="51"/>
      <c r="Y58" s="51"/>
      <c r="Z58" s="31">
        <f t="shared" ref="Z58:AE58" si="53">Z60+Z64+Z66+Z72+Z83+Z93</f>
        <v>617005.4</v>
      </c>
      <c r="AA58" s="31">
        <f t="shared" si="53"/>
        <v>0</v>
      </c>
      <c r="AB58" s="31">
        <f t="shared" si="53"/>
        <v>617005.4</v>
      </c>
      <c r="AC58" s="31">
        <f t="shared" si="53"/>
        <v>1174338.3999999999</v>
      </c>
      <c r="AD58" s="31">
        <f t="shared" si="53"/>
        <v>516953.5</v>
      </c>
      <c r="AE58" s="45">
        <f t="shared" si="53"/>
        <v>657384.9</v>
      </c>
      <c r="AF58" s="51"/>
      <c r="AG58" s="51"/>
    </row>
    <row r="59" spans="1:33" ht="28.5" customHeight="1" x14ac:dyDescent="0.2">
      <c r="A59" s="10" t="s">
        <v>77</v>
      </c>
      <c r="B59" s="11"/>
      <c r="C59" s="11"/>
      <c r="D59" s="11"/>
      <c r="E59" s="3"/>
      <c r="F59" s="3"/>
      <c r="G59" s="3"/>
      <c r="H59" s="12" t="s">
        <v>226</v>
      </c>
      <c r="I59" s="12"/>
      <c r="J59" s="2"/>
      <c r="K59" s="8"/>
      <c r="L59" s="8"/>
      <c r="M59" s="2"/>
      <c r="N59" s="8"/>
      <c r="O59" s="8"/>
      <c r="P59" s="74"/>
      <c r="Q59" s="74"/>
      <c r="R59" s="2"/>
      <c r="S59" s="8"/>
      <c r="T59" s="8"/>
      <c r="U59" s="2"/>
      <c r="V59" s="8"/>
      <c r="W59" s="13"/>
      <c r="X59" s="74"/>
      <c r="Y59" s="74"/>
      <c r="Z59" s="2"/>
      <c r="AA59" s="8"/>
      <c r="AB59" s="13"/>
      <c r="AC59" s="2"/>
      <c r="AD59" s="8"/>
      <c r="AE59" s="13"/>
      <c r="AF59" s="74"/>
      <c r="AG59" s="74"/>
    </row>
    <row r="60" spans="1:33" ht="27" x14ac:dyDescent="0.2">
      <c r="A60" s="9" t="s">
        <v>77</v>
      </c>
      <c r="B60" s="9"/>
      <c r="C60" s="9"/>
      <c r="D60" s="9"/>
      <c r="E60" s="9"/>
      <c r="F60" s="9"/>
      <c r="G60" s="103" t="s">
        <v>335</v>
      </c>
      <c r="H60" s="16" t="s">
        <v>229</v>
      </c>
      <c r="I60" s="16"/>
      <c r="J60" s="15">
        <f>J61+J62+J63</f>
        <v>70000</v>
      </c>
      <c r="K60" s="15">
        <f t="shared" ref="K60:O60" si="54">K61+K62+K63</f>
        <v>59267.6</v>
      </c>
      <c r="L60" s="15">
        <f t="shared" si="54"/>
        <v>10732.4</v>
      </c>
      <c r="M60" s="15">
        <f t="shared" si="54"/>
        <v>82872.800000000003</v>
      </c>
      <c r="N60" s="15">
        <f t="shared" si="54"/>
        <v>71514.099999999991</v>
      </c>
      <c r="O60" s="15">
        <f t="shared" si="54"/>
        <v>11358.699999999999</v>
      </c>
      <c r="P60" s="74"/>
      <c r="Q60" s="74"/>
      <c r="R60" s="15">
        <f t="shared" ref="R60:W60" si="55">R61+R62+R63</f>
        <v>48943.6</v>
      </c>
      <c r="S60" s="15">
        <f t="shared" si="55"/>
        <v>0</v>
      </c>
      <c r="T60" s="15">
        <f t="shared" si="55"/>
        <v>48943.6</v>
      </c>
      <c r="U60" s="15">
        <f t="shared" si="55"/>
        <v>850325.29999999993</v>
      </c>
      <c r="V60" s="15">
        <f t="shared" si="55"/>
        <v>811314.4</v>
      </c>
      <c r="W60" s="23">
        <f t="shared" si="55"/>
        <v>39010.899999999994</v>
      </c>
      <c r="X60" s="74"/>
      <c r="Y60" s="74"/>
      <c r="Z60" s="15">
        <f t="shared" ref="Z60:AE60" si="56">Z61+Z62+Z63</f>
        <v>49613</v>
      </c>
      <c r="AA60" s="15">
        <f t="shared" si="56"/>
        <v>0</v>
      </c>
      <c r="AB60" s="15">
        <f t="shared" si="56"/>
        <v>49613</v>
      </c>
      <c r="AC60" s="15">
        <f t="shared" si="56"/>
        <v>160028.6</v>
      </c>
      <c r="AD60" s="15">
        <f t="shared" si="56"/>
        <v>47736</v>
      </c>
      <c r="AE60" s="23">
        <f t="shared" si="56"/>
        <v>112292.6</v>
      </c>
      <c r="AF60" s="74"/>
      <c r="AG60" s="74"/>
    </row>
    <row r="61" spans="1:33" ht="25.5" x14ac:dyDescent="0.2">
      <c r="A61" s="9" t="s">
        <v>77</v>
      </c>
      <c r="B61" s="9" t="s">
        <v>78</v>
      </c>
      <c r="C61" s="9" t="s">
        <v>131</v>
      </c>
      <c r="D61" s="9" t="s">
        <v>133</v>
      </c>
      <c r="E61" s="9" t="s">
        <v>0</v>
      </c>
      <c r="F61" s="9" t="s">
        <v>0</v>
      </c>
      <c r="G61" s="9"/>
      <c r="H61" s="29" t="s">
        <v>264</v>
      </c>
      <c r="I61" s="29"/>
      <c r="J61" s="6">
        <v>70000</v>
      </c>
      <c r="K61" s="39">
        <v>59267.6</v>
      </c>
      <c r="L61" s="7" t="s">
        <v>132</v>
      </c>
      <c r="M61" s="6">
        <v>70000</v>
      </c>
      <c r="N61" s="6">
        <f>59267.6-626.3</f>
        <v>58641.299999999996</v>
      </c>
      <c r="O61" s="6">
        <f>10732.4+626.3</f>
        <v>11358.699999999999</v>
      </c>
      <c r="P61" s="74">
        <f t="shared" si="11"/>
        <v>0.83773285714285706</v>
      </c>
      <c r="Q61" s="74">
        <f t="shared" si="12"/>
        <v>0.16226714285714283</v>
      </c>
      <c r="R61" s="6">
        <v>19543.599999999999</v>
      </c>
      <c r="S61" s="6" t="s">
        <v>18</v>
      </c>
      <c r="T61" s="6">
        <v>19543.599999999999</v>
      </c>
      <c r="U61" s="6">
        <f>V61+W61</f>
        <v>60068.2</v>
      </c>
      <c r="V61" s="6">
        <v>50457.3</v>
      </c>
      <c r="W61" s="36">
        <f>19543.6-9932.7</f>
        <v>9610.8999999999978</v>
      </c>
      <c r="X61" s="74">
        <f t="shared" si="19"/>
        <v>0.84000019977292484</v>
      </c>
      <c r="Y61" s="74">
        <f t="shared" si="20"/>
        <v>0.15999980022707519</v>
      </c>
      <c r="Z61" s="6">
        <v>20213</v>
      </c>
      <c r="AA61" s="7" t="s">
        <v>18</v>
      </c>
      <c r="AB61" s="6">
        <v>20213</v>
      </c>
      <c r="AC61" s="6">
        <f>AD61+AE61</f>
        <v>56828.6</v>
      </c>
      <c r="AD61" s="6">
        <v>47736</v>
      </c>
      <c r="AE61" s="36">
        <f>20213-11120.4</f>
        <v>9092.6</v>
      </c>
      <c r="AF61" s="74">
        <f t="shared" si="21"/>
        <v>0.83999957767743705</v>
      </c>
      <c r="AG61" s="74">
        <f t="shared" si="22"/>
        <v>0.16000042232256295</v>
      </c>
    </row>
    <row r="62" spans="1:33" ht="63.75" x14ac:dyDescent="0.2">
      <c r="A62" s="9" t="s">
        <v>77</v>
      </c>
      <c r="B62" s="9" t="s">
        <v>78</v>
      </c>
      <c r="C62" s="9" t="s">
        <v>99</v>
      </c>
      <c r="D62" s="9" t="s">
        <v>100</v>
      </c>
      <c r="E62" s="9" t="s">
        <v>0</v>
      </c>
      <c r="F62" s="9" t="s">
        <v>0</v>
      </c>
      <c r="G62" s="9"/>
      <c r="H62" s="29" t="s">
        <v>302</v>
      </c>
      <c r="I62" s="29"/>
      <c r="J62" s="6">
        <v>0</v>
      </c>
      <c r="K62" s="6">
        <v>0</v>
      </c>
      <c r="L62" s="7" t="s">
        <v>18</v>
      </c>
      <c r="M62" s="6">
        <v>0</v>
      </c>
      <c r="N62" s="6">
        <v>0</v>
      </c>
      <c r="O62" s="7" t="s">
        <v>18</v>
      </c>
      <c r="P62" s="74"/>
      <c r="Q62" s="74"/>
      <c r="R62" s="6">
        <v>29400</v>
      </c>
      <c r="S62" s="6">
        <v>0</v>
      </c>
      <c r="T62" s="7" t="s">
        <v>101</v>
      </c>
      <c r="U62" s="6">
        <f>V62+W62</f>
        <v>790257.1</v>
      </c>
      <c r="V62" s="6">
        <v>760857.1</v>
      </c>
      <c r="W62" s="14">
        <v>29400</v>
      </c>
      <c r="X62" s="74">
        <f t="shared" si="19"/>
        <v>0.96279691761073705</v>
      </c>
      <c r="Y62" s="74">
        <f t="shared" si="20"/>
        <v>3.720308238926294E-2</v>
      </c>
      <c r="Z62" s="6">
        <v>29400</v>
      </c>
      <c r="AA62" s="7" t="s">
        <v>18</v>
      </c>
      <c r="AB62" s="14" t="s">
        <v>101</v>
      </c>
      <c r="AC62" s="6">
        <f>AD62+AE62</f>
        <v>29400</v>
      </c>
      <c r="AD62" s="7" t="s">
        <v>18</v>
      </c>
      <c r="AE62" s="14">
        <v>29400</v>
      </c>
      <c r="AF62" s="74">
        <f t="shared" si="21"/>
        <v>0</v>
      </c>
      <c r="AG62" s="74">
        <f t="shared" si="22"/>
        <v>1</v>
      </c>
    </row>
    <row r="63" spans="1:33" ht="51" x14ac:dyDescent="0.2">
      <c r="A63" s="9" t="s">
        <v>77</v>
      </c>
      <c r="B63" s="9" t="s">
        <v>78</v>
      </c>
      <c r="C63" s="9" t="s">
        <v>99</v>
      </c>
      <c r="D63" s="9" t="s">
        <v>102</v>
      </c>
      <c r="E63" s="9" t="s">
        <v>0</v>
      </c>
      <c r="F63" s="9" t="s">
        <v>0</v>
      </c>
      <c r="G63" s="9"/>
      <c r="H63" s="29" t="s">
        <v>303</v>
      </c>
      <c r="I63" s="29"/>
      <c r="J63" s="6">
        <v>0</v>
      </c>
      <c r="K63" s="6">
        <v>0</v>
      </c>
      <c r="L63" s="7" t="s">
        <v>18</v>
      </c>
      <c r="M63" s="6">
        <f>N63+O63</f>
        <v>12872.8</v>
      </c>
      <c r="N63" s="6">
        <v>12872.8</v>
      </c>
      <c r="O63" s="7" t="s">
        <v>18</v>
      </c>
      <c r="P63" s="74">
        <f t="shared" si="11"/>
        <v>1</v>
      </c>
      <c r="Q63" s="74">
        <f t="shared" si="12"/>
        <v>0</v>
      </c>
      <c r="R63" s="6">
        <v>0</v>
      </c>
      <c r="S63" s="6" t="s">
        <v>18</v>
      </c>
      <c r="T63" s="6" t="s">
        <v>18</v>
      </c>
      <c r="U63" s="6">
        <v>0</v>
      </c>
      <c r="V63" s="6" t="s">
        <v>18</v>
      </c>
      <c r="W63" s="6" t="s">
        <v>18</v>
      </c>
      <c r="X63" s="74"/>
      <c r="Y63" s="74"/>
      <c r="Z63" s="6">
        <f>AA63+AB63</f>
        <v>0</v>
      </c>
      <c r="AA63" s="6" t="s">
        <v>18</v>
      </c>
      <c r="AB63" s="6">
        <v>0</v>
      </c>
      <c r="AC63" s="6">
        <f>AD63+AE63</f>
        <v>73800</v>
      </c>
      <c r="AD63" s="6" t="s">
        <v>18</v>
      </c>
      <c r="AE63" s="6">
        <v>73800</v>
      </c>
      <c r="AF63" s="74"/>
      <c r="AG63" s="74"/>
    </row>
    <row r="64" spans="1:33" ht="27" x14ac:dyDescent="0.2">
      <c r="A64" s="9" t="s">
        <v>77</v>
      </c>
      <c r="B64" s="9"/>
      <c r="C64" s="9"/>
      <c r="D64" s="9"/>
      <c r="E64" s="9"/>
      <c r="F64" s="9"/>
      <c r="G64" s="103" t="s">
        <v>336</v>
      </c>
      <c r="H64" s="16" t="s">
        <v>228</v>
      </c>
      <c r="I64" s="16"/>
      <c r="J64" s="15">
        <f>J65</f>
        <v>15652.6</v>
      </c>
      <c r="K64" s="15">
        <f t="shared" ref="K64:AE64" si="57">K65</f>
        <v>0</v>
      </c>
      <c r="L64" s="15" t="str">
        <f t="shared" si="57"/>
        <v>15 652,60</v>
      </c>
      <c r="M64" s="15">
        <f>M65</f>
        <v>178200.6</v>
      </c>
      <c r="N64" s="15">
        <f t="shared" si="57"/>
        <v>162548</v>
      </c>
      <c r="O64" s="15" t="str">
        <f t="shared" si="57"/>
        <v>15 652,60</v>
      </c>
      <c r="P64" s="74"/>
      <c r="Q64" s="74"/>
      <c r="R64" s="15">
        <f t="shared" si="57"/>
        <v>17760</v>
      </c>
      <c r="S64" s="15">
        <f t="shared" si="57"/>
        <v>0</v>
      </c>
      <c r="T64" s="15" t="str">
        <f t="shared" si="57"/>
        <v>17 760,00</v>
      </c>
      <c r="U64" s="15">
        <f t="shared" si="57"/>
        <v>203172.9</v>
      </c>
      <c r="V64" s="15">
        <f t="shared" si="57"/>
        <v>185412.9</v>
      </c>
      <c r="W64" s="23" t="str">
        <f t="shared" si="57"/>
        <v>17 760,00</v>
      </c>
      <c r="X64" s="74"/>
      <c r="Y64" s="74"/>
      <c r="Z64" s="15">
        <f t="shared" si="57"/>
        <v>17760</v>
      </c>
      <c r="AA64" s="15">
        <f t="shared" si="57"/>
        <v>0</v>
      </c>
      <c r="AB64" s="15" t="str">
        <f t="shared" si="57"/>
        <v>17 760,00</v>
      </c>
      <c r="AC64" s="15">
        <f t="shared" si="57"/>
        <v>162112</v>
      </c>
      <c r="AD64" s="15">
        <f t="shared" si="57"/>
        <v>144352</v>
      </c>
      <c r="AE64" s="23" t="str">
        <f t="shared" si="57"/>
        <v>17 760,00</v>
      </c>
      <c r="AF64" s="74"/>
      <c r="AG64" s="74"/>
    </row>
    <row r="65" spans="1:33" ht="38.25" x14ac:dyDescent="0.2">
      <c r="A65" s="9" t="s">
        <v>77</v>
      </c>
      <c r="B65" s="9" t="s">
        <v>78</v>
      </c>
      <c r="C65" s="9" t="s">
        <v>95</v>
      </c>
      <c r="D65" s="9" t="s">
        <v>98</v>
      </c>
      <c r="E65" s="9" t="s">
        <v>0</v>
      </c>
      <c r="F65" s="9" t="s">
        <v>0</v>
      </c>
      <c r="G65" s="9"/>
      <c r="H65" s="29" t="s">
        <v>301</v>
      </c>
      <c r="I65" s="29"/>
      <c r="J65" s="6">
        <v>15652.6</v>
      </c>
      <c r="K65" s="6">
        <v>0</v>
      </c>
      <c r="L65" s="7" t="s">
        <v>96</v>
      </c>
      <c r="M65" s="6">
        <f>N65+O65</f>
        <v>178200.6</v>
      </c>
      <c r="N65" s="6">
        <v>162548</v>
      </c>
      <c r="O65" s="7" t="s">
        <v>96</v>
      </c>
      <c r="P65" s="74">
        <f t="shared" si="11"/>
        <v>0.91216303424343126</v>
      </c>
      <c r="Q65" s="74">
        <f t="shared" si="12"/>
        <v>8.7836965756568713E-2</v>
      </c>
      <c r="R65" s="6">
        <v>17760</v>
      </c>
      <c r="S65" s="6">
        <v>0</v>
      </c>
      <c r="T65" s="7" t="s">
        <v>97</v>
      </c>
      <c r="U65" s="6">
        <f>V65+W65</f>
        <v>203172.9</v>
      </c>
      <c r="V65" s="6">
        <v>185412.9</v>
      </c>
      <c r="W65" s="14" t="s">
        <v>97</v>
      </c>
      <c r="X65" s="74">
        <f t="shared" si="19"/>
        <v>0.91258676723125964</v>
      </c>
      <c r="Y65" s="74">
        <f t="shared" si="20"/>
        <v>8.7413232768740315E-2</v>
      </c>
      <c r="Z65" s="6">
        <v>17760</v>
      </c>
      <c r="AA65" s="6">
        <v>0</v>
      </c>
      <c r="AB65" s="14" t="s">
        <v>97</v>
      </c>
      <c r="AC65" s="6">
        <f>AD65+AE65</f>
        <v>162112</v>
      </c>
      <c r="AD65" s="6">
        <v>144352</v>
      </c>
      <c r="AE65" s="14" t="s">
        <v>97</v>
      </c>
      <c r="AF65" s="74">
        <f t="shared" si="21"/>
        <v>0.89044611133043816</v>
      </c>
      <c r="AG65" s="74">
        <f t="shared" si="22"/>
        <v>0.10955388866956178</v>
      </c>
    </row>
    <row r="66" spans="1:33" ht="27" x14ac:dyDescent="0.2">
      <c r="A66" s="9" t="s">
        <v>77</v>
      </c>
      <c r="B66" s="9"/>
      <c r="C66" s="9"/>
      <c r="D66" s="9"/>
      <c r="E66" s="9"/>
      <c r="F66" s="9"/>
      <c r="G66" s="103" t="s">
        <v>337</v>
      </c>
      <c r="H66" s="16" t="s">
        <v>231</v>
      </c>
      <c r="I66" s="16"/>
      <c r="J66" s="15">
        <f>J67+J68+J69+J70+J71</f>
        <v>80901.399999999994</v>
      </c>
      <c r="K66" s="15">
        <f t="shared" ref="K66:O66" si="58">K67+K68+K69+K70+K71</f>
        <v>0</v>
      </c>
      <c r="L66" s="15">
        <f t="shared" si="58"/>
        <v>80901.399999999994</v>
      </c>
      <c r="M66" s="15">
        <f t="shared" si="58"/>
        <v>367552.9</v>
      </c>
      <c r="N66" s="15">
        <f t="shared" si="58"/>
        <v>286651.5</v>
      </c>
      <c r="O66" s="15">
        <f t="shared" si="58"/>
        <v>80901.399999999994</v>
      </c>
      <c r="P66" s="74"/>
      <c r="Q66" s="74"/>
      <c r="R66" s="15">
        <f t="shared" ref="R66:W66" si="59">R67+R68+R69+R70+R71</f>
        <v>80794.5</v>
      </c>
      <c r="S66" s="15">
        <f t="shared" si="59"/>
        <v>0</v>
      </c>
      <c r="T66" s="15">
        <f t="shared" si="59"/>
        <v>80794.5</v>
      </c>
      <c r="U66" s="15">
        <f t="shared" si="59"/>
        <v>583123.69999999995</v>
      </c>
      <c r="V66" s="15">
        <f t="shared" si="59"/>
        <v>502329.2</v>
      </c>
      <c r="W66" s="23">
        <f t="shared" si="59"/>
        <v>80794.5</v>
      </c>
      <c r="X66" s="74"/>
      <c r="Y66" s="74"/>
      <c r="Z66" s="15">
        <f t="shared" ref="Z66:AE66" si="60">Z67+Z68+Z69+Z70+Z71</f>
        <v>77305.5</v>
      </c>
      <c r="AA66" s="15">
        <f t="shared" si="60"/>
        <v>0</v>
      </c>
      <c r="AB66" s="15">
        <f t="shared" si="60"/>
        <v>77305.5</v>
      </c>
      <c r="AC66" s="15">
        <f>AC67+AC68+AC69+AC70+AC71</f>
        <v>281137.5</v>
      </c>
      <c r="AD66" s="15">
        <f t="shared" si="60"/>
        <v>203832</v>
      </c>
      <c r="AE66" s="23">
        <f t="shared" si="60"/>
        <v>77305.5</v>
      </c>
      <c r="AF66" s="74"/>
      <c r="AG66" s="74"/>
    </row>
    <row r="67" spans="1:33" ht="51" x14ac:dyDescent="0.2">
      <c r="A67" s="9" t="s">
        <v>77</v>
      </c>
      <c r="B67" s="9" t="s">
        <v>78</v>
      </c>
      <c r="C67" s="9" t="s">
        <v>99</v>
      </c>
      <c r="D67" s="9" t="s">
        <v>126</v>
      </c>
      <c r="E67" s="9" t="s">
        <v>0</v>
      </c>
      <c r="F67" s="9" t="s">
        <v>0</v>
      </c>
      <c r="G67" s="9"/>
      <c r="H67" s="5" t="s">
        <v>127</v>
      </c>
      <c r="I67" s="5"/>
      <c r="J67" s="6">
        <v>74988.2</v>
      </c>
      <c r="K67" s="7" t="s">
        <v>18</v>
      </c>
      <c r="L67" s="7" t="s">
        <v>128</v>
      </c>
      <c r="M67" s="6">
        <v>74988.2</v>
      </c>
      <c r="N67" s="7" t="s">
        <v>18</v>
      </c>
      <c r="O67" s="7" t="s">
        <v>128</v>
      </c>
      <c r="P67" s="74">
        <f t="shared" si="11"/>
        <v>0</v>
      </c>
      <c r="Q67" s="74">
        <f t="shared" si="12"/>
        <v>1</v>
      </c>
      <c r="R67" s="6">
        <v>74881.3</v>
      </c>
      <c r="S67" s="7" t="s">
        <v>18</v>
      </c>
      <c r="T67" s="7" t="s">
        <v>129</v>
      </c>
      <c r="U67" s="6">
        <v>74881.3</v>
      </c>
      <c r="V67" s="7" t="s">
        <v>18</v>
      </c>
      <c r="W67" s="14" t="s">
        <v>129</v>
      </c>
      <c r="X67" s="74">
        <f t="shared" si="19"/>
        <v>0</v>
      </c>
      <c r="Y67" s="74">
        <f t="shared" si="20"/>
        <v>1</v>
      </c>
      <c r="Z67" s="6">
        <v>71392.3</v>
      </c>
      <c r="AA67" s="7" t="s">
        <v>18</v>
      </c>
      <c r="AB67" s="14" t="s">
        <v>130</v>
      </c>
      <c r="AC67" s="6">
        <v>71392.3</v>
      </c>
      <c r="AD67" s="7" t="s">
        <v>18</v>
      </c>
      <c r="AE67" s="14" t="s">
        <v>130</v>
      </c>
      <c r="AF67" s="74">
        <f t="shared" si="21"/>
        <v>0</v>
      </c>
      <c r="AG67" s="74">
        <f t="shared" si="22"/>
        <v>1</v>
      </c>
    </row>
    <row r="68" spans="1:33" ht="25.5" x14ac:dyDescent="0.2">
      <c r="A68" s="9" t="s">
        <v>77</v>
      </c>
      <c r="B68" s="9" t="s">
        <v>78</v>
      </c>
      <c r="C68" s="9" t="s">
        <v>138</v>
      </c>
      <c r="D68" s="9" t="s">
        <v>142</v>
      </c>
      <c r="E68" s="9" t="s">
        <v>0</v>
      </c>
      <c r="F68" s="9" t="s">
        <v>0</v>
      </c>
      <c r="G68" s="9"/>
      <c r="H68" s="5" t="s">
        <v>143</v>
      </c>
      <c r="I68" s="5"/>
      <c r="J68" s="6">
        <v>3876.5</v>
      </c>
      <c r="K68" s="7" t="s">
        <v>18</v>
      </c>
      <c r="L68" s="7" t="s">
        <v>144</v>
      </c>
      <c r="M68" s="6">
        <v>3876.5</v>
      </c>
      <c r="N68" s="7" t="s">
        <v>18</v>
      </c>
      <c r="O68" s="7" t="s">
        <v>144</v>
      </c>
      <c r="P68" s="74">
        <f t="shared" si="11"/>
        <v>0</v>
      </c>
      <c r="Q68" s="74">
        <f t="shared" si="12"/>
        <v>1</v>
      </c>
      <c r="R68" s="6">
        <v>3876.5</v>
      </c>
      <c r="S68" s="7" t="s">
        <v>18</v>
      </c>
      <c r="T68" s="7" t="s">
        <v>144</v>
      </c>
      <c r="U68" s="6">
        <v>3876.5</v>
      </c>
      <c r="V68" s="7" t="s">
        <v>18</v>
      </c>
      <c r="W68" s="14" t="s">
        <v>144</v>
      </c>
      <c r="X68" s="74">
        <f t="shared" si="19"/>
        <v>0</v>
      </c>
      <c r="Y68" s="74">
        <f t="shared" si="20"/>
        <v>1</v>
      </c>
      <c r="Z68" s="6">
        <v>3876.5</v>
      </c>
      <c r="AA68" s="7" t="s">
        <v>18</v>
      </c>
      <c r="AB68" s="14" t="s">
        <v>144</v>
      </c>
      <c r="AC68" s="6">
        <v>3876.5</v>
      </c>
      <c r="AD68" s="7" t="s">
        <v>18</v>
      </c>
      <c r="AE68" s="14" t="s">
        <v>144</v>
      </c>
      <c r="AF68" s="74">
        <f t="shared" si="21"/>
        <v>0</v>
      </c>
      <c r="AG68" s="74">
        <f t="shared" si="22"/>
        <v>1</v>
      </c>
    </row>
    <row r="69" spans="1:33" ht="25.5" x14ac:dyDescent="0.2">
      <c r="A69" s="9" t="s">
        <v>77</v>
      </c>
      <c r="B69" s="9" t="s">
        <v>78</v>
      </c>
      <c r="C69" s="9" t="s">
        <v>138</v>
      </c>
      <c r="D69" s="9" t="s">
        <v>145</v>
      </c>
      <c r="E69" s="9" t="s">
        <v>0</v>
      </c>
      <c r="F69" s="9" t="s">
        <v>0</v>
      </c>
      <c r="G69" s="9"/>
      <c r="H69" s="5" t="s">
        <v>146</v>
      </c>
      <c r="I69" s="5"/>
      <c r="J69" s="6">
        <v>1786.7</v>
      </c>
      <c r="K69" s="7" t="s">
        <v>18</v>
      </c>
      <c r="L69" s="7" t="s">
        <v>147</v>
      </c>
      <c r="M69" s="6">
        <v>1786.7</v>
      </c>
      <c r="N69" s="7" t="s">
        <v>18</v>
      </c>
      <c r="O69" s="7" t="s">
        <v>147</v>
      </c>
      <c r="P69" s="74">
        <f t="shared" si="11"/>
        <v>0</v>
      </c>
      <c r="Q69" s="74">
        <f t="shared" si="12"/>
        <v>1</v>
      </c>
      <c r="R69" s="6">
        <v>1786.7</v>
      </c>
      <c r="S69" s="7" t="s">
        <v>18</v>
      </c>
      <c r="T69" s="7" t="s">
        <v>147</v>
      </c>
      <c r="U69" s="6">
        <v>1786.7</v>
      </c>
      <c r="V69" s="7" t="s">
        <v>18</v>
      </c>
      <c r="W69" s="14" t="s">
        <v>147</v>
      </c>
      <c r="X69" s="74">
        <f t="shared" si="19"/>
        <v>0</v>
      </c>
      <c r="Y69" s="74">
        <f t="shared" si="20"/>
        <v>1</v>
      </c>
      <c r="Z69" s="6">
        <v>1786.7</v>
      </c>
      <c r="AA69" s="7" t="s">
        <v>18</v>
      </c>
      <c r="AB69" s="14" t="s">
        <v>147</v>
      </c>
      <c r="AC69" s="6">
        <v>1786.7</v>
      </c>
      <c r="AD69" s="7" t="s">
        <v>18</v>
      </c>
      <c r="AE69" s="14" t="s">
        <v>147</v>
      </c>
      <c r="AF69" s="74">
        <f t="shared" si="21"/>
        <v>0</v>
      </c>
      <c r="AG69" s="74">
        <f t="shared" si="22"/>
        <v>1</v>
      </c>
    </row>
    <row r="70" spans="1:33" ht="51" x14ac:dyDescent="0.2">
      <c r="A70" s="9" t="s">
        <v>77</v>
      </c>
      <c r="B70" s="9" t="s">
        <v>78</v>
      </c>
      <c r="C70" s="9" t="s">
        <v>138</v>
      </c>
      <c r="D70" s="9" t="s">
        <v>148</v>
      </c>
      <c r="E70" s="9" t="s">
        <v>0</v>
      </c>
      <c r="F70" s="9" t="s">
        <v>0</v>
      </c>
      <c r="G70" s="9"/>
      <c r="H70" s="5" t="s">
        <v>149</v>
      </c>
      <c r="I70" s="5"/>
      <c r="J70" s="6">
        <v>250</v>
      </c>
      <c r="K70" s="7" t="s">
        <v>18</v>
      </c>
      <c r="L70" s="7" t="s">
        <v>150</v>
      </c>
      <c r="M70" s="6">
        <v>250</v>
      </c>
      <c r="N70" s="7" t="s">
        <v>18</v>
      </c>
      <c r="O70" s="7" t="s">
        <v>150</v>
      </c>
      <c r="P70" s="74">
        <f t="shared" si="11"/>
        <v>0</v>
      </c>
      <c r="Q70" s="74">
        <f t="shared" si="12"/>
        <v>1</v>
      </c>
      <c r="R70" s="6">
        <v>250</v>
      </c>
      <c r="S70" s="7" t="s">
        <v>18</v>
      </c>
      <c r="T70" s="7" t="s">
        <v>150</v>
      </c>
      <c r="U70" s="6">
        <v>250</v>
      </c>
      <c r="V70" s="7" t="s">
        <v>18</v>
      </c>
      <c r="W70" s="14" t="s">
        <v>150</v>
      </c>
      <c r="X70" s="74">
        <f t="shared" si="19"/>
        <v>0</v>
      </c>
      <c r="Y70" s="74">
        <f t="shared" si="20"/>
        <v>1</v>
      </c>
      <c r="Z70" s="6">
        <v>250</v>
      </c>
      <c r="AA70" s="7" t="s">
        <v>18</v>
      </c>
      <c r="AB70" s="37" t="s">
        <v>150</v>
      </c>
      <c r="AC70" s="6">
        <v>250</v>
      </c>
      <c r="AD70" s="7" t="s">
        <v>18</v>
      </c>
      <c r="AE70" s="37" t="s">
        <v>150</v>
      </c>
      <c r="AF70" s="74">
        <f t="shared" si="21"/>
        <v>0</v>
      </c>
      <c r="AG70" s="74">
        <f t="shared" si="22"/>
        <v>1</v>
      </c>
    </row>
    <row r="71" spans="1:33" ht="38.25" x14ac:dyDescent="0.2">
      <c r="A71" s="9"/>
      <c r="B71" s="9"/>
      <c r="C71" s="9"/>
      <c r="D71" s="9"/>
      <c r="E71" s="9"/>
      <c r="F71" s="9"/>
      <c r="G71" s="9"/>
      <c r="H71" s="29" t="s">
        <v>300</v>
      </c>
      <c r="I71" s="29"/>
      <c r="J71" s="6">
        <f>K71+L71</f>
        <v>0</v>
      </c>
      <c r="K71" s="6">
        <v>0</v>
      </c>
      <c r="L71" s="6">
        <v>0</v>
      </c>
      <c r="M71" s="6">
        <f>N71+O71</f>
        <v>286651.5</v>
      </c>
      <c r="N71" s="6">
        <v>286651.5</v>
      </c>
      <c r="O71" s="6">
        <v>0</v>
      </c>
      <c r="P71" s="74">
        <f t="shared" si="11"/>
        <v>1</v>
      </c>
      <c r="Q71" s="74">
        <f t="shared" si="12"/>
        <v>0</v>
      </c>
      <c r="R71" s="6">
        <f>S71+T71</f>
        <v>0</v>
      </c>
      <c r="S71" s="6">
        <v>0</v>
      </c>
      <c r="T71" s="6">
        <v>0</v>
      </c>
      <c r="U71" s="6">
        <f>V71+W71</f>
        <v>502329.2</v>
      </c>
      <c r="V71" s="6">
        <v>502329.2</v>
      </c>
      <c r="W71" s="36">
        <v>0</v>
      </c>
      <c r="X71" s="74">
        <f t="shared" si="19"/>
        <v>1</v>
      </c>
      <c r="Y71" s="74">
        <f t="shared" si="20"/>
        <v>0</v>
      </c>
      <c r="Z71" s="6">
        <f>AA71+AB71</f>
        <v>0</v>
      </c>
      <c r="AA71" s="6">
        <v>0</v>
      </c>
      <c r="AB71" s="6">
        <v>0</v>
      </c>
      <c r="AC71" s="6">
        <f>AD71+AE71</f>
        <v>203832</v>
      </c>
      <c r="AD71" s="6">
        <v>203832</v>
      </c>
      <c r="AE71" s="36">
        <v>0</v>
      </c>
      <c r="AF71" s="74">
        <f t="shared" si="21"/>
        <v>1</v>
      </c>
      <c r="AG71" s="74">
        <f t="shared" si="22"/>
        <v>0</v>
      </c>
    </row>
    <row r="72" spans="1:33" ht="54" x14ac:dyDescent="0.2">
      <c r="A72" s="9" t="s">
        <v>77</v>
      </c>
      <c r="B72" s="9"/>
      <c r="C72" s="9"/>
      <c r="D72" s="9"/>
      <c r="E72" s="9"/>
      <c r="F72" s="9"/>
      <c r="G72" s="103" t="s">
        <v>338</v>
      </c>
      <c r="H72" s="16" t="s">
        <v>230</v>
      </c>
      <c r="I72" s="16"/>
      <c r="J72" s="15">
        <f>J73+J74+J75+J76+J77+J78+J79+J80+J81+J82</f>
        <v>328136.8</v>
      </c>
      <c r="K72" s="15">
        <f>K73+K74+K75+K76+K77+K78+K79+K80+K81+K82</f>
        <v>0</v>
      </c>
      <c r="L72" s="15">
        <f t="shared" ref="L72:AB72" si="61">L73+L74+L75+L76+L77+L78+L79+L80+L81+L82</f>
        <v>328136.8</v>
      </c>
      <c r="M72" s="15">
        <f>M73+M74+M75+M76+M77+M78+M79+M80+M81+M82</f>
        <v>438453.8</v>
      </c>
      <c r="N72" s="15">
        <f>N73+N74+N75+N76+N77+N78+N79+N80+N81+N82</f>
        <v>110317</v>
      </c>
      <c r="O72" s="15">
        <f t="shared" ref="O72" si="62">O73+O74+O75+O76+O77+O78+O79+O80+O81+O82</f>
        <v>328136.8</v>
      </c>
      <c r="P72" s="74"/>
      <c r="Q72" s="74"/>
      <c r="R72" s="15">
        <f t="shared" si="61"/>
        <v>296758.19999999995</v>
      </c>
      <c r="S72" s="15">
        <f>S73+S74+S75+S76+S77+S78+S79+S80+S81+S82</f>
        <v>0</v>
      </c>
      <c r="T72" s="15">
        <f t="shared" si="61"/>
        <v>296758.19999999995</v>
      </c>
      <c r="U72" s="15">
        <f t="shared" ref="U72" si="63">U73+U74+U75+U76+U77+U78+U79+U80+U81+U82</f>
        <v>428087.99999999994</v>
      </c>
      <c r="V72" s="15">
        <f>V73+V74+V75+V76+V77+V78+V79+V80+V81+V82</f>
        <v>110317</v>
      </c>
      <c r="W72" s="23">
        <f t="shared" ref="W72" si="64">W73+W74+W75+W76+W77+W78+W79+W80+W81+W82</f>
        <v>317771</v>
      </c>
      <c r="X72" s="74"/>
      <c r="Y72" s="74"/>
      <c r="Z72" s="15">
        <f t="shared" si="61"/>
        <v>290158</v>
      </c>
      <c r="AA72" s="15">
        <f>AA73+AA74+AA75+AA76+AA77+AA78+AA79+AA80+AA81+AA82</f>
        <v>0</v>
      </c>
      <c r="AB72" s="26">
        <f t="shared" si="61"/>
        <v>290158</v>
      </c>
      <c r="AC72" s="15">
        <f t="shared" ref="AC72" si="65">AC73+AC74+AC75+AC76+AC77+AC78+AC79+AC80+AC81+AC82</f>
        <v>290158</v>
      </c>
      <c r="AD72" s="15">
        <f>AD73+AD74+AD75+AD76+AD77+AD78+AD79+AD80+AD81+AD82</f>
        <v>0</v>
      </c>
      <c r="AE72" s="78">
        <f t="shared" ref="AE72" si="66">AE73+AE74+AE75+AE76+AE77+AE78+AE79+AE80+AE81+AE82</f>
        <v>290158</v>
      </c>
      <c r="AF72" s="74"/>
      <c r="AG72" s="74"/>
    </row>
    <row r="73" spans="1:33" x14ac:dyDescent="0.2">
      <c r="A73" s="9" t="s">
        <v>77</v>
      </c>
      <c r="B73" s="9" t="s">
        <v>78</v>
      </c>
      <c r="C73" s="9" t="s">
        <v>99</v>
      </c>
      <c r="D73" s="9" t="s">
        <v>103</v>
      </c>
      <c r="E73" s="9" t="s">
        <v>0</v>
      </c>
      <c r="F73" s="9" t="s">
        <v>0</v>
      </c>
      <c r="G73" s="9"/>
      <c r="H73" s="5" t="s">
        <v>104</v>
      </c>
      <c r="I73" s="5"/>
      <c r="J73" s="6">
        <v>12504.9</v>
      </c>
      <c r="K73" s="7" t="s">
        <v>18</v>
      </c>
      <c r="L73" s="7" t="s">
        <v>105</v>
      </c>
      <c r="M73" s="6">
        <v>12504.9</v>
      </c>
      <c r="N73" s="7" t="s">
        <v>18</v>
      </c>
      <c r="O73" s="7" t="s">
        <v>105</v>
      </c>
      <c r="P73" s="74">
        <f t="shared" si="11"/>
        <v>0</v>
      </c>
      <c r="Q73" s="74">
        <f t="shared" si="12"/>
        <v>1</v>
      </c>
      <c r="R73" s="6">
        <v>12504.9</v>
      </c>
      <c r="S73" s="7" t="s">
        <v>18</v>
      </c>
      <c r="T73" s="7" t="s">
        <v>105</v>
      </c>
      <c r="U73" s="6">
        <v>12504.9</v>
      </c>
      <c r="V73" s="7" t="s">
        <v>18</v>
      </c>
      <c r="W73" s="14" t="s">
        <v>105</v>
      </c>
      <c r="X73" s="74">
        <f t="shared" si="19"/>
        <v>0</v>
      </c>
      <c r="Y73" s="74">
        <f t="shared" si="20"/>
        <v>1</v>
      </c>
      <c r="Z73" s="6">
        <v>12504.9</v>
      </c>
      <c r="AA73" s="7" t="s">
        <v>18</v>
      </c>
      <c r="AB73" s="14" t="s">
        <v>105</v>
      </c>
      <c r="AC73" s="6">
        <v>12504.9</v>
      </c>
      <c r="AD73" s="7" t="s">
        <v>18</v>
      </c>
      <c r="AE73" s="14" t="s">
        <v>105</v>
      </c>
      <c r="AF73" s="74">
        <f t="shared" si="21"/>
        <v>0</v>
      </c>
      <c r="AG73" s="74">
        <f t="shared" si="22"/>
        <v>1</v>
      </c>
    </row>
    <row r="74" spans="1:33" x14ac:dyDescent="0.2">
      <c r="A74" s="9" t="s">
        <v>77</v>
      </c>
      <c r="B74" s="9" t="s">
        <v>78</v>
      </c>
      <c r="C74" s="9" t="s">
        <v>99</v>
      </c>
      <c r="D74" s="9" t="s">
        <v>106</v>
      </c>
      <c r="E74" s="9" t="s">
        <v>0</v>
      </c>
      <c r="F74" s="9" t="s">
        <v>0</v>
      </c>
      <c r="G74" s="9"/>
      <c r="H74" s="5" t="s">
        <v>107</v>
      </c>
      <c r="I74" s="5"/>
      <c r="J74" s="6">
        <v>6801.9</v>
      </c>
      <c r="K74" s="7" t="s">
        <v>18</v>
      </c>
      <c r="L74" s="7" t="s">
        <v>108</v>
      </c>
      <c r="M74" s="6">
        <v>6801.9</v>
      </c>
      <c r="N74" s="7" t="s">
        <v>18</v>
      </c>
      <c r="O74" s="7" t="s">
        <v>108</v>
      </c>
      <c r="P74" s="74">
        <f t="shared" si="11"/>
        <v>0</v>
      </c>
      <c r="Q74" s="74">
        <f t="shared" si="12"/>
        <v>1</v>
      </c>
      <c r="R74" s="6">
        <v>6801.9</v>
      </c>
      <c r="S74" s="7" t="s">
        <v>18</v>
      </c>
      <c r="T74" s="7" t="s">
        <v>108</v>
      </c>
      <c r="U74" s="6">
        <v>6801.9</v>
      </c>
      <c r="V74" s="7" t="s">
        <v>18</v>
      </c>
      <c r="W74" s="14" t="s">
        <v>108</v>
      </c>
      <c r="X74" s="74">
        <f t="shared" si="19"/>
        <v>0</v>
      </c>
      <c r="Y74" s="74">
        <f t="shared" si="20"/>
        <v>1</v>
      </c>
      <c r="Z74" s="6">
        <v>6801.9</v>
      </c>
      <c r="AA74" s="7" t="s">
        <v>18</v>
      </c>
      <c r="AB74" s="14" t="s">
        <v>108</v>
      </c>
      <c r="AC74" s="6">
        <v>6801.9</v>
      </c>
      <c r="AD74" s="7" t="s">
        <v>18</v>
      </c>
      <c r="AE74" s="14" t="s">
        <v>108</v>
      </c>
      <c r="AF74" s="74">
        <f t="shared" si="21"/>
        <v>0</v>
      </c>
      <c r="AG74" s="74">
        <f t="shared" si="22"/>
        <v>1</v>
      </c>
    </row>
    <row r="75" spans="1:33" ht="25.5" x14ac:dyDescent="0.2">
      <c r="A75" s="9" t="s">
        <v>77</v>
      </c>
      <c r="B75" s="9" t="s">
        <v>78</v>
      </c>
      <c r="C75" s="9" t="s">
        <v>99</v>
      </c>
      <c r="D75" s="9" t="s">
        <v>109</v>
      </c>
      <c r="E75" s="9" t="s">
        <v>0</v>
      </c>
      <c r="F75" s="9" t="s">
        <v>0</v>
      </c>
      <c r="G75" s="9"/>
      <c r="H75" s="5" t="s">
        <v>110</v>
      </c>
      <c r="I75" s="5"/>
      <c r="J75" s="6">
        <v>17143.5</v>
      </c>
      <c r="K75" s="7" t="s">
        <v>18</v>
      </c>
      <c r="L75" s="7" t="s">
        <v>111</v>
      </c>
      <c r="M75" s="6">
        <v>17143.5</v>
      </c>
      <c r="N75" s="7" t="s">
        <v>18</v>
      </c>
      <c r="O75" s="7" t="s">
        <v>111</v>
      </c>
      <c r="P75" s="74">
        <f t="shared" si="11"/>
        <v>0</v>
      </c>
      <c r="Q75" s="74">
        <f t="shared" si="12"/>
        <v>1</v>
      </c>
      <c r="R75" s="6">
        <v>17143.5</v>
      </c>
      <c r="S75" s="7" t="s">
        <v>18</v>
      </c>
      <c r="T75" s="7" t="s">
        <v>111</v>
      </c>
      <c r="U75" s="6">
        <v>17143.5</v>
      </c>
      <c r="V75" s="7" t="s">
        <v>18</v>
      </c>
      <c r="W75" s="14" t="s">
        <v>111</v>
      </c>
      <c r="X75" s="74">
        <f t="shared" si="19"/>
        <v>0</v>
      </c>
      <c r="Y75" s="74">
        <f t="shared" si="20"/>
        <v>1</v>
      </c>
      <c r="Z75" s="6">
        <v>17143.5</v>
      </c>
      <c r="AA75" s="7" t="s">
        <v>18</v>
      </c>
      <c r="AB75" s="14" t="s">
        <v>111</v>
      </c>
      <c r="AC75" s="6">
        <v>17143.5</v>
      </c>
      <c r="AD75" s="7" t="s">
        <v>18</v>
      </c>
      <c r="AE75" s="14" t="s">
        <v>111</v>
      </c>
      <c r="AF75" s="74">
        <f t="shared" si="21"/>
        <v>0</v>
      </c>
      <c r="AG75" s="74">
        <f t="shared" si="22"/>
        <v>1</v>
      </c>
    </row>
    <row r="76" spans="1:33" ht="38.25" x14ac:dyDescent="0.2">
      <c r="A76" s="9" t="s">
        <v>77</v>
      </c>
      <c r="B76" s="9" t="s">
        <v>78</v>
      </c>
      <c r="C76" s="9" t="s">
        <v>99</v>
      </c>
      <c r="D76" s="9" t="s">
        <v>112</v>
      </c>
      <c r="E76" s="9" t="s">
        <v>0</v>
      </c>
      <c r="F76" s="9" t="s">
        <v>0</v>
      </c>
      <c r="G76" s="9"/>
      <c r="H76" s="5" t="s">
        <v>113</v>
      </c>
      <c r="I76" s="5"/>
      <c r="J76" s="6">
        <v>6213.5</v>
      </c>
      <c r="K76" s="7" t="s">
        <v>18</v>
      </c>
      <c r="L76" s="7" t="s">
        <v>114</v>
      </c>
      <c r="M76" s="6">
        <v>6213.5</v>
      </c>
      <c r="N76" s="7" t="s">
        <v>18</v>
      </c>
      <c r="O76" s="7" t="s">
        <v>114</v>
      </c>
      <c r="P76" s="74">
        <f t="shared" si="11"/>
        <v>0</v>
      </c>
      <c r="Q76" s="74">
        <f t="shared" si="12"/>
        <v>1</v>
      </c>
      <c r="R76" s="6">
        <v>6213.5</v>
      </c>
      <c r="S76" s="7" t="s">
        <v>18</v>
      </c>
      <c r="T76" s="7" t="s">
        <v>114</v>
      </c>
      <c r="U76" s="6">
        <v>6213.5</v>
      </c>
      <c r="V76" s="7" t="s">
        <v>18</v>
      </c>
      <c r="W76" s="14" t="s">
        <v>114</v>
      </c>
      <c r="X76" s="74">
        <f t="shared" si="19"/>
        <v>0</v>
      </c>
      <c r="Y76" s="74">
        <f t="shared" si="20"/>
        <v>1</v>
      </c>
      <c r="Z76" s="6">
        <v>6213.5</v>
      </c>
      <c r="AA76" s="7" t="s">
        <v>18</v>
      </c>
      <c r="AB76" s="14" t="s">
        <v>114</v>
      </c>
      <c r="AC76" s="6">
        <v>6213.5</v>
      </c>
      <c r="AD76" s="7" t="s">
        <v>18</v>
      </c>
      <c r="AE76" s="14" t="s">
        <v>114</v>
      </c>
      <c r="AF76" s="74">
        <f t="shared" si="21"/>
        <v>0</v>
      </c>
      <c r="AG76" s="74">
        <f t="shared" si="22"/>
        <v>1</v>
      </c>
    </row>
    <row r="77" spans="1:33" ht="63.75" x14ac:dyDescent="0.2">
      <c r="A77" s="9" t="s">
        <v>77</v>
      </c>
      <c r="B77" s="9" t="s">
        <v>78</v>
      </c>
      <c r="C77" s="9" t="s">
        <v>99</v>
      </c>
      <c r="D77" s="9" t="s">
        <v>115</v>
      </c>
      <c r="E77" s="9" t="s">
        <v>0</v>
      </c>
      <c r="F77" s="9" t="s">
        <v>0</v>
      </c>
      <c r="G77" s="9"/>
      <c r="H77" s="29" t="s">
        <v>299</v>
      </c>
      <c r="I77" s="29"/>
      <c r="J77" s="6">
        <v>20564.099999999999</v>
      </c>
      <c r="K77" s="6">
        <v>0</v>
      </c>
      <c r="L77" s="7" t="s">
        <v>116</v>
      </c>
      <c r="M77" s="6">
        <f>N77+O77</f>
        <v>131329.79999999999</v>
      </c>
      <c r="N77" s="6">
        <v>110317</v>
      </c>
      <c r="O77" s="6">
        <v>21012.799999999999</v>
      </c>
      <c r="P77" s="74">
        <f t="shared" si="11"/>
        <v>0.83999975633862234</v>
      </c>
      <c r="Q77" s="74">
        <f t="shared" si="12"/>
        <v>0.16000024366137769</v>
      </c>
      <c r="R77" s="6">
        <v>0</v>
      </c>
      <c r="S77" s="6">
        <v>0</v>
      </c>
      <c r="T77" s="7" t="s">
        <v>18</v>
      </c>
      <c r="U77" s="6">
        <f>V77+W77</f>
        <v>131329.79999999999</v>
      </c>
      <c r="V77" s="6">
        <v>110317</v>
      </c>
      <c r="W77" s="36">
        <v>21012.799999999999</v>
      </c>
      <c r="X77" s="74">
        <f t="shared" si="19"/>
        <v>0.83999975633862234</v>
      </c>
      <c r="Y77" s="74">
        <f t="shared" si="20"/>
        <v>0.16000024366137769</v>
      </c>
      <c r="Z77" s="6">
        <v>0</v>
      </c>
      <c r="AA77" s="7" t="s">
        <v>18</v>
      </c>
      <c r="AB77" s="14" t="s">
        <v>18</v>
      </c>
      <c r="AC77" s="6">
        <v>0</v>
      </c>
      <c r="AD77" s="7" t="s">
        <v>18</v>
      </c>
      <c r="AE77" s="14" t="s">
        <v>18</v>
      </c>
      <c r="AF77" s="74"/>
      <c r="AG77" s="74"/>
    </row>
    <row r="78" spans="1:33" ht="38.25" x14ac:dyDescent="0.2">
      <c r="A78" s="9" t="s">
        <v>77</v>
      </c>
      <c r="B78" s="9" t="s">
        <v>78</v>
      </c>
      <c r="C78" s="9" t="s">
        <v>99</v>
      </c>
      <c r="D78" s="9" t="s">
        <v>117</v>
      </c>
      <c r="E78" s="9" t="s">
        <v>0</v>
      </c>
      <c r="F78" s="9" t="s">
        <v>0</v>
      </c>
      <c r="G78" s="9"/>
      <c r="H78" s="5" t="s">
        <v>118</v>
      </c>
      <c r="I78" s="5"/>
      <c r="J78" s="6">
        <v>9987.6</v>
      </c>
      <c r="K78" s="7" t="s">
        <v>18</v>
      </c>
      <c r="L78" s="7" t="s">
        <v>119</v>
      </c>
      <c r="M78" s="6">
        <v>9987.6</v>
      </c>
      <c r="N78" s="7" t="s">
        <v>18</v>
      </c>
      <c r="O78" s="7" t="s">
        <v>119</v>
      </c>
      <c r="P78" s="74">
        <f t="shared" si="11"/>
        <v>0</v>
      </c>
      <c r="Q78" s="74">
        <f t="shared" si="12"/>
        <v>1</v>
      </c>
      <c r="R78" s="6">
        <v>9986.5</v>
      </c>
      <c r="S78" s="7" t="s">
        <v>18</v>
      </c>
      <c r="T78" s="7" t="s">
        <v>120</v>
      </c>
      <c r="U78" s="6">
        <v>9986.5</v>
      </c>
      <c r="V78" s="7" t="s">
        <v>18</v>
      </c>
      <c r="W78" s="14" t="s">
        <v>120</v>
      </c>
      <c r="X78" s="74">
        <f t="shared" si="19"/>
        <v>0</v>
      </c>
      <c r="Y78" s="74">
        <f t="shared" si="20"/>
        <v>1</v>
      </c>
      <c r="Z78" s="6">
        <v>9986.7999999999993</v>
      </c>
      <c r="AA78" s="7" t="s">
        <v>18</v>
      </c>
      <c r="AB78" s="14" t="s">
        <v>121</v>
      </c>
      <c r="AC78" s="6">
        <v>9986.7999999999993</v>
      </c>
      <c r="AD78" s="7" t="s">
        <v>18</v>
      </c>
      <c r="AE78" s="14" t="s">
        <v>121</v>
      </c>
      <c r="AF78" s="74">
        <f t="shared" si="21"/>
        <v>0</v>
      </c>
      <c r="AG78" s="74">
        <f t="shared" si="22"/>
        <v>1</v>
      </c>
    </row>
    <row r="79" spans="1:33" ht="38.25" x14ac:dyDescent="0.2">
      <c r="A79" s="9" t="s">
        <v>77</v>
      </c>
      <c r="B79" s="9" t="s">
        <v>78</v>
      </c>
      <c r="C79" s="9" t="s">
        <v>99</v>
      </c>
      <c r="D79" s="9" t="s">
        <v>122</v>
      </c>
      <c r="E79" s="9" t="s">
        <v>0</v>
      </c>
      <c r="F79" s="9" t="s">
        <v>0</v>
      </c>
      <c r="G79" s="9"/>
      <c r="H79" s="5" t="s">
        <v>123</v>
      </c>
      <c r="I79" s="5"/>
      <c r="J79" s="6">
        <v>17413.900000000001</v>
      </c>
      <c r="K79" s="7" t="s">
        <v>18</v>
      </c>
      <c r="L79" s="7" t="s">
        <v>124</v>
      </c>
      <c r="M79" s="6">
        <f>N79+O79</f>
        <v>16965.2</v>
      </c>
      <c r="N79" s="7" t="s">
        <v>18</v>
      </c>
      <c r="O79" s="6">
        <v>16965.2</v>
      </c>
      <c r="P79" s="74">
        <f t="shared" si="11"/>
        <v>0</v>
      </c>
      <c r="Q79" s="74">
        <f t="shared" si="12"/>
        <v>1</v>
      </c>
      <c r="R79" s="6">
        <v>6600.5</v>
      </c>
      <c r="S79" s="7" t="s">
        <v>18</v>
      </c>
      <c r="T79" s="7" t="s">
        <v>125</v>
      </c>
      <c r="U79" s="6">
        <v>6600.5</v>
      </c>
      <c r="V79" s="7" t="s">
        <v>18</v>
      </c>
      <c r="W79" s="14" t="s">
        <v>125</v>
      </c>
      <c r="X79" s="74">
        <f t="shared" si="19"/>
        <v>0</v>
      </c>
      <c r="Y79" s="74">
        <f t="shared" si="20"/>
        <v>1</v>
      </c>
      <c r="Z79" s="6">
        <v>0</v>
      </c>
      <c r="AA79" s="7" t="s">
        <v>18</v>
      </c>
      <c r="AB79" s="14" t="s">
        <v>18</v>
      </c>
      <c r="AC79" s="6">
        <v>0</v>
      </c>
      <c r="AD79" s="7" t="s">
        <v>18</v>
      </c>
      <c r="AE79" s="14" t="s">
        <v>18</v>
      </c>
      <c r="AF79" s="74"/>
      <c r="AG79" s="74"/>
    </row>
    <row r="80" spans="1:33" x14ac:dyDescent="0.2">
      <c r="A80" s="9" t="s">
        <v>77</v>
      </c>
      <c r="B80" s="9" t="s">
        <v>78</v>
      </c>
      <c r="C80" s="9" t="s">
        <v>134</v>
      </c>
      <c r="D80" s="9" t="s">
        <v>136</v>
      </c>
      <c r="E80" s="9" t="s">
        <v>0</v>
      </c>
      <c r="F80" s="9" t="s">
        <v>0</v>
      </c>
      <c r="G80" s="9"/>
      <c r="H80" s="5" t="s">
        <v>137</v>
      </c>
      <c r="I80" s="5"/>
      <c r="J80" s="6">
        <v>110620</v>
      </c>
      <c r="K80" s="7" t="s">
        <v>18</v>
      </c>
      <c r="L80" s="7" t="s">
        <v>135</v>
      </c>
      <c r="M80" s="6">
        <v>110620</v>
      </c>
      <c r="N80" s="7" t="s">
        <v>18</v>
      </c>
      <c r="O80" s="7" t="s">
        <v>135</v>
      </c>
      <c r="P80" s="74">
        <f t="shared" si="11"/>
        <v>0</v>
      </c>
      <c r="Q80" s="74">
        <f t="shared" si="12"/>
        <v>1</v>
      </c>
      <c r="R80" s="6">
        <v>110620</v>
      </c>
      <c r="S80" s="7" t="s">
        <v>18</v>
      </c>
      <c r="T80" s="7" t="s">
        <v>135</v>
      </c>
      <c r="U80" s="6">
        <v>110620</v>
      </c>
      <c r="V80" s="7" t="s">
        <v>18</v>
      </c>
      <c r="W80" s="14" t="s">
        <v>135</v>
      </c>
      <c r="X80" s="74">
        <f t="shared" si="19"/>
        <v>0</v>
      </c>
      <c r="Y80" s="74">
        <f t="shared" si="20"/>
        <v>1</v>
      </c>
      <c r="Z80" s="6">
        <v>110620</v>
      </c>
      <c r="AA80" s="7" t="s">
        <v>18</v>
      </c>
      <c r="AB80" s="14" t="s">
        <v>135</v>
      </c>
      <c r="AC80" s="6">
        <v>110620</v>
      </c>
      <c r="AD80" s="7" t="s">
        <v>18</v>
      </c>
      <c r="AE80" s="14" t="s">
        <v>135</v>
      </c>
      <c r="AF80" s="74">
        <f t="shared" si="21"/>
        <v>0</v>
      </c>
      <c r="AG80" s="74">
        <f t="shared" si="22"/>
        <v>1</v>
      </c>
    </row>
    <row r="81" spans="1:34" ht="38.25" x14ac:dyDescent="0.2">
      <c r="A81" s="9" t="s">
        <v>77</v>
      </c>
      <c r="B81" s="9" t="s">
        <v>78</v>
      </c>
      <c r="C81" s="9" t="s">
        <v>138</v>
      </c>
      <c r="D81" s="9" t="s">
        <v>139</v>
      </c>
      <c r="E81" s="9" t="s">
        <v>0</v>
      </c>
      <c r="F81" s="9" t="s">
        <v>0</v>
      </c>
      <c r="G81" s="9"/>
      <c r="H81" s="5" t="s">
        <v>140</v>
      </c>
      <c r="I81" s="5"/>
      <c r="J81" s="6">
        <v>120000.8</v>
      </c>
      <c r="K81" s="7" t="s">
        <v>18</v>
      </c>
      <c r="L81" s="7" t="s">
        <v>141</v>
      </c>
      <c r="M81" s="6">
        <v>120000.8</v>
      </c>
      <c r="N81" s="7" t="s">
        <v>18</v>
      </c>
      <c r="O81" s="7" t="s">
        <v>141</v>
      </c>
      <c r="P81" s="74">
        <f t="shared" si="11"/>
        <v>0</v>
      </c>
      <c r="Q81" s="74">
        <f t="shared" si="12"/>
        <v>1</v>
      </c>
      <c r="R81" s="6">
        <v>120000.8</v>
      </c>
      <c r="S81" s="7" t="s">
        <v>18</v>
      </c>
      <c r="T81" s="7" t="s">
        <v>141</v>
      </c>
      <c r="U81" s="6">
        <v>120000.8</v>
      </c>
      <c r="V81" s="7" t="s">
        <v>18</v>
      </c>
      <c r="W81" s="14" t="s">
        <v>141</v>
      </c>
      <c r="X81" s="74">
        <f t="shared" si="19"/>
        <v>0</v>
      </c>
      <c r="Y81" s="74">
        <f t="shared" si="20"/>
        <v>1</v>
      </c>
      <c r="Z81" s="6">
        <v>120000.8</v>
      </c>
      <c r="AA81" s="7" t="s">
        <v>18</v>
      </c>
      <c r="AB81" s="14" t="s">
        <v>141</v>
      </c>
      <c r="AC81" s="6">
        <v>120000.8</v>
      </c>
      <c r="AD81" s="7" t="s">
        <v>18</v>
      </c>
      <c r="AE81" s="14" t="s">
        <v>141</v>
      </c>
      <c r="AF81" s="74">
        <f t="shared" si="21"/>
        <v>0</v>
      </c>
      <c r="AG81" s="74">
        <f t="shared" si="22"/>
        <v>1</v>
      </c>
    </row>
    <row r="82" spans="1:34" ht="38.25" x14ac:dyDescent="0.2">
      <c r="A82" s="9" t="s">
        <v>77</v>
      </c>
      <c r="B82" s="9" t="s">
        <v>78</v>
      </c>
      <c r="C82" s="9" t="s">
        <v>168</v>
      </c>
      <c r="D82" s="9" t="s">
        <v>169</v>
      </c>
      <c r="E82" s="9" t="s">
        <v>0</v>
      </c>
      <c r="F82" s="9" t="s">
        <v>0</v>
      </c>
      <c r="G82" s="9"/>
      <c r="H82" s="5" t="s">
        <v>170</v>
      </c>
      <c r="I82" s="5"/>
      <c r="J82" s="6">
        <v>6886.6</v>
      </c>
      <c r="K82" s="7" t="s">
        <v>18</v>
      </c>
      <c r="L82" s="7" t="s">
        <v>167</v>
      </c>
      <c r="M82" s="6">
        <v>6886.6</v>
      </c>
      <c r="N82" s="7" t="s">
        <v>18</v>
      </c>
      <c r="O82" s="7" t="s">
        <v>167</v>
      </c>
      <c r="P82" s="74">
        <f t="shared" si="11"/>
        <v>0</v>
      </c>
      <c r="Q82" s="74">
        <f t="shared" si="12"/>
        <v>1</v>
      </c>
      <c r="R82" s="6">
        <v>6886.6</v>
      </c>
      <c r="S82" s="7" t="s">
        <v>18</v>
      </c>
      <c r="T82" s="7" t="s">
        <v>167</v>
      </c>
      <c r="U82" s="6">
        <v>6886.6</v>
      </c>
      <c r="V82" s="7" t="s">
        <v>18</v>
      </c>
      <c r="W82" s="14" t="s">
        <v>167</v>
      </c>
      <c r="X82" s="74">
        <f t="shared" si="19"/>
        <v>0</v>
      </c>
      <c r="Y82" s="74">
        <f t="shared" si="20"/>
        <v>1</v>
      </c>
      <c r="Z82" s="6">
        <v>6886.6</v>
      </c>
      <c r="AA82" s="7" t="s">
        <v>18</v>
      </c>
      <c r="AB82" s="14" t="s">
        <v>167</v>
      </c>
      <c r="AC82" s="6">
        <v>6886.6</v>
      </c>
      <c r="AD82" s="7" t="s">
        <v>18</v>
      </c>
      <c r="AE82" s="14" t="s">
        <v>167</v>
      </c>
      <c r="AF82" s="74">
        <f t="shared" si="21"/>
        <v>0</v>
      </c>
      <c r="AG82" s="74">
        <f t="shared" si="22"/>
        <v>1</v>
      </c>
    </row>
    <row r="83" spans="1:34" ht="39" customHeight="1" x14ac:dyDescent="0.2">
      <c r="A83" s="10" t="s">
        <v>77</v>
      </c>
      <c r="B83" s="11"/>
      <c r="C83" s="11"/>
      <c r="D83" s="11"/>
      <c r="E83" s="3"/>
      <c r="F83" s="3"/>
      <c r="G83" s="103" t="s">
        <v>339</v>
      </c>
      <c r="H83" s="17" t="s">
        <v>227</v>
      </c>
      <c r="I83" s="17"/>
      <c r="J83" s="15">
        <f>J84+J85+J86+J87+J88+J89+J90+J91+J92</f>
        <v>153757.49999999997</v>
      </c>
      <c r="K83" s="15">
        <f t="shared" ref="K83:AB83" si="67">K84+K85+K86+K87+K88+K89+K90+K91+K92</f>
        <v>0</v>
      </c>
      <c r="L83" s="15">
        <f t="shared" si="67"/>
        <v>153757.49999999997</v>
      </c>
      <c r="M83" s="15">
        <f>M84+M85+M86+M87+M88+M89+M90+M91+M92</f>
        <v>153757.49999999997</v>
      </c>
      <c r="N83" s="15">
        <f t="shared" ref="N83:O83" si="68">N84+N85+N86+N87+N88+N89+N90+N91+N92</f>
        <v>0</v>
      </c>
      <c r="O83" s="15">
        <f t="shared" si="68"/>
        <v>153757.49999999997</v>
      </c>
      <c r="P83" s="74">
        <f t="shared" si="11"/>
        <v>0</v>
      </c>
      <c r="Q83" s="74">
        <f t="shared" si="12"/>
        <v>1</v>
      </c>
      <c r="R83" s="15">
        <f t="shared" si="67"/>
        <v>156125.49999999997</v>
      </c>
      <c r="S83" s="15">
        <f t="shared" si="67"/>
        <v>0</v>
      </c>
      <c r="T83" s="15">
        <f t="shared" si="67"/>
        <v>156125.49999999997</v>
      </c>
      <c r="U83" s="15">
        <f t="shared" ref="U83:V83" si="69">U84+U85+U86+U87+U88+U89+U90+U91+U92</f>
        <v>156125.49999999997</v>
      </c>
      <c r="V83" s="15">
        <f t="shared" si="69"/>
        <v>0</v>
      </c>
      <c r="W83" s="23">
        <f>W84+W85+W86+W87+W88+W89+W90+W91+W92</f>
        <v>156125.49999999997</v>
      </c>
      <c r="X83" s="74">
        <f t="shared" si="19"/>
        <v>0</v>
      </c>
      <c r="Y83" s="74">
        <f t="shared" si="20"/>
        <v>1</v>
      </c>
      <c r="Z83" s="15">
        <f t="shared" si="67"/>
        <v>156125.49999999997</v>
      </c>
      <c r="AA83" s="15">
        <f t="shared" si="67"/>
        <v>0</v>
      </c>
      <c r="AB83" s="15">
        <f t="shared" si="67"/>
        <v>156125.49999999997</v>
      </c>
      <c r="AC83" s="15">
        <f t="shared" ref="AC83:AE83" si="70">AC84+AC85+AC86+AC87+AC88+AC89+AC90+AC91+AC92</f>
        <v>156125.49999999997</v>
      </c>
      <c r="AD83" s="15">
        <f t="shared" si="70"/>
        <v>0</v>
      </c>
      <c r="AE83" s="23">
        <f t="shared" si="70"/>
        <v>156125.49999999997</v>
      </c>
      <c r="AF83" s="74">
        <f t="shared" si="21"/>
        <v>0</v>
      </c>
      <c r="AG83" s="74">
        <f t="shared" si="22"/>
        <v>1</v>
      </c>
    </row>
    <row r="84" spans="1:34" ht="25.5" x14ac:dyDescent="0.2">
      <c r="A84" s="9" t="s">
        <v>77</v>
      </c>
      <c r="B84" s="9" t="s">
        <v>78</v>
      </c>
      <c r="C84" s="9" t="s">
        <v>79</v>
      </c>
      <c r="D84" s="9" t="s">
        <v>80</v>
      </c>
      <c r="E84" s="9" t="s">
        <v>0</v>
      </c>
      <c r="F84" s="9" t="s">
        <v>0</v>
      </c>
      <c r="G84" s="9"/>
      <c r="H84" s="5" t="s">
        <v>81</v>
      </c>
      <c r="I84" s="5"/>
      <c r="J84" s="6">
        <v>121207.5</v>
      </c>
      <c r="K84" s="7" t="s">
        <v>18</v>
      </c>
      <c r="L84" s="7" t="s">
        <v>82</v>
      </c>
      <c r="M84" s="6">
        <v>121207.5</v>
      </c>
      <c r="N84" s="7" t="s">
        <v>18</v>
      </c>
      <c r="O84" s="7" t="s">
        <v>82</v>
      </c>
      <c r="P84" s="74">
        <f t="shared" si="11"/>
        <v>0</v>
      </c>
      <c r="Q84" s="74">
        <f t="shared" si="12"/>
        <v>1</v>
      </c>
      <c r="R84" s="6">
        <v>121207.5</v>
      </c>
      <c r="S84" s="7" t="s">
        <v>18</v>
      </c>
      <c r="T84" s="7" t="s">
        <v>82</v>
      </c>
      <c r="U84" s="6">
        <v>121207.5</v>
      </c>
      <c r="V84" s="7" t="s">
        <v>18</v>
      </c>
      <c r="W84" s="14" t="s">
        <v>82</v>
      </c>
      <c r="X84" s="74">
        <f t="shared" si="19"/>
        <v>0</v>
      </c>
      <c r="Y84" s="74">
        <f t="shared" si="20"/>
        <v>1</v>
      </c>
      <c r="Z84" s="6">
        <v>121207.5</v>
      </c>
      <c r="AA84" s="7" t="s">
        <v>18</v>
      </c>
      <c r="AB84" s="14" t="s">
        <v>82</v>
      </c>
      <c r="AC84" s="6">
        <v>121207.5</v>
      </c>
      <c r="AD84" s="7" t="s">
        <v>18</v>
      </c>
      <c r="AE84" s="14" t="s">
        <v>82</v>
      </c>
      <c r="AF84" s="74">
        <f t="shared" si="21"/>
        <v>0</v>
      </c>
      <c r="AG84" s="74">
        <f t="shared" si="22"/>
        <v>1</v>
      </c>
    </row>
    <row r="85" spans="1:34" ht="25.5" x14ac:dyDescent="0.2">
      <c r="A85" s="9" t="s">
        <v>77</v>
      </c>
      <c r="B85" s="9" t="s">
        <v>78</v>
      </c>
      <c r="C85" s="9" t="s">
        <v>79</v>
      </c>
      <c r="D85" s="9" t="s">
        <v>83</v>
      </c>
      <c r="E85" s="9" t="s">
        <v>0</v>
      </c>
      <c r="F85" s="9" t="s">
        <v>0</v>
      </c>
      <c r="G85" s="9"/>
      <c r="H85" s="5" t="s">
        <v>84</v>
      </c>
      <c r="I85" s="5"/>
      <c r="J85" s="6">
        <v>2300</v>
      </c>
      <c r="K85" s="7" t="s">
        <v>18</v>
      </c>
      <c r="L85" s="7" t="s">
        <v>85</v>
      </c>
      <c r="M85" s="6">
        <v>2300</v>
      </c>
      <c r="N85" s="7" t="s">
        <v>18</v>
      </c>
      <c r="O85" s="7" t="s">
        <v>85</v>
      </c>
      <c r="P85" s="74">
        <f t="shared" si="11"/>
        <v>0</v>
      </c>
      <c r="Q85" s="74">
        <f t="shared" si="12"/>
        <v>1</v>
      </c>
      <c r="R85" s="6">
        <v>2300</v>
      </c>
      <c r="S85" s="7" t="s">
        <v>18</v>
      </c>
      <c r="T85" s="7" t="s">
        <v>85</v>
      </c>
      <c r="U85" s="6">
        <v>2300</v>
      </c>
      <c r="V85" s="7" t="s">
        <v>18</v>
      </c>
      <c r="W85" s="14" t="s">
        <v>85</v>
      </c>
      <c r="X85" s="74">
        <f t="shared" si="19"/>
        <v>0</v>
      </c>
      <c r="Y85" s="74">
        <f t="shared" si="20"/>
        <v>1</v>
      </c>
      <c r="Z85" s="6">
        <v>2300</v>
      </c>
      <c r="AA85" s="7" t="s">
        <v>18</v>
      </c>
      <c r="AB85" s="14" t="s">
        <v>85</v>
      </c>
      <c r="AC85" s="6">
        <v>2300</v>
      </c>
      <c r="AD85" s="7" t="s">
        <v>18</v>
      </c>
      <c r="AE85" s="14" t="s">
        <v>85</v>
      </c>
      <c r="AF85" s="74">
        <f t="shared" si="21"/>
        <v>0</v>
      </c>
      <c r="AG85" s="74">
        <f t="shared" si="22"/>
        <v>1</v>
      </c>
    </row>
    <row r="86" spans="1:34" ht="38.25" x14ac:dyDescent="0.2">
      <c r="A86" s="9" t="s">
        <v>77</v>
      </c>
      <c r="B86" s="9" t="s">
        <v>78</v>
      </c>
      <c r="C86" s="9" t="s">
        <v>79</v>
      </c>
      <c r="D86" s="9" t="s">
        <v>86</v>
      </c>
      <c r="E86" s="9" t="s">
        <v>0</v>
      </c>
      <c r="F86" s="9" t="s">
        <v>0</v>
      </c>
      <c r="G86" s="9"/>
      <c r="H86" s="5" t="s">
        <v>87</v>
      </c>
      <c r="I86" s="5"/>
      <c r="J86" s="6">
        <v>1623.7</v>
      </c>
      <c r="K86" s="7" t="s">
        <v>18</v>
      </c>
      <c r="L86" s="7" t="s">
        <v>88</v>
      </c>
      <c r="M86" s="6">
        <v>1623.7</v>
      </c>
      <c r="N86" s="7" t="s">
        <v>18</v>
      </c>
      <c r="O86" s="7" t="s">
        <v>88</v>
      </c>
      <c r="P86" s="74">
        <f t="shared" ref="P86:P144" si="71">N86/M86</f>
        <v>0</v>
      </c>
      <c r="Q86" s="74">
        <f t="shared" ref="Q86:Q144" si="72">O86/M86</f>
        <v>1</v>
      </c>
      <c r="R86" s="6">
        <v>1623.7</v>
      </c>
      <c r="S86" s="7" t="s">
        <v>18</v>
      </c>
      <c r="T86" s="7" t="s">
        <v>88</v>
      </c>
      <c r="U86" s="6">
        <v>1623.7</v>
      </c>
      <c r="V86" s="7" t="s">
        <v>18</v>
      </c>
      <c r="W86" s="14" t="s">
        <v>88</v>
      </c>
      <c r="X86" s="74">
        <f t="shared" si="19"/>
        <v>0</v>
      </c>
      <c r="Y86" s="74">
        <f t="shared" si="20"/>
        <v>1</v>
      </c>
      <c r="Z86" s="6">
        <v>1623.7</v>
      </c>
      <c r="AA86" s="7" t="s">
        <v>18</v>
      </c>
      <c r="AB86" s="14" t="s">
        <v>88</v>
      </c>
      <c r="AC86" s="6">
        <v>1623.7</v>
      </c>
      <c r="AD86" s="7" t="s">
        <v>18</v>
      </c>
      <c r="AE86" s="14" t="s">
        <v>88</v>
      </c>
      <c r="AF86" s="74">
        <f t="shared" si="21"/>
        <v>0</v>
      </c>
      <c r="AG86" s="74">
        <f t="shared" si="22"/>
        <v>1</v>
      </c>
    </row>
    <row r="87" spans="1:34" ht="102" x14ac:dyDescent="0.2">
      <c r="A87" s="9" t="s">
        <v>77</v>
      </c>
      <c r="B87" s="9" t="s">
        <v>78</v>
      </c>
      <c r="C87" s="9" t="s">
        <v>79</v>
      </c>
      <c r="D87" s="9" t="s">
        <v>89</v>
      </c>
      <c r="E87" s="9" t="s">
        <v>0</v>
      </c>
      <c r="F87" s="9" t="s">
        <v>0</v>
      </c>
      <c r="G87" s="9"/>
      <c r="H87" s="5" t="s">
        <v>90</v>
      </c>
      <c r="I87" s="5"/>
      <c r="J87" s="6">
        <v>1252.9000000000001</v>
      </c>
      <c r="K87" s="7" t="s">
        <v>18</v>
      </c>
      <c r="L87" s="7" t="s">
        <v>91</v>
      </c>
      <c r="M87" s="6">
        <v>1252.9000000000001</v>
      </c>
      <c r="N87" s="7" t="s">
        <v>18</v>
      </c>
      <c r="O87" s="7" t="s">
        <v>91</v>
      </c>
      <c r="P87" s="74">
        <f t="shared" si="71"/>
        <v>0</v>
      </c>
      <c r="Q87" s="74">
        <f t="shared" si="72"/>
        <v>1</v>
      </c>
      <c r="R87" s="6">
        <v>1252.9000000000001</v>
      </c>
      <c r="S87" s="7" t="s">
        <v>18</v>
      </c>
      <c r="T87" s="7" t="s">
        <v>91</v>
      </c>
      <c r="U87" s="6">
        <v>1252.9000000000001</v>
      </c>
      <c r="V87" s="7" t="s">
        <v>18</v>
      </c>
      <c r="W87" s="14" t="s">
        <v>91</v>
      </c>
      <c r="X87" s="74">
        <f t="shared" si="19"/>
        <v>0</v>
      </c>
      <c r="Y87" s="74">
        <f t="shared" si="20"/>
        <v>1</v>
      </c>
      <c r="Z87" s="6">
        <v>1252.9000000000001</v>
      </c>
      <c r="AA87" s="7" t="s">
        <v>18</v>
      </c>
      <c r="AB87" s="14" t="s">
        <v>91</v>
      </c>
      <c r="AC87" s="6">
        <v>1252.9000000000001</v>
      </c>
      <c r="AD87" s="7" t="s">
        <v>18</v>
      </c>
      <c r="AE87" s="14" t="s">
        <v>91</v>
      </c>
      <c r="AF87" s="74">
        <f t="shared" si="21"/>
        <v>0</v>
      </c>
      <c r="AG87" s="74">
        <f t="shared" si="22"/>
        <v>1</v>
      </c>
    </row>
    <row r="88" spans="1:34" ht="116.25" customHeight="1" x14ac:dyDescent="0.2">
      <c r="A88" s="9" t="s">
        <v>77</v>
      </c>
      <c r="B88" s="9" t="s">
        <v>78</v>
      </c>
      <c r="C88" s="9" t="s">
        <v>79</v>
      </c>
      <c r="D88" s="9" t="s">
        <v>92</v>
      </c>
      <c r="E88" s="9" t="s">
        <v>0</v>
      </c>
      <c r="F88" s="9" t="s">
        <v>0</v>
      </c>
      <c r="G88" s="9"/>
      <c r="H88" s="5" t="s">
        <v>93</v>
      </c>
      <c r="I88" s="5"/>
      <c r="J88" s="6">
        <v>5242</v>
      </c>
      <c r="K88" s="7" t="s">
        <v>18</v>
      </c>
      <c r="L88" s="7" t="s">
        <v>94</v>
      </c>
      <c r="M88" s="6">
        <v>5242</v>
      </c>
      <c r="N88" s="7" t="s">
        <v>18</v>
      </c>
      <c r="O88" s="7" t="s">
        <v>94</v>
      </c>
      <c r="P88" s="74">
        <f t="shared" si="71"/>
        <v>0</v>
      </c>
      <c r="Q88" s="74">
        <f t="shared" si="72"/>
        <v>1</v>
      </c>
      <c r="R88" s="6">
        <v>5242</v>
      </c>
      <c r="S88" s="7" t="s">
        <v>18</v>
      </c>
      <c r="T88" s="7" t="s">
        <v>94</v>
      </c>
      <c r="U88" s="6">
        <v>5242</v>
      </c>
      <c r="V88" s="7" t="s">
        <v>18</v>
      </c>
      <c r="W88" s="14" t="s">
        <v>94</v>
      </c>
      <c r="X88" s="74">
        <f t="shared" si="19"/>
        <v>0</v>
      </c>
      <c r="Y88" s="74">
        <f t="shared" si="20"/>
        <v>1</v>
      </c>
      <c r="Z88" s="6">
        <v>5242</v>
      </c>
      <c r="AA88" s="7" t="s">
        <v>18</v>
      </c>
      <c r="AB88" s="14" t="s">
        <v>94</v>
      </c>
      <c r="AC88" s="6">
        <v>5242</v>
      </c>
      <c r="AD88" s="7" t="s">
        <v>18</v>
      </c>
      <c r="AE88" s="14" t="s">
        <v>94</v>
      </c>
      <c r="AF88" s="74">
        <f t="shared" si="21"/>
        <v>0</v>
      </c>
      <c r="AG88" s="74">
        <f t="shared" si="22"/>
        <v>1</v>
      </c>
    </row>
    <row r="89" spans="1:34" ht="32.25" customHeight="1" x14ac:dyDescent="0.2">
      <c r="A89" s="9" t="s">
        <v>77</v>
      </c>
      <c r="B89" s="9" t="s">
        <v>78</v>
      </c>
      <c r="C89" s="9" t="s">
        <v>138</v>
      </c>
      <c r="D89" s="9" t="s">
        <v>153</v>
      </c>
      <c r="E89" s="9" t="s">
        <v>0</v>
      </c>
      <c r="F89" s="9" t="s">
        <v>0</v>
      </c>
      <c r="G89" s="9"/>
      <c r="H89" s="5" t="s">
        <v>154</v>
      </c>
      <c r="I89" s="5"/>
      <c r="J89" s="6">
        <v>339.4</v>
      </c>
      <c r="K89" s="7" t="s">
        <v>18</v>
      </c>
      <c r="L89" s="7" t="s">
        <v>155</v>
      </c>
      <c r="M89" s="6">
        <v>339.4</v>
      </c>
      <c r="N89" s="7" t="s">
        <v>18</v>
      </c>
      <c r="O89" s="7" t="s">
        <v>155</v>
      </c>
      <c r="P89" s="74">
        <f t="shared" si="71"/>
        <v>0</v>
      </c>
      <c r="Q89" s="74">
        <f t="shared" si="72"/>
        <v>1</v>
      </c>
      <c r="R89" s="6">
        <v>339.4</v>
      </c>
      <c r="S89" s="7" t="s">
        <v>18</v>
      </c>
      <c r="T89" s="7" t="s">
        <v>155</v>
      </c>
      <c r="U89" s="6">
        <v>339.4</v>
      </c>
      <c r="V89" s="7" t="s">
        <v>18</v>
      </c>
      <c r="W89" s="14" t="s">
        <v>155</v>
      </c>
      <c r="X89" s="74">
        <f t="shared" si="19"/>
        <v>0</v>
      </c>
      <c r="Y89" s="74">
        <f t="shared" si="20"/>
        <v>1</v>
      </c>
      <c r="Z89" s="6">
        <v>339.4</v>
      </c>
      <c r="AA89" s="7" t="s">
        <v>18</v>
      </c>
      <c r="AB89" s="14" t="s">
        <v>155</v>
      </c>
      <c r="AC89" s="6">
        <v>339.4</v>
      </c>
      <c r="AD89" s="7" t="s">
        <v>18</v>
      </c>
      <c r="AE89" s="14" t="s">
        <v>155</v>
      </c>
      <c r="AF89" s="74">
        <f t="shared" si="21"/>
        <v>0</v>
      </c>
      <c r="AG89" s="74">
        <f t="shared" si="22"/>
        <v>1</v>
      </c>
    </row>
    <row r="90" spans="1:34" ht="76.5" x14ac:dyDescent="0.2">
      <c r="A90" s="9" t="s">
        <v>77</v>
      </c>
      <c r="B90" s="9" t="s">
        <v>78</v>
      </c>
      <c r="C90" s="9" t="s">
        <v>138</v>
      </c>
      <c r="D90" s="9" t="s">
        <v>156</v>
      </c>
      <c r="E90" s="9" t="s">
        <v>0</v>
      </c>
      <c r="F90" s="9" t="s">
        <v>0</v>
      </c>
      <c r="G90" s="9"/>
      <c r="H90" s="5" t="s">
        <v>157</v>
      </c>
      <c r="I90" s="5"/>
      <c r="J90" s="6">
        <v>9192</v>
      </c>
      <c r="K90" s="7" t="s">
        <v>18</v>
      </c>
      <c r="L90" s="7" t="s">
        <v>158</v>
      </c>
      <c r="M90" s="6">
        <v>9192</v>
      </c>
      <c r="N90" s="7" t="s">
        <v>18</v>
      </c>
      <c r="O90" s="7" t="s">
        <v>158</v>
      </c>
      <c r="P90" s="74">
        <f t="shared" si="71"/>
        <v>0</v>
      </c>
      <c r="Q90" s="74">
        <f t="shared" si="72"/>
        <v>1</v>
      </c>
      <c r="R90" s="6">
        <v>11160</v>
      </c>
      <c r="S90" s="7" t="s">
        <v>18</v>
      </c>
      <c r="T90" s="7" t="s">
        <v>159</v>
      </c>
      <c r="U90" s="6">
        <v>11160</v>
      </c>
      <c r="V90" s="7" t="s">
        <v>18</v>
      </c>
      <c r="W90" s="14" t="s">
        <v>159</v>
      </c>
      <c r="X90" s="74">
        <f t="shared" ref="X90:X144" si="73">V90/U90</f>
        <v>0</v>
      </c>
      <c r="Y90" s="74">
        <f t="shared" ref="Y90:Y144" si="74">W90/U90</f>
        <v>1</v>
      </c>
      <c r="Z90" s="6">
        <v>11160</v>
      </c>
      <c r="AA90" s="7" t="s">
        <v>18</v>
      </c>
      <c r="AB90" s="14" t="s">
        <v>159</v>
      </c>
      <c r="AC90" s="6">
        <v>11160</v>
      </c>
      <c r="AD90" s="7" t="s">
        <v>18</v>
      </c>
      <c r="AE90" s="14" t="s">
        <v>159</v>
      </c>
      <c r="AF90" s="74">
        <f t="shared" ref="AF90:AF144" si="75">AD90/AC90</f>
        <v>0</v>
      </c>
      <c r="AG90" s="74">
        <f t="shared" ref="AG90:AG144" si="76">AE90/AC90</f>
        <v>1</v>
      </c>
    </row>
    <row r="91" spans="1:34" ht="76.5" x14ac:dyDescent="0.2">
      <c r="A91" s="9" t="s">
        <v>77</v>
      </c>
      <c r="B91" s="9" t="s">
        <v>78</v>
      </c>
      <c r="C91" s="9" t="s">
        <v>138</v>
      </c>
      <c r="D91" s="9" t="s">
        <v>160</v>
      </c>
      <c r="E91" s="9" t="s">
        <v>0</v>
      </c>
      <c r="F91" s="9" t="s">
        <v>0</v>
      </c>
      <c r="G91" s="9"/>
      <c r="H91" s="5" t="s">
        <v>161</v>
      </c>
      <c r="I91" s="5"/>
      <c r="J91" s="6">
        <v>5100</v>
      </c>
      <c r="K91" s="7" t="s">
        <v>18</v>
      </c>
      <c r="L91" s="7" t="s">
        <v>162</v>
      </c>
      <c r="M91" s="6">
        <v>5100</v>
      </c>
      <c r="N91" s="7" t="s">
        <v>18</v>
      </c>
      <c r="O91" s="7" t="s">
        <v>162</v>
      </c>
      <c r="P91" s="74">
        <f t="shared" si="71"/>
        <v>0</v>
      </c>
      <c r="Q91" s="74">
        <f t="shared" si="72"/>
        <v>1</v>
      </c>
      <c r="R91" s="6">
        <v>5500</v>
      </c>
      <c r="S91" s="7" t="s">
        <v>18</v>
      </c>
      <c r="T91" s="7" t="s">
        <v>163</v>
      </c>
      <c r="U91" s="6">
        <v>5500</v>
      </c>
      <c r="V91" s="7" t="s">
        <v>18</v>
      </c>
      <c r="W91" s="14" t="s">
        <v>163</v>
      </c>
      <c r="X91" s="74">
        <f t="shared" si="73"/>
        <v>0</v>
      </c>
      <c r="Y91" s="74">
        <f t="shared" si="74"/>
        <v>1</v>
      </c>
      <c r="Z91" s="6">
        <v>5500</v>
      </c>
      <c r="AA91" s="7" t="s">
        <v>18</v>
      </c>
      <c r="AB91" s="14" t="s">
        <v>163</v>
      </c>
      <c r="AC91" s="6">
        <v>5500</v>
      </c>
      <c r="AD91" s="7" t="s">
        <v>18</v>
      </c>
      <c r="AE91" s="14" t="s">
        <v>163</v>
      </c>
      <c r="AF91" s="74">
        <f t="shared" si="75"/>
        <v>0</v>
      </c>
      <c r="AG91" s="74">
        <f t="shared" si="76"/>
        <v>1</v>
      </c>
    </row>
    <row r="92" spans="1:34" ht="51" x14ac:dyDescent="0.2">
      <c r="A92" s="9" t="s">
        <v>77</v>
      </c>
      <c r="B92" s="9" t="s">
        <v>78</v>
      </c>
      <c r="C92" s="9" t="s">
        <v>138</v>
      </c>
      <c r="D92" s="9" t="s">
        <v>164</v>
      </c>
      <c r="E92" s="9" t="s">
        <v>0</v>
      </c>
      <c r="F92" s="9" t="s">
        <v>0</v>
      </c>
      <c r="G92" s="9"/>
      <c r="H92" s="5" t="s">
        <v>165</v>
      </c>
      <c r="I92" s="5"/>
      <c r="J92" s="6">
        <v>7500</v>
      </c>
      <c r="K92" s="7" t="s">
        <v>18</v>
      </c>
      <c r="L92" s="7" t="s">
        <v>166</v>
      </c>
      <c r="M92" s="6">
        <v>7500</v>
      </c>
      <c r="N92" s="7" t="s">
        <v>18</v>
      </c>
      <c r="O92" s="7" t="s">
        <v>166</v>
      </c>
      <c r="P92" s="74">
        <f t="shared" si="71"/>
        <v>0</v>
      </c>
      <c r="Q92" s="74">
        <f t="shared" si="72"/>
        <v>1</v>
      </c>
      <c r="R92" s="6">
        <v>7500</v>
      </c>
      <c r="S92" s="7" t="s">
        <v>18</v>
      </c>
      <c r="T92" s="7" t="s">
        <v>166</v>
      </c>
      <c r="U92" s="6">
        <v>7500</v>
      </c>
      <c r="V92" s="7" t="s">
        <v>18</v>
      </c>
      <c r="W92" s="14" t="s">
        <v>166</v>
      </c>
      <c r="X92" s="74">
        <f t="shared" si="73"/>
        <v>0</v>
      </c>
      <c r="Y92" s="74">
        <f t="shared" si="74"/>
        <v>1</v>
      </c>
      <c r="Z92" s="6">
        <v>7500</v>
      </c>
      <c r="AA92" s="7" t="s">
        <v>18</v>
      </c>
      <c r="AB92" s="14" t="s">
        <v>166</v>
      </c>
      <c r="AC92" s="6">
        <v>7500</v>
      </c>
      <c r="AD92" s="7" t="s">
        <v>18</v>
      </c>
      <c r="AE92" s="14" t="s">
        <v>166</v>
      </c>
      <c r="AF92" s="74">
        <f t="shared" si="75"/>
        <v>0</v>
      </c>
      <c r="AG92" s="74">
        <f t="shared" si="76"/>
        <v>1</v>
      </c>
    </row>
    <row r="93" spans="1:34" ht="67.5" x14ac:dyDescent="0.2">
      <c r="A93" s="9" t="s">
        <v>77</v>
      </c>
      <c r="B93" s="9"/>
      <c r="C93" s="9"/>
      <c r="D93" s="9"/>
      <c r="E93" s="9"/>
      <c r="F93" s="9"/>
      <c r="G93" s="103" t="s">
        <v>340</v>
      </c>
      <c r="H93" s="16" t="s">
        <v>232</v>
      </c>
      <c r="I93" s="16"/>
      <c r="J93" s="15">
        <f>J94</f>
        <v>26043.4</v>
      </c>
      <c r="K93" s="15">
        <v>0</v>
      </c>
      <c r="L93" s="15" t="str">
        <f t="shared" ref="L93:AE93" si="77">L94</f>
        <v>26 043,40</v>
      </c>
      <c r="M93" s="15">
        <f>M94</f>
        <v>154226.4</v>
      </c>
      <c r="N93" s="15">
        <v>128183</v>
      </c>
      <c r="O93" s="15">
        <f t="shared" si="77"/>
        <v>26043.4</v>
      </c>
      <c r="P93" s="74"/>
      <c r="Q93" s="74"/>
      <c r="R93" s="15">
        <f t="shared" si="77"/>
        <v>26043.4</v>
      </c>
      <c r="S93" s="15">
        <v>0</v>
      </c>
      <c r="T93" s="15" t="str">
        <f t="shared" si="77"/>
        <v>26 043,40</v>
      </c>
      <c r="U93" s="15">
        <f t="shared" si="77"/>
        <v>446194.8</v>
      </c>
      <c r="V93" s="15">
        <f>V94</f>
        <v>432809</v>
      </c>
      <c r="W93" s="23">
        <f t="shared" si="77"/>
        <v>13385.800000000001</v>
      </c>
      <c r="X93" s="74"/>
      <c r="Y93" s="74"/>
      <c r="Z93" s="15">
        <f t="shared" si="77"/>
        <v>26043.4</v>
      </c>
      <c r="AA93" s="15">
        <v>0</v>
      </c>
      <c r="AB93" s="15" t="str">
        <f t="shared" si="77"/>
        <v>26 043,40</v>
      </c>
      <c r="AC93" s="15">
        <f t="shared" si="77"/>
        <v>124776.8</v>
      </c>
      <c r="AD93" s="15">
        <f>AD94</f>
        <v>121033.5</v>
      </c>
      <c r="AE93" s="23">
        <f t="shared" si="77"/>
        <v>3743.3000000000029</v>
      </c>
      <c r="AF93" s="74"/>
      <c r="AG93" s="74"/>
    </row>
    <row r="94" spans="1:34" ht="63.75" x14ac:dyDescent="0.2">
      <c r="A94" s="9" t="s">
        <v>77</v>
      </c>
      <c r="B94" s="9" t="s">
        <v>78</v>
      </c>
      <c r="C94" s="9" t="s">
        <v>138</v>
      </c>
      <c r="D94" s="9" t="s">
        <v>151</v>
      </c>
      <c r="E94" s="9" t="s">
        <v>0</v>
      </c>
      <c r="F94" s="9" t="s">
        <v>0</v>
      </c>
      <c r="G94" s="9"/>
      <c r="H94" s="29" t="s">
        <v>298</v>
      </c>
      <c r="I94" s="29"/>
      <c r="J94" s="6">
        <v>26043.4</v>
      </c>
      <c r="K94" s="6">
        <v>0</v>
      </c>
      <c r="L94" s="7" t="s">
        <v>152</v>
      </c>
      <c r="M94" s="6">
        <f>N94+O94</f>
        <v>154226.4</v>
      </c>
      <c r="N94" s="6">
        <v>128183</v>
      </c>
      <c r="O94" s="6">
        <v>26043.4</v>
      </c>
      <c r="P94" s="74">
        <f t="shared" si="71"/>
        <v>0.83113526607636568</v>
      </c>
      <c r="Q94" s="74">
        <f t="shared" si="72"/>
        <v>0.16886473392363435</v>
      </c>
      <c r="R94" s="6">
        <v>26043.4</v>
      </c>
      <c r="S94" s="6">
        <v>0</v>
      </c>
      <c r="T94" s="7" t="s">
        <v>152</v>
      </c>
      <c r="U94" s="6">
        <f>V94+W94</f>
        <v>446194.8</v>
      </c>
      <c r="V94" s="6">
        <v>432809</v>
      </c>
      <c r="W94" s="36">
        <f>26043.4-12657.6</f>
        <v>13385.800000000001</v>
      </c>
      <c r="X94" s="74">
        <f t="shared" si="73"/>
        <v>0.97000009861163783</v>
      </c>
      <c r="Y94" s="74">
        <f t="shared" si="74"/>
        <v>2.9999901388362216E-2</v>
      </c>
      <c r="Z94" s="6">
        <v>26043.4</v>
      </c>
      <c r="AA94" s="6">
        <v>0</v>
      </c>
      <c r="AB94" s="14" t="s">
        <v>152</v>
      </c>
      <c r="AC94" s="6">
        <f>AD94+AE94</f>
        <v>124776.8</v>
      </c>
      <c r="AD94" s="6">
        <v>121033.5</v>
      </c>
      <c r="AE94" s="36">
        <f>26043.4-22300.1</f>
        <v>3743.3000000000029</v>
      </c>
      <c r="AF94" s="74">
        <f t="shared" si="75"/>
        <v>0.97000003205724139</v>
      </c>
      <c r="AG94" s="74">
        <f t="shared" si="76"/>
        <v>2.9999967942758613E-2</v>
      </c>
    </row>
    <row r="95" spans="1:34" x14ac:dyDescent="0.2">
      <c r="A95" s="10" t="s">
        <v>171</v>
      </c>
      <c r="B95" s="11" t="s">
        <v>0</v>
      </c>
      <c r="C95" s="11" t="s">
        <v>0</v>
      </c>
      <c r="D95" s="11" t="s">
        <v>0</v>
      </c>
      <c r="E95" s="3" t="s">
        <v>0</v>
      </c>
      <c r="F95" s="3" t="s">
        <v>0</v>
      </c>
      <c r="G95" s="101">
        <v>6</v>
      </c>
      <c r="H95" s="30" t="s">
        <v>248</v>
      </c>
      <c r="I95" s="30"/>
      <c r="J95" s="31">
        <f>J96+J104+J121+J112</f>
        <v>2211748.1</v>
      </c>
      <c r="K95" s="31">
        <f t="shared" ref="K95:AE95" si="78">K96+K104+K121+K112</f>
        <v>1640505.2</v>
      </c>
      <c r="L95" s="31">
        <f t="shared" si="78"/>
        <v>571242.9</v>
      </c>
      <c r="M95" s="31">
        <f t="shared" si="78"/>
        <v>2413054.4</v>
      </c>
      <c r="N95" s="31">
        <f t="shared" si="78"/>
        <v>1836615.4999999998</v>
      </c>
      <c r="O95" s="31">
        <f t="shared" si="78"/>
        <v>576438.90000000014</v>
      </c>
      <c r="P95" s="51"/>
      <c r="Q95" s="51"/>
      <c r="R95" s="31">
        <f t="shared" si="78"/>
        <v>1634104.8999999997</v>
      </c>
      <c r="S95" s="31">
        <f t="shared" si="78"/>
        <v>1341809</v>
      </c>
      <c r="T95" s="31">
        <f t="shared" si="78"/>
        <v>292295.89999999997</v>
      </c>
      <c r="U95" s="31">
        <f t="shared" si="78"/>
        <v>1626415.9000000004</v>
      </c>
      <c r="V95" s="31">
        <f t="shared" si="78"/>
        <v>1225250.1000000001</v>
      </c>
      <c r="W95" s="45">
        <f t="shared" si="78"/>
        <v>401165.8</v>
      </c>
      <c r="X95" s="51"/>
      <c r="Y95" s="51"/>
      <c r="Z95" s="31">
        <f t="shared" si="78"/>
        <v>1634710.6999999997</v>
      </c>
      <c r="AA95" s="31">
        <f t="shared" si="78"/>
        <v>1338348.2</v>
      </c>
      <c r="AB95" s="31">
        <f t="shared" si="78"/>
        <v>296362.50000000006</v>
      </c>
      <c r="AC95" s="31">
        <f t="shared" si="78"/>
        <v>1379400.1</v>
      </c>
      <c r="AD95" s="31">
        <f t="shared" si="78"/>
        <v>949462.2</v>
      </c>
      <c r="AE95" s="45">
        <f t="shared" si="78"/>
        <v>429937.9</v>
      </c>
      <c r="AF95" s="51"/>
      <c r="AG95" s="51"/>
      <c r="AH95" s="63"/>
    </row>
    <row r="96" spans="1:34" ht="54" x14ac:dyDescent="0.2">
      <c r="A96" s="10"/>
      <c r="B96" s="11"/>
      <c r="C96" s="11"/>
      <c r="D96" s="11"/>
      <c r="E96" s="3"/>
      <c r="F96" s="3"/>
      <c r="G96" s="103" t="s">
        <v>341</v>
      </c>
      <c r="H96" s="17" t="s">
        <v>259</v>
      </c>
      <c r="I96" s="17"/>
      <c r="J96" s="15">
        <f>J98+J100+J102+J99</f>
        <v>563197.89999999991</v>
      </c>
      <c r="K96" s="15">
        <f t="shared" ref="K96:O96" si="79">K98+K100+K102+K99</f>
        <v>282188.3</v>
      </c>
      <c r="L96" s="15">
        <f t="shared" si="79"/>
        <v>281009.60000000003</v>
      </c>
      <c r="M96" s="15">
        <f t="shared" si="79"/>
        <v>671990.49999999988</v>
      </c>
      <c r="N96" s="15">
        <f>N98+N100+N102+N99</f>
        <v>388221</v>
      </c>
      <c r="O96" s="15">
        <f t="shared" si="79"/>
        <v>283769.50000000006</v>
      </c>
      <c r="P96" s="74"/>
      <c r="Q96" s="74"/>
      <c r="R96" s="15">
        <f t="shared" ref="R96:W96" si="80">R98+R100+R102+R99</f>
        <v>1113.7</v>
      </c>
      <c r="S96" s="15">
        <f t="shared" si="80"/>
        <v>0</v>
      </c>
      <c r="T96" s="15">
        <f t="shared" si="80"/>
        <v>1113.7</v>
      </c>
      <c r="U96" s="15">
        <f t="shared" si="80"/>
        <v>429557.5</v>
      </c>
      <c r="V96" s="15">
        <f t="shared" si="80"/>
        <v>329047.90000000002</v>
      </c>
      <c r="W96" s="23">
        <f t="shared" si="80"/>
        <v>100509.6</v>
      </c>
      <c r="X96" s="74">
        <f t="shared" si="73"/>
        <v>0.76601595828265134</v>
      </c>
      <c r="Y96" s="74">
        <f t="shared" si="74"/>
        <v>0.23398404171734868</v>
      </c>
      <c r="Z96" s="15">
        <f t="shared" ref="Z96:AE96" si="81">Z98+Z100+Z102+Z99</f>
        <v>1113.7</v>
      </c>
      <c r="AA96" s="15">
        <f t="shared" si="81"/>
        <v>0</v>
      </c>
      <c r="AB96" s="15">
        <f t="shared" si="81"/>
        <v>1113.7</v>
      </c>
      <c r="AC96" s="15">
        <f t="shared" si="81"/>
        <v>351931.7</v>
      </c>
      <c r="AD96" s="15">
        <f t="shared" si="81"/>
        <v>222250</v>
      </c>
      <c r="AE96" s="23">
        <f t="shared" si="81"/>
        <v>129681.7</v>
      </c>
      <c r="AF96" s="74">
        <f t="shared" si="75"/>
        <v>0.63151458081212919</v>
      </c>
      <c r="AG96" s="74">
        <f t="shared" si="76"/>
        <v>0.36848541918787081</v>
      </c>
    </row>
    <row r="97" spans="1:33" ht="25.5" x14ac:dyDescent="0.2">
      <c r="A97" s="10"/>
      <c r="B97" s="11"/>
      <c r="C97" s="11"/>
      <c r="D97" s="11"/>
      <c r="E97" s="3"/>
      <c r="F97" s="3"/>
      <c r="G97" s="3"/>
      <c r="H97" s="12" t="s">
        <v>239</v>
      </c>
      <c r="I97" s="12"/>
      <c r="J97" s="15"/>
      <c r="K97" s="21"/>
      <c r="L97" s="21"/>
      <c r="M97" s="15"/>
      <c r="N97" s="21"/>
      <c r="O97" s="21"/>
      <c r="P97" s="74"/>
      <c r="Q97" s="74"/>
      <c r="R97" s="15"/>
      <c r="S97" s="21"/>
      <c r="T97" s="21"/>
      <c r="U97" s="15"/>
      <c r="V97" s="21"/>
      <c r="W97" s="22"/>
      <c r="X97" s="74"/>
      <c r="Y97" s="74"/>
      <c r="Z97" s="15"/>
      <c r="AA97" s="21"/>
      <c r="AB97" s="22"/>
      <c r="AC97" s="15"/>
      <c r="AD97" s="21"/>
      <c r="AE97" s="22"/>
      <c r="AF97" s="74"/>
      <c r="AG97" s="74"/>
    </row>
    <row r="98" spans="1:33" ht="76.5" x14ac:dyDescent="0.2">
      <c r="A98" s="9" t="s">
        <v>171</v>
      </c>
      <c r="B98" s="9" t="s">
        <v>38</v>
      </c>
      <c r="C98" s="9" t="s">
        <v>173</v>
      </c>
      <c r="D98" s="9" t="s">
        <v>174</v>
      </c>
      <c r="E98" s="9" t="s">
        <v>0</v>
      </c>
      <c r="F98" s="9" t="s">
        <v>0</v>
      </c>
      <c r="G98" s="9"/>
      <c r="H98" s="5" t="s">
        <v>175</v>
      </c>
      <c r="I98" s="9" t="s">
        <v>374</v>
      </c>
      <c r="J98" s="6">
        <v>325188.5</v>
      </c>
      <c r="K98" s="7" t="s">
        <v>172</v>
      </c>
      <c r="L98" s="7" t="s">
        <v>176</v>
      </c>
      <c r="M98" s="6">
        <v>325188.5</v>
      </c>
      <c r="N98" s="6">
        <v>282188.3</v>
      </c>
      <c r="O98" s="7" t="s">
        <v>176</v>
      </c>
      <c r="P98" s="74">
        <f t="shared" si="71"/>
        <v>0.86776838664343903</v>
      </c>
      <c r="Q98" s="74">
        <f t="shared" si="72"/>
        <v>0.13223161335656089</v>
      </c>
      <c r="R98" s="6">
        <v>0</v>
      </c>
      <c r="S98" s="7" t="s">
        <v>18</v>
      </c>
      <c r="T98" s="7" t="s">
        <v>18</v>
      </c>
      <c r="U98" s="6">
        <v>0</v>
      </c>
      <c r="V98" s="7" t="s">
        <v>18</v>
      </c>
      <c r="W98" s="14" t="s">
        <v>18</v>
      </c>
      <c r="X98" s="74"/>
      <c r="Y98" s="74"/>
      <c r="Z98" s="6">
        <v>0</v>
      </c>
      <c r="AA98" s="7" t="s">
        <v>18</v>
      </c>
      <c r="AB98" s="14" t="s">
        <v>18</v>
      </c>
      <c r="AC98" s="6">
        <v>0</v>
      </c>
      <c r="AD98" s="7" t="s">
        <v>18</v>
      </c>
      <c r="AE98" s="14" t="s">
        <v>18</v>
      </c>
      <c r="AF98" s="74"/>
      <c r="AG98" s="74"/>
    </row>
    <row r="99" spans="1:33" ht="63.75" x14ac:dyDescent="0.2">
      <c r="A99" s="9"/>
      <c r="B99" s="9"/>
      <c r="C99" s="9"/>
      <c r="D99" s="9"/>
      <c r="E99" s="9"/>
      <c r="F99" s="9"/>
      <c r="G99" s="9"/>
      <c r="H99" s="29" t="s">
        <v>273</v>
      </c>
      <c r="I99" s="103" t="s">
        <v>374</v>
      </c>
      <c r="J99" s="6">
        <f>K99+L99</f>
        <v>0</v>
      </c>
      <c r="K99" s="6">
        <v>0</v>
      </c>
      <c r="L99" s="6">
        <v>0</v>
      </c>
      <c r="M99" s="6">
        <f>N99+O99</f>
        <v>108792.59999999999</v>
      </c>
      <c r="N99" s="6">
        <v>106032.7</v>
      </c>
      <c r="O99" s="6">
        <v>2759.9</v>
      </c>
      <c r="P99" s="74">
        <f t="shared" si="71"/>
        <v>0.97463154663092899</v>
      </c>
      <c r="Q99" s="74">
        <f t="shared" si="72"/>
        <v>2.5368453369071061E-2</v>
      </c>
      <c r="R99" s="6">
        <v>0</v>
      </c>
      <c r="S99" s="6">
        <v>0</v>
      </c>
      <c r="T99" s="6">
        <v>0</v>
      </c>
      <c r="U99" s="6">
        <f>V99+W99</f>
        <v>337612.7</v>
      </c>
      <c r="V99" s="6">
        <v>329047.90000000002</v>
      </c>
      <c r="W99" s="36">
        <v>8564.7999999999993</v>
      </c>
      <c r="X99" s="74">
        <f t="shared" si="73"/>
        <v>0.97463128608609806</v>
      </c>
      <c r="Y99" s="74">
        <f t="shared" si="74"/>
        <v>2.5368713913901931E-2</v>
      </c>
      <c r="Z99" s="6">
        <v>0</v>
      </c>
      <c r="AA99" s="6">
        <v>0</v>
      </c>
      <c r="AB99" s="6">
        <v>0</v>
      </c>
      <c r="AC99" s="6">
        <f>AD99+AE99</f>
        <v>228035.1</v>
      </c>
      <c r="AD99" s="6">
        <v>222250</v>
      </c>
      <c r="AE99" s="36">
        <v>5785.1</v>
      </c>
      <c r="AF99" s="74">
        <f t="shared" si="75"/>
        <v>0.97463065992910736</v>
      </c>
      <c r="AG99" s="74">
        <f t="shared" si="76"/>
        <v>2.5369340070892595E-2</v>
      </c>
    </row>
    <row r="100" spans="1:33" ht="38.25" x14ac:dyDescent="0.2">
      <c r="A100" s="9" t="s">
        <v>171</v>
      </c>
      <c r="B100" s="9" t="s">
        <v>38</v>
      </c>
      <c r="C100" s="9" t="s">
        <v>173</v>
      </c>
      <c r="D100" s="9" t="s">
        <v>177</v>
      </c>
      <c r="E100" s="9" t="s">
        <v>0</v>
      </c>
      <c r="F100" s="9" t="s">
        <v>0</v>
      </c>
      <c r="G100" s="9"/>
      <c r="H100" s="5" t="s">
        <v>178</v>
      </c>
      <c r="I100" s="5"/>
      <c r="J100" s="6">
        <v>236895.7</v>
      </c>
      <c r="K100" s="7" t="s">
        <v>18</v>
      </c>
      <c r="L100" s="7" t="s">
        <v>179</v>
      </c>
      <c r="M100" s="6">
        <v>236895.7</v>
      </c>
      <c r="N100" s="7" t="s">
        <v>18</v>
      </c>
      <c r="O100" s="7" t="s">
        <v>179</v>
      </c>
      <c r="P100" s="74">
        <f t="shared" si="71"/>
        <v>0</v>
      </c>
      <c r="Q100" s="74">
        <f t="shared" si="72"/>
        <v>1</v>
      </c>
      <c r="R100" s="6">
        <v>0</v>
      </c>
      <c r="S100" s="7" t="s">
        <v>18</v>
      </c>
      <c r="T100" s="7" t="s">
        <v>18</v>
      </c>
      <c r="U100" s="6">
        <f>V100+W100</f>
        <v>90831.1</v>
      </c>
      <c r="V100" s="6" t="s">
        <v>18</v>
      </c>
      <c r="W100" s="6">
        <v>90831.1</v>
      </c>
      <c r="X100" s="74"/>
      <c r="Y100" s="74"/>
      <c r="Z100" s="6">
        <v>0</v>
      </c>
      <c r="AA100" s="7" t="s">
        <v>18</v>
      </c>
      <c r="AB100" s="14" t="s">
        <v>18</v>
      </c>
      <c r="AC100" s="6">
        <f>AD100+AE100</f>
        <v>122782.9</v>
      </c>
      <c r="AD100" s="7" t="s">
        <v>18</v>
      </c>
      <c r="AE100" s="6">
        <v>122782.9</v>
      </c>
      <c r="AF100" s="74"/>
      <c r="AG100" s="74"/>
    </row>
    <row r="101" spans="1:33" ht="25.5" x14ac:dyDescent="0.2">
      <c r="A101" s="9"/>
      <c r="B101" s="9"/>
      <c r="C101" s="9"/>
      <c r="D101" s="9"/>
      <c r="E101" s="9"/>
      <c r="F101" s="9"/>
      <c r="G101" s="9"/>
      <c r="H101" s="12" t="s">
        <v>249</v>
      </c>
      <c r="I101" s="12"/>
      <c r="J101" s="6"/>
      <c r="K101" s="7"/>
      <c r="L101" s="7"/>
      <c r="M101" s="6"/>
      <c r="N101" s="7"/>
      <c r="O101" s="7"/>
      <c r="P101" s="74"/>
      <c r="Q101" s="74"/>
      <c r="R101" s="6"/>
      <c r="S101" s="7"/>
      <c r="T101" s="7"/>
      <c r="U101" s="6"/>
      <c r="V101" s="7"/>
      <c r="W101" s="14"/>
      <c r="X101" s="74"/>
      <c r="Y101" s="74"/>
      <c r="Z101" s="6"/>
      <c r="AA101" s="7"/>
      <c r="AB101" s="14"/>
      <c r="AC101" s="6"/>
      <c r="AD101" s="7"/>
      <c r="AE101" s="14"/>
      <c r="AF101" s="74"/>
      <c r="AG101" s="74"/>
    </row>
    <row r="102" spans="1:33" ht="51" x14ac:dyDescent="0.2">
      <c r="A102" s="9" t="s">
        <v>171</v>
      </c>
      <c r="B102" s="9" t="s">
        <v>180</v>
      </c>
      <c r="C102" s="9" t="s">
        <v>181</v>
      </c>
      <c r="D102" s="9" t="s">
        <v>182</v>
      </c>
      <c r="E102" s="9" t="s">
        <v>0</v>
      </c>
      <c r="F102" s="9" t="s">
        <v>0</v>
      </c>
      <c r="G102" s="9"/>
      <c r="H102" s="5" t="s">
        <v>183</v>
      </c>
      <c r="I102" s="5"/>
      <c r="J102" s="6">
        <v>1113.7</v>
      </c>
      <c r="K102" s="6" t="s">
        <v>18</v>
      </c>
      <c r="L102" s="6">
        <v>1113.7</v>
      </c>
      <c r="M102" s="6">
        <v>1113.7</v>
      </c>
      <c r="N102" s="6" t="s">
        <v>18</v>
      </c>
      <c r="O102" s="6">
        <v>1113.7</v>
      </c>
      <c r="P102" s="74">
        <f t="shared" si="71"/>
        <v>0</v>
      </c>
      <c r="Q102" s="74">
        <f t="shared" si="72"/>
        <v>1</v>
      </c>
      <c r="R102" s="6">
        <v>1113.7</v>
      </c>
      <c r="S102" s="6" t="s">
        <v>18</v>
      </c>
      <c r="T102" s="6">
        <v>1113.7</v>
      </c>
      <c r="U102" s="6">
        <v>1113.7</v>
      </c>
      <c r="V102" s="6" t="s">
        <v>18</v>
      </c>
      <c r="W102" s="36">
        <v>1113.7</v>
      </c>
      <c r="X102" s="74">
        <f t="shared" si="73"/>
        <v>0</v>
      </c>
      <c r="Y102" s="74">
        <f t="shared" si="74"/>
        <v>1</v>
      </c>
      <c r="Z102" s="6">
        <v>1113.7</v>
      </c>
      <c r="AA102" s="6" t="s">
        <v>18</v>
      </c>
      <c r="AB102" s="6">
        <v>1113.7</v>
      </c>
      <c r="AC102" s="6">
        <v>1113.7</v>
      </c>
      <c r="AD102" s="6" t="s">
        <v>18</v>
      </c>
      <c r="AE102" s="36">
        <v>1113.7</v>
      </c>
      <c r="AF102" s="74">
        <f t="shared" si="75"/>
        <v>0</v>
      </c>
      <c r="AG102" s="74">
        <f t="shared" si="76"/>
        <v>1</v>
      </c>
    </row>
    <row r="103" spans="1:33" ht="25.5" x14ac:dyDescent="0.2">
      <c r="A103" s="9"/>
      <c r="B103" s="9"/>
      <c r="C103" s="9"/>
      <c r="D103" s="9"/>
      <c r="E103" s="9"/>
      <c r="F103" s="9"/>
      <c r="G103" s="9"/>
      <c r="H103" s="12" t="s">
        <v>253</v>
      </c>
      <c r="I103" s="12"/>
      <c r="J103" s="6"/>
      <c r="K103" s="7"/>
      <c r="L103" s="7"/>
      <c r="M103" s="6"/>
      <c r="N103" s="7"/>
      <c r="O103" s="7"/>
      <c r="P103" s="74"/>
      <c r="Q103" s="74"/>
      <c r="R103" s="6"/>
      <c r="S103" s="7"/>
      <c r="T103" s="7"/>
      <c r="U103" s="6"/>
      <c r="V103" s="7"/>
      <c r="W103" s="14"/>
      <c r="X103" s="74"/>
      <c r="Y103" s="74"/>
      <c r="Z103" s="6"/>
      <c r="AA103" s="7"/>
      <c r="AB103" s="14"/>
      <c r="AC103" s="6"/>
      <c r="AD103" s="7"/>
      <c r="AE103" s="14"/>
      <c r="AF103" s="74"/>
      <c r="AG103" s="74"/>
    </row>
    <row r="104" spans="1:33" ht="27" x14ac:dyDescent="0.2">
      <c r="A104" s="9"/>
      <c r="B104" s="9"/>
      <c r="C104" s="9"/>
      <c r="D104" s="9"/>
      <c r="E104" s="9"/>
      <c r="F104" s="9"/>
      <c r="G104" s="103" t="s">
        <v>342</v>
      </c>
      <c r="H104" s="16" t="s">
        <v>252</v>
      </c>
      <c r="I104" s="16"/>
      <c r="J104" s="15">
        <f>J105+J107+J108+J109+J110+J111+J106</f>
        <v>1556829.5</v>
      </c>
      <c r="K104" s="15">
        <f t="shared" ref="K104:O104" si="82">K105+K107+K108+K109+K110+K111+K106</f>
        <v>1270311.8999999999</v>
      </c>
      <c r="L104" s="15">
        <f t="shared" si="82"/>
        <v>286517.60000000003</v>
      </c>
      <c r="M104" s="15">
        <f t="shared" si="82"/>
        <v>1556829.5</v>
      </c>
      <c r="N104" s="15">
        <f>N105+N107+N108+N109+N110+N111+N106</f>
        <v>1270311.8999999999</v>
      </c>
      <c r="O104" s="15">
        <f t="shared" si="82"/>
        <v>286517.60000000003</v>
      </c>
      <c r="P104" s="74"/>
      <c r="Q104" s="74"/>
      <c r="R104" s="15">
        <f t="shared" ref="R104:W104" si="83">R105+R107+R108+R109+R110+R111+R106</f>
        <v>1609060.8999999997</v>
      </c>
      <c r="S104" s="15">
        <f t="shared" si="83"/>
        <v>1319747.5</v>
      </c>
      <c r="T104" s="15">
        <f t="shared" si="83"/>
        <v>289313.39999999997</v>
      </c>
      <c r="U104" s="15">
        <f t="shared" si="83"/>
        <v>850187.20000000007</v>
      </c>
      <c r="V104" s="15">
        <f t="shared" si="83"/>
        <v>560873.80000000005</v>
      </c>
      <c r="W104" s="23">
        <f t="shared" si="83"/>
        <v>289313.39999999997</v>
      </c>
      <c r="X104" s="74"/>
      <c r="Y104" s="74"/>
      <c r="Z104" s="15">
        <f t="shared" ref="Z104:AE104" si="84">Z105+Z107+Z108+Z109+Z110+Z111+Z106</f>
        <v>1617770.5999999999</v>
      </c>
      <c r="AA104" s="15">
        <f t="shared" si="84"/>
        <v>1324147.5</v>
      </c>
      <c r="AB104" s="15">
        <f t="shared" si="84"/>
        <v>293623.10000000003</v>
      </c>
      <c r="AC104" s="15">
        <f t="shared" si="84"/>
        <v>858896.9</v>
      </c>
      <c r="AD104" s="15">
        <f t="shared" si="84"/>
        <v>565273.80000000005</v>
      </c>
      <c r="AE104" s="23">
        <f t="shared" si="84"/>
        <v>293623.10000000003</v>
      </c>
      <c r="AF104" s="74"/>
      <c r="AG104" s="74"/>
    </row>
    <row r="105" spans="1:33" ht="51" x14ac:dyDescent="0.2">
      <c r="A105" s="9" t="s">
        <v>171</v>
      </c>
      <c r="B105" s="9" t="s">
        <v>184</v>
      </c>
      <c r="C105" s="9" t="s">
        <v>168</v>
      </c>
      <c r="D105" s="9" t="s">
        <v>185</v>
      </c>
      <c r="E105" s="9" t="s">
        <v>0</v>
      </c>
      <c r="F105" s="9" t="s">
        <v>0</v>
      </c>
      <c r="G105" s="9"/>
      <c r="H105" s="29" t="s">
        <v>262</v>
      </c>
      <c r="I105" s="29"/>
      <c r="J105" s="6">
        <f>K105+L105</f>
        <v>903421.1</v>
      </c>
      <c r="K105" s="7" t="s">
        <v>186</v>
      </c>
      <c r="L105" s="6">
        <f>144547.4</f>
        <v>144547.4</v>
      </c>
      <c r="M105" s="6">
        <f>N105+O105</f>
        <v>903421.1</v>
      </c>
      <c r="N105" s="6">
        <v>758873.7</v>
      </c>
      <c r="O105" s="6">
        <f>144547.4</f>
        <v>144547.4</v>
      </c>
      <c r="P105" s="74">
        <f t="shared" si="71"/>
        <v>0.83999997343431543</v>
      </c>
      <c r="Q105" s="74">
        <f t="shared" si="72"/>
        <v>0.1600000265656846</v>
      </c>
      <c r="R105" s="6">
        <v>903421.1</v>
      </c>
      <c r="S105" s="7" t="s">
        <v>186</v>
      </c>
      <c r="T105" s="6">
        <f>144547.4</f>
        <v>144547.4</v>
      </c>
      <c r="U105" s="6">
        <f>V105+W105</f>
        <v>144547.4</v>
      </c>
      <c r="V105" s="7">
        <v>0</v>
      </c>
      <c r="W105" s="36">
        <f>144547.4</f>
        <v>144547.4</v>
      </c>
      <c r="X105" s="74">
        <f t="shared" si="73"/>
        <v>0</v>
      </c>
      <c r="Y105" s="74">
        <f t="shared" si="74"/>
        <v>1</v>
      </c>
      <c r="Z105" s="6">
        <v>903421.1</v>
      </c>
      <c r="AA105" s="7" t="s">
        <v>186</v>
      </c>
      <c r="AB105" s="6">
        <f>144547.4</f>
        <v>144547.4</v>
      </c>
      <c r="AC105" s="6">
        <f>AD105+AE105</f>
        <v>144547.4</v>
      </c>
      <c r="AD105" s="7">
        <v>0</v>
      </c>
      <c r="AE105" s="36">
        <f>144547.4</f>
        <v>144547.4</v>
      </c>
      <c r="AF105" s="74">
        <f t="shared" si="75"/>
        <v>0</v>
      </c>
      <c r="AG105" s="74">
        <f t="shared" si="76"/>
        <v>1</v>
      </c>
    </row>
    <row r="106" spans="1:33" ht="51" x14ac:dyDescent="0.2">
      <c r="A106" s="9"/>
      <c r="B106" s="9"/>
      <c r="C106" s="9"/>
      <c r="D106" s="9"/>
      <c r="E106" s="9"/>
      <c r="F106" s="9"/>
      <c r="G106" s="9"/>
      <c r="H106" s="29" t="s">
        <v>319</v>
      </c>
      <c r="I106" s="29"/>
      <c r="J106" s="6">
        <f>K106+L106</f>
        <v>13706.7</v>
      </c>
      <c r="K106" s="6">
        <v>0</v>
      </c>
      <c r="L106" s="6">
        <v>13706.7</v>
      </c>
      <c r="M106" s="6">
        <f>N106+O106</f>
        <v>13706.7</v>
      </c>
      <c r="N106" s="6">
        <v>0</v>
      </c>
      <c r="O106" s="6">
        <v>13706.7</v>
      </c>
      <c r="P106" s="74">
        <f t="shared" si="71"/>
        <v>0</v>
      </c>
      <c r="Q106" s="74">
        <f t="shared" si="72"/>
        <v>1</v>
      </c>
      <c r="R106" s="6">
        <f>S106+T106</f>
        <v>13706.7</v>
      </c>
      <c r="S106" s="6">
        <v>0</v>
      </c>
      <c r="T106" s="6">
        <v>13706.7</v>
      </c>
      <c r="U106" s="6">
        <f>V106+W106</f>
        <v>13706.7</v>
      </c>
      <c r="V106" s="6">
        <v>0</v>
      </c>
      <c r="W106" s="36">
        <v>13706.7</v>
      </c>
      <c r="X106" s="74">
        <f t="shared" si="73"/>
        <v>0</v>
      </c>
      <c r="Y106" s="74">
        <f t="shared" si="74"/>
        <v>1</v>
      </c>
      <c r="Z106" s="6">
        <f>AA106+AB106</f>
        <v>13706.7</v>
      </c>
      <c r="AA106" s="6">
        <v>0</v>
      </c>
      <c r="AB106" s="6">
        <v>13706.7</v>
      </c>
      <c r="AC106" s="6">
        <f>AD106+AE106</f>
        <v>13706.7</v>
      </c>
      <c r="AD106" s="6">
        <v>0</v>
      </c>
      <c r="AE106" s="36">
        <v>13706.7</v>
      </c>
      <c r="AF106" s="74">
        <f t="shared" si="75"/>
        <v>0</v>
      </c>
      <c r="AG106" s="74">
        <f t="shared" si="76"/>
        <v>1</v>
      </c>
    </row>
    <row r="107" spans="1:33" ht="51" x14ac:dyDescent="0.2">
      <c r="A107" s="9" t="s">
        <v>171</v>
      </c>
      <c r="B107" s="9" t="s">
        <v>184</v>
      </c>
      <c r="C107" s="9" t="s">
        <v>168</v>
      </c>
      <c r="D107" s="9" t="s">
        <v>197</v>
      </c>
      <c r="E107" s="9" t="s">
        <v>0</v>
      </c>
      <c r="F107" s="9" t="s">
        <v>0</v>
      </c>
      <c r="G107" s="9"/>
      <c r="H107" s="5" t="s">
        <v>292</v>
      </c>
      <c r="I107" s="5"/>
      <c r="J107" s="6">
        <v>511438.2</v>
      </c>
      <c r="K107" s="7" t="s">
        <v>198</v>
      </c>
      <c r="L107" s="7" t="s">
        <v>18</v>
      </c>
      <c r="M107" s="6">
        <v>511438.2</v>
      </c>
      <c r="N107" s="6">
        <v>511438.2</v>
      </c>
      <c r="O107" s="7" t="s">
        <v>18</v>
      </c>
      <c r="P107" s="74">
        <f t="shared" si="71"/>
        <v>1</v>
      </c>
      <c r="Q107" s="74">
        <f t="shared" si="72"/>
        <v>0</v>
      </c>
      <c r="R107" s="6">
        <v>560873.80000000005</v>
      </c>
      <c r="S107" s="7" t="s">
        <v>199</v>
      </c>
      <c r="T107" s="7" t="s">
        <v>18</v>
      </c>
      <c r="U107" s="6">
        <v>560873.80000000005</v>
      </c>
      <c r="V107" s="7" t="s">
        <v>199</v>
      </c>
      <c r="W107" s="14" t="s">
        <v>18</v>
      </c>
      <c r="X107" s="74">
        <f t="shared" si="73"/>
        <v>1</v>
      </c>
      <c r="Y107" s="74">
        <f t="shared" si="74"/>
        <v>0</v>
      </c>
      <c r="Z107" s="6">
        <v>565273.80000000005</v>
      </c>
      <c r="AA107" s="7" t="s">
        <v>200</v>
      </c>
      <c r="AB107" s="14" t="s">
        <v>18</v>
      </c>
      <c r="AC107" s="6">
        <v>565273.80000000005</v>
      </c>
      <c r="AD107" s="7" t="s">
        <v>200</v>
      </c>
      <c r="AE107" s="14" t="s">
        <v>18</v>
      </c>
      <c r="AF107" s="74">
        <f t="shared" si="75"/>
        <v>1</v>
      </c>
      <c r="AG107" s="74">
        <f t="shared" si="76"/>
        <v>0</v>
      </c>
    </row>
    <row r="108" spans="1:33" x14ac:dyDescent="0.2">
      <c r="A108" s="9" t="s">
        <v>171</v>
      </c>
      <c r="B108" s="9" t="s">
        <v>184</v>
      </c>
      <c r="C108" s="9" t="s">
        <v>168</v>
      </c>
      <c r="D108" s="9" t="s">
        <v>187</v>
      </c>
      <c r="E108" s="9"/>
      <c r="F108" s="9"/>
      <c r="G108" s="9"/>
      <c r="H108" s="5" t="s">
        <v>254</v>
      </c>
      <c r="I108" s="5"/>
      <c r="J108" s="6">
        <v>99839.1</v>
      </c>
      <c r="K108" s="6">
        <v>0</v>
      </c>
      <c r="L108" s="6">
        <v>99839.1</v>
      </c>
      <c r="M108" s="6">
        <v>99839.1</v>
      </c>
      <c r="N108" s="6">
        <v>0</v>
      </c>
      <c r="O108" s="6">
        <v>99839.1</v>
      </c>
      <c r="P108" s="74">
        <f t="shared" si="71"/>
        <v>0</v>
      </c>
      <c r="Q108" s="74">
        <f t="shared" si="72"/>
        <v>1</v>
      </c>
      <c r="R108" s="6">
        <v>102634.90000000001</v>
      </c>
      <c r="S108" s="6">
        <v>0</v>
      </c>
      <c r="T108" s="6">
        <v>102634.90000000001</v>
      </c>
      <c r="U108" s="6">
        <v>102634.90000000001</v>
      </c>
      <c r="V108" s="6">
        <v>0</v>
      </c>
      <c r="W108" s="36">
        <v>102634.90000000001</v>
      </c>
      <c r="X108" s="74">
        <f t="shared" si="73"/>
        <v>0</v>
      </c>
      <c r="Y108" s="74">
        <f t="shared" si="74"/>
        <v>1</v>
      </c>
      <c r="Z108" s="6">
        <v>106944.6</v>
      </c>
      <c r="AA108" s="6">
        <v>0</v>
      </c>
      <c r="AB108" s="6">
        <v>106944.6</v>
      </c>
      <c r="AC108" s="6">
        <v>106944.6</v>
      </c>
      <c r="AD108" s="6">
        <v>0</v>
      </c>
      <c r="AE108" s="36">
        <v>106944.6</v>
      </c>
      <c r="AF108" s="74">
        <f t="shared" si="75"/>
        <v>0</v>
      </c>
      <c r="AG108" s="74">
        <f t="shared" si="76"/>
        <v>1</v>
      </c>
    </row>
    <row r="109" spans="1:33" ht="51" x14ac:dyDescent="0.2">
      <c r="A109" s="9" t="s">
        <v>171</v>
      </c>
      <c r="B109" s="9" t="s">
        <v>184</v>
      </c>
      <c r="C109" s="9" t="s">
        <v>168</v>
      </c>
      <c r="D109" s="9" t="s">
        <v>188</v>
      </c>
      <c r="E109" s="9" t="s">
        <v>0</v>
      </c>
      <c r="F109" s="9" t="s">
        <v>0</v>
      </c>
      <c r="G109" s="9"/>
      <c r="H109" s="5" t="s">
        <v>189</v>
      </c>
      <c r="I109" s="5"/>
      <c r="J109" s="6">
        <v>854.4</v>
      </c>
      <c r="K109" s="7" t="s">
        <v>18</v>
      </c>
      <c r="L109" s="7" t="s">
        <v>190</v>
      </c>
      <c r="M109" s="6">
        <v>854.4</v>
      </c>
      <c r="N109" s="7" t="s">
        <v>18</v>
      </c>
      <c r="O109" s="7" t="s">
        <v>190</v>
      </c>
      <c r="P109" s="74">
        <f t="shared" si="71"/>
        <v>0</v>
      </c>
      <c r="Q109" s="74">
        <f t="shared" si="72"/>
        <v>1</v>
      </c>
      <c r="R109" s="6">
        <v>854.4</v>
      </c>
      <c r="S109" s="7" t="s">
        <v>18</v>
      </c>
      <c r="T109" s="7" t="s">
        <v>190</v>
      </c>
      <c r="U109" s="6">
        <v>854.4</v>
      </c>
      <c r="V109" s="7" t="s">
        <v>18</v>
      </c>
      <c r="W109" s="14" t="s">
        <v>190</v>
      </c>
      <c r="X109" s="74">
        <f t="shared" si="73"/>
        <v>0</v>
      </c>
      <c r="Y109" s="74">
        <f t="shared" si="74"/>
        <v>1</v>
      </c>
      <c r="Z109" s="6">
        <v>854.4</v>
      </c>
      <c r="AA109" s="7" t="s">
        <v>18</v>
      </c>
      <c r="AB109" s="14" t="s">
        <v>190</v>
      </c>
      <c r="AC109" s="6">
        <v>854.4</v>
      </c>
      <c r="AD109" s="7" t="s">
        <v>18</v>
      </c>
      <c r="AE109" s="14" t="s">
        <v>190</v>
      </c>
      <c r="AF109" s="74">
        <f t="shared" si="75"/>
        <v>0</v>
      </c>
      <c r="AG109" s="74">
        <f t="shared" si="76"/>
        <v>1</v>
      </c>
    </row>
    <row r="110" spans="1:33" ht="51" x14ac:dyDescent="0.2">
      <c r="A110" s="9" t="s">
        <v>171</v>
      </c>
      <c r="B110" s="9" t="s">
        <v>184</v>
      </c>
      <c r="C110" s="9" t="s">
        <v>168</v>
      </c>
      <c r="D110" s="9" t="s">
        <v>191</v>
      </c>
      <c r="E110" s="9" t="s">
        <v>0</v>
      </c>
      <c r="F110" s="9" t="s">
        <v>0</v>
      </c>
      <c r="G110" s="9"/>
      <c r="H110" s="5" t="s">
        <v>192</v>
      </c>
      <c r="I110" s="5"/>
      <c r="J110" s="6">
        <v>17570</v>
      </c>
      <c r="K110" s="7" t="s">
        <v>18</v>
      </c>
      <c r="L110" s="7" t="s">
        <v>193</v>
      </c>
      <c r="M110" s="6">
        <v>17570</v>
      </c>
      <c r="N110" s="7" t="s">
        <v>18</v>
      </c>
      <c r="O110" s="7" t="s">
        <v>193</v>
      </c>
      <c r="P110" s="74">
        <f t="shared" si="71"/>
        <v>0</v>
      </c>
      <c r="Q110" s="74">
        <f t="shared" si="72"/>
        <v>1</v>
      </c>
      <c r="R110" s="6">
        <v>17570</v>
      </c>
      <c r="S110" s="7" t="s">
        <v>18</v>
      </c>
      <c r="T110" s="7" t="s">
        <v>193</v>
      </c>
      <c r="U110" s="6">
        <v>17570</v>
      </c>
      <c r="V110" s="7" t="s">
        <v>18</v>
      </c>
      <c r="W110" s="14" t="s">
        <v>193</v>
      </c>
      <c r="X110" s="74">
        <f t="shared" si="73"/>
        <v>0</v>
      </c>
      <c r="Y110" s="74">
        <f t="shared" si="74"/>
        <v>1</v>
      </c>
      <c r="Z110" s="6">
        <v>17570</v>
      </c>
      <c r="AA110" s="7" t="s">
        <v>18</v>
      </c>
      <c r="AB110" s="14" t="s">
        <v>193</v>
      </c>
      <c r="AC110" s="6">
        <v>17570</v>
      </c>
      <c r="AD110" s="7" t="s">
        <v>18</v>
      </c>
      <c r="AE110" s="14" t="s">
        <v>193</v>
      </c>
      <c r="AF110" s="74">
        <f t="shared" si="75"/>
        <v>0</v>
      </c>
      <c r="AG110" s="74">
        <f t="shared" si="76"/>
        <v>1</v>
      </c>
    </row>
    <row r="111" spans="1:33" ht="63.75" x14ac:dyDescent="0.2">
      <c r="A111" s="9" t="s">
        <v>171</v>
      </c>
      <c r="B111" s="9" t="s">
        <v>184</v>
      </c>
      <c r="C111" s="9" t="s">
        <v>168</v>
      </c>
      <c r="D111" s="9" t="s">
        <v>194</v>
      </c>
      <c r="E111" s="9" t="s">
        <v>0</v>
      </c>
      <c r="F111" s="9" t="s">
        <v>0</v>
      </c>
      <c r="G111" s="9"/>
      <c r="H111" s="5" t="s">
        <v>195</v>
      </c>
      <c r="I111" s="5"/>
      <c r="J111" s="6">
        <v>10000</v>
      </c>
      <c r="K111" s="7" t="s">
        <v>18</v>
      </c>
      <c r="L111" s="7" t="s">
        <v>196</v>
      </c>
      <c r="M111" s="6">
        <v>10000</v>
      </c>
      <c r="N111" s="7" t="s">
        <v>18</v>
      </c>
      <c r="O111" s="7" t="s">
        <v>196</v>
      </c>
      <c r="P111" s="74">
        <f t="shared" si="71"/>
        <v>0</v>
      </c>
      <c r="Q111" s="74">
        <f t="shared" si="72"/>
        <v>1</v>
      </c>
      <c r="R111" s="6">
        <v>10000</v>
      </c>
      <c r="S111" s="7" t="s">
        <v>18</v>
      </c>
      <c r="T111" s="7" t="s">
        <v>196</v>
      </c>
      <c r="U111" s="6">
        <v>10000</v>
      </c>
      <c r="V111" s="7" t="s">
        <v>18</v>
      </c>
      <c r="W111" s="14" t="s">
        <v>196</v>
      </c>
      <c r="X111" s="74">
        <f t="shared" si="73"/>
        <v>0</v>
      </c>
      <c r="Y111" s="74">
        <f t="shared" si="74"/>
        <v>1</v>
      </c>
      <c r="Z111" s="6">
        <v>10000</v>
      </c>
      <c r="AA111" s="7" t="s">
        <v>18</v>
      </c>
      <c r="AB111" s="14" t="s">
        <v>196</v>
      </c>
      <c r="AC111" s="6">
        <v>10000</v>
      </c>
      <c r="AD111" s="7" t="s">
        <v>18</v>
      </c>
      <c r="AE111" s="14" t="s">
        <v>196</v>
      </c>
      <c r="AF111" s="74">
        <f t="shared" si="75"/>
        <v>0</v>
      </c>
      <c r="AG111" s="74">
        <f t="shared" si="76"/>
        <v>1</v>
      </c>
    </row>
    <row r="112" spans="1:33" ht="13.5" x14ac:dyDescent="0.2">
      <c r="A112" s="9"/>
      <c r="B112" s="9"/>
      <c r="C112" s="9"/>
      <c r="D112" s="9"/>
      <c r="E112" s="9"/>
      <c r="F112" s="9"/>
      <c r="G112" s="103" t="s">
        <v>343</v>
      </c>
      <c r="H112" s="16" t="s">
        <v>260</v>
      </c>
      <c r="I112" s="16"/>
      <c r="J112" s="15">
        <f>J114+J116+J118+J119</f>
        <v>0</v>
      </c>
      <c r="K112" s="15">
        <f t="shared" ref="K112:O112" si="85">K114+K116+K118+K119</f>
        <v>0</v>
      </c>
      <c r="L112" s="15">
        <f t="shared" si="85"/>
        <v>0</v>
      </c>
      <c r="M112" s="15">
        <f t="shared" si="85"/>
        <v>66523.8</v>
      </c>
      <c r="N112" s="15">
        <f>N114+N116+N118+N119</f>
        <v>64867.4</v>
      </c>
      <c r="O112" s="15">
        <f t="shared" si="85"/>
        <v>1656.4</v>
      </c>
      <c r="P112" s="74"/>
      <c r="Q112" s="74"/>
      <c r="R112" s="15">
        <f t="shared" ref="R112:W112" si="86">R114+R116+R118+R119</f>
        <v>0</v>
      </c>
      <c r="S112" s="15">
        <f>S114+S116+S118+S119</f>
        <v>0</v>
      </c>
      <c r="T112" s="15">
        <f t="shared" si="86"/>
        <v>0</v>
      </c>
      <c r="U112" s="15">
        <f t="shared" si="86"/>
        <v>62158.6</v>
      </c>
      <c r="V112" s="15">
        <f t="shared" si="86"/>
        <v>60502.1</v>
      </c>
      <c r="W112" s="23">
        <f t="shared" si="86"/>
        <v>1656.5</v>
      </c>
      <c r="X112" s="74"/>
      <c r="Y112" s="74"/>
      <c r="Z112" s="15">
        <f>Z114+Z116+Z118+Z119</f>
        <v>0</v>
      </c>
      <c r="AA112" s="15">
        <f t="shared" ref="AA112:AE112" si="87">AA114+AA116+AA118+AA119</f>
        <v>0</v>
      </c>
      <c r="AB112" s="15">
        <f t="shared" si="87"/>
        <v>0</v>
      </c>
      <c r="AC112" s="15">
        <f t="shared" si="87"/>
        <v>41049.199999999997</v>
      </c>
      <c r="AD112" s="15">
        <f t="shared" si="87"/>
        <v>39392.699999999997</v>
      </c>
      <c r="AE112" s="23">
        <f t="shared" si="87"/>
        <v>1656.5</v>
      </c>
      <c r="AF112" s="74"/>
      <c r="AG112" s="74"/>
    </row>
    <row r="113" spans="1:34" ht="25.5" x14ac:dyDescent="0.2">
      <c r="A113" s="9"/>
      <c r="B113" s="9"/>
      <c r="C113" s="9"/>
      <c r="D113" s="9"/>
      <c r="E113" s="9"/>
      <c r="F113" s="9"/>
      <c r="G113" s="9"/>
      <c r="H113" s="12" t="s">
        <v>253</v>
      </c>
      <c r="I113" s="12"/>
      <c r="J113" s="15"/>
      <c r="K113" s="15"/>
      <c r="L113" s="15"/>
      <c r="M113" s="15"/>
      <c r="N113" s="15"/>
      <c r="O113" s="15"/>
      <c r="P113" s="74"/>
      <c r="Q113" s="74"/>
      <c r="R113" s="15"/>
      <c r="S113" s="15"/>
      <c r="T113" s="15"/>
      <c r="U113" s="15"/>
      <c r="V113" s="15"/>
      <c r="W113" s="23"/>
      <c r="X113" s="74"/>
      <c r="Y113" s="74"/>
      <c r="Z113" s="15"/>
      <c r="AA113" s="15"/>
      <c r="AB113" s="23"/>
      <c r="AC113" s="15"/>
      <c r="AD113" s="15"/>
      <c r="AE113" s="23"/>
      <c r="AF113" s="74"/>
      <c r="AG113" s="74"/>
    </row>
    <row r="114" spans="1:34" ht="51" x14ac:dyDescent="0.2">
      <c r="A114" s="9"/>
      <c r="B114" s="9"/>
      <c r="C114" s="9"/>
      <c r="D114" s="9"/>
      <c r="E114" s="9"/>
      <c r="F114" s="9"/>
      <c r="G114" s="9"/>
      <c r="H114" s="29" t="s">
        <v>293</v>
      </c>
      <c r="I114" s="29"/>
      <c r="J114" s="53">
        <f>K114+L114</f>
        <v>0</v>
      </c>
      <c r="K114" s="53">
        <v>0</v>
      </c>
      <c r="L114" s="53">
        <v>0</v>
      </c>
      <c r="M114" s="53">
        <f>N114+O114</f>
        <v>30400</v>
      </c>
      <c r="N114" s="53">
        <v>30400</v>
      </c>
      <c r="O114" s="53">
        <v>0</v>
      </c>
      <c r="P114" s="74">
        <f t="shared" si="71"/>
        <v>1</v>
      </c>
      <c r="Q114" s="74">
        <f t="shared" si="72"/>
        <v>0</v>
      </c>
      <c r="R114" s="15"/>
      <c r="S114" s="15"/>
      <c r="T114" s="15"/>
      <c r="U114" s="15"/>
      <c r="V114" s="15"/>
      <c r="W114" s="23"/>
      <c r="X114" s="74"/>
      <c r="Y114" s="74"/>
      <c r="Z114" s="15"/>
      <c r="AA114" s="15"/>
      <c r="AB114" s="23"/>
      <c r="AC114" s="15"/>
      <c r="AD114" s="15"/>
      <c r="AE114" s="23"/>
      <c r="AF114" s="74"/>
      <c r="AG114" s="74"/>
    </row>
    <row r="115" spans="1:34" ht="25.5" x14ac:dyDescent="0.2">
      <c r="A115" s="9"/>
      <c r="B115" s="9"/>
      <c r="C115" s="9"/>
      <c r="D115" s="9"/>
      <c r="E115" s="9"/>
      <c r="F115" s="9"/>
      <c r="G115" s="9"/>
      <c r="H115" s="12" t="s">
        <v>249</v>
      </c>
      <c r="I115" s="12"/>
      <c r="J115" s="6"/>
      <c r="K115" s="7"/>
      <c r="L115" s="7"/>
      <c r="M115" s="6"/>
      <c r="N115" s="7"/>
      <c r="O115" s="7"/>
      <c r="P115" s="74"/>
      <c r="Q115" s="74"/>
      <c r="R115" s="6"/>
      <c r="S115" s="7"/>
      <c r="T115" s="7"/>
      <c r="U115" s="6"/>
      <c r="V115" s="7"/>
      <c r="W115" s="14"/>
      <c r="X115" s="74"/>
      <c r="Y115" s="74"/>
      <c r="Z115" s="6"/>
      <c r="AA115" s="7"/>
      <c r="AB115" s="14"/>
      <c r="AC115" s="6"/>
      <c r="AD115" s="7"/>
      <c r="AE115" s="14"/>
      <c r="AF115" s="74"/>
      <c r="AG115" s="74"/>
    </row>
    <row r="116" spans="1:34" ht="38.25" x14ac:dyDescent="0.2">
      <c r="A116" s="9"/>
      <c r="B116" s="9"/>
      <c r="C116" s="9"/>
      <c r="D116" s="9"/>
      <c r="E116" s="9"/>
      <c r="F116" s="9"/>
      <c r="G116" s="9"/>
      <c r="H116" s="29" t="s">
        <v>296</v>
      </c>
      <c r="I116" s="29"/>
      <c r="J116" s="6">
        <v>0</v>
      </c>
      <c r="K116" s="6">
        <v>0</v>
      </c>
      <c r="L116" s="6">
        <v>0</v>
      </c>
      <c r="M116" s="6">
        <f>N116+O116</f>
        <v>33128.5</v>
      </c>
      <c r="N116" s="6">
        <v>31472.1</v>
      </c>
      <c r="O116" s="6">
        <v>1656.4</v>
      </c>
      <c r="P116" s="74">
        <f t="shared" si="71"/>
        <v>0.95000075463724587</v>
      </c>
      <c r="Q116" s="74">
        <f t="shared" si="72"/>
        <v>4.999924536275413E-2</v>
      </c>
      <c r="R116" s="6">
        <f>S116+T116</f>
        <v>0</v>
      </c>
      <c r="S116" s="6">
        <v>0</v>
      </c>
      <c r="T116" s="6">
        <v>0</v>
      </c>
      <c r="U116" s="6">
        <f>V116+W116</f>
        <v>33128.6</v>
      </c>
      <c r="V116" s="6">
        <v>31472.1</v>
      </c>
      <c r="W116" s="36">
        <v>1656.5</v>
      </c>
      <c r="X116" s="74">
        <f t="shared" si="73"/>
        <v>0.94999788702208965</v>
      </c>
      <c r="Y116" s="74">
        <f t="shared" si="74"/>
        <v>5.000211297791033E-2</v>
      </c>
      <c r="Z116" s="6">
        <f>AA116+AB116</f>
        <v>0</v>
      </c>
      <c r="AA116" s="6">
        <v>0</v>
      </c>
      <c r="AB116" s="36">
        <v>0</v>
      </c>
      <c r="AC116" s="6">
        <f>AD116+AE116</f>
        <v>33128.6</v>
      </c>
      <c r="AD116" s="6">
        <v>31472.1</v>
      </c>
      <c r="AE116" s="36">
        <v>1656.5</v>
      </c>
      <c r="AF116" s="74">
        <f t="shared" si="75"/>
        <v>0.94999788702208965</v>
      </c>
      <c r="AG116" s="74">
        <f t="shared" si="76"/>
        <v>5.000211297791033E-2</v>
      </c>
      <c r="AH116" t="s">
        <v>306</v>
      </c>
    </row>
    <row r="117" spans="1:34" ht="25.5" x14ac:dyDescent="0.2">
      <c r="A117" s="9"/>
      <c r="B117" s="9"/>
      <c r="C117" s="9"/>
      <c r="D117" s="9"/>
      <c r="E117" s="9"/>
      <c r="F117" s="9"/>
      <c r="G117" s="9"/>
      <c r="H117" s="12" t="s">
        <v>226</v>
      </c>
      <c r="I117" s="12"/>
      <c r="J117" s="6"/>
      <c r="K117" s="6"/>
      <c r="L117" s="6"/>
      <c r="M117" s="6"/>
      <c r="N117" s="6"/>
      <c r="O117" s="6"/>
      <c r="P117" s="74"/>
      <c r="Q117" s="74"/>
      <c r="R117" s="6"/>
      <c r="S117" s="6"/>
      <c r="T117" s="6"/>
      <c r="U117" s="6"/>
      <c r="V117" s="6"/>
      <c r="W117" s="36"/>
      <c r="X117" s="74"/>
      <c r="Y117" s="74"/>
      <c r="Z117" s="6"/>
      <c r="AA117" s="6"/>
      <c r="AB117" s="36"/>
      <c r="AC117" s="6"/>
      <c r="AD117" s="6"/>
      <c r="AE117" s="36"/>
      <c r="AF117" s="74"/>
      <c r="AG117" s="74"/>
    </row>
    <row r="118" spans="1:34" ht="51" x14ac:dyDescent="0.2">
      <c r="A118" s="9"/>
      <c r="B118" s="9"/>
      <c r="C118" s="9"/>
      <c r="D118" s="9"/>
      <c r="E118" s="9"/>
      <c r="F118" s="9"/>
      <c r="G118" s="9"/>
      <c r="H118" s="29" t="s">
        <v>279</v>
      </c>
      <c r="I118" s="29"/>
      <c r="J118" s="6"/>
      <c r="K118" s="6"/>
      <c r="L118" s="6"/>
      <c r="M118" s="6">
        <f>N118+O118</f>
        <v>2995.3</v>
      </c>
      <c r="N118" s="6">
        <v>2995.3</v>
      </c>
      <c r="O118" s="6">
        <v>0</v>
      </c>
      <c r="P118" s="74">
        <f t="shared" si="71"/>
        <v>1</v>
      </c>
      <c r="Q118" s="74">
        <f t="shared" si="72"/>
        <v>0</v>
      </c>
      <c r="R118" s="6"/>
      <c r="S118" s="6"/>
      <c r="T118" s="6"/>
      <c r="U118" s="6">
        <f>V118+W118</f>
        <v>300</v>
      </c>
      <c r="V118" s="6">
        <v>300</v>
      </c>
      <c r="W118" s="36">
        <v>0</v>
      </c>
      <c r="X118" s="74">
        <f t="shared" si="73"/>
        <v>1</v>
      </c>
      <c r="Y118" s="74">
        <f t="shared" si="74"/>
        <v>0</v>
      </c>
      <c r="Z118" s="6"/>
      <c r="AA118" s="6"/>
      <c r="AB118" s="36"/>
      <c r="AC118" s="6">
        <f>AD118+AE118</f>
        <v>299.60000000000002</v>
      </c>
      <c r="AD118" s="6">
        <v>299.60000000000002</v>
      </c>
      <c r="AE118" s="36">
        <v>0</v>
      </c>
      <c r="AF118" s="74">
        <f t="shared" si="75"/>
        <v>1</v>
      </c>
      <c r="AG118" s="74">
        <f t="shared" si="76"/>
        <v>0</v>
      </c>
    </row>
    <row r="119" spans="1:34" ht="89.25" x14ac:dyDescent="0.2">
      <c r="A119" s="9"/>
      <c r="B119" s="9"/>
      <c r="C119" s="9"/>
      <c r="D119" s="9"/>
      <c r="E119" s="9"/>
      <c r="F119" s="9"/>
      <c r="G119" s="9"/>
      <c r="H119" s="29" t="s">
        <v>320</v>
      </c>
      <c r="I119" s="29"/>
      <c r="J119" s="6"/>
      <c r="K119" s="6"/>
      <c r="L119" s="6"/>
      <c r="M119" s="6"/>
      <c r="N119" s="6"/>
      <c r="O119" s="6"/>
      <c r="P119" s="74"/>
      <c r="Q119" s="74"/>
      <c r="R119" s="6"/>
      <c r="S119" s="6"/>
      <c r="T119" s="6"/>
      <c r="U119" s="6">
        <f>V119+W119</f>
        <v>28730</v>
      </c>
      <c r="V119" s="6">
        <v>28730</v>
      </c>
      <c r="W119" s="36">
        <v>0</v>
      </c>
      <c r="X119" s="74">
        <f t="shared" si="73"/>
        <v>1</v>
      </c>
      <c r="Y119" s="74">
        <f t="shared" si="74"/>
        <v>0</v>
      </c>
      <c r="Z119" s="6"/>
      <c r="AA119" s="6"/>
      <c r="AB119" s="36"/>
      <c r="AC119" s="6">
        <f>AD119+AE119</f>
        <v>7621</v>
      </c>
      <c r="AD119" s="6">
        <v>7621</v>
      </c>
      <c r="AE119" s="36">
        <v>0</v>
      </c>
      <c r="AF119" s="74">
        <f t="shared" si="75"/>
        <v>1</v>
      </c>
      <c r="AG119" s="74">
        <f t="shared" si="76"/>
        <v>0</v>
      </c>
    </row>
    <row r="120" spans="1:34" ht="25.5" x14ac:dyDescent="0.2">
      <c r="A120" s="9"/>
      <c r="B120" s="9"/>
      <c r="C120" s="9"/>
      <c r="D120" s="9"/>
      <c r="E120" s="9"/>
      <c r="F120" s="9"/>
      <c r="G120" s="9"/>
      <c r="H120" s="12" t="s">
        <v>250</v>
      </c>
      <c r="I120" s="12"/>
      <c r="J120" s="6"/>
      <c r="K120" s="7"/>
      <c r="L120" s="7"/>
      <c r="M120" s="6"/>
      <c r="N120" s="7"/>
      <c r="O120" s="7"/>
      <c r="P120" s="74"/>
      <c r="Q120" s="74"/>
      <c r="R120" s="6"/>
      <c r="S120" s="7"/>
      <c r="T120" s="7"/>
      <c r="U120" s="6"/>
      <c r="V120" s="7"/>
      <c r="W120" s="14"/>
      <c r="X120" s="74"/>
      <c r="Y120" s="74"/>
      <c r="Z120" s="6"/>
      <c r="AA120" s="7"/>
      <c r="AB120" s="14"/>
      <c r="AC120" s="6"/>
      <c r="AD120" s="7"/>
      <c r="AE120" s="14"/>
      <c r="AF120" s="74"/>
      <c r="AG120" s="74"/>
    </row>
    <row r="121" spans="1:34" ht="13.5" x14ac:dyDescent="0.2">
      <c r="A121" s="9"/>
      <c r="B121" s="9"/>
      <c r="C121" s="9"/>
      <c r="D121" s="9"/>
      <c r="E121" s="9"/>
      <c r="F121" s="9"/>
      <c r="G121" s="103" t="s">
        <v>344</v>
      </c>
      <c r="H121" s="17" t="s">
        <v>251</v>
      </c>
      <c r="I121" s="17"/>
      <c r="J121" s="15">
        <f>J122+J123+J124+J125+J126</f>
        <v>91720.7</v>
      </c>
      <c r="K121" s="15">
        <f t="shared" ref="K121:M121" si="88">K122+K123+K124+K125+K126</f>
        <v>88005.000000000015</v>
      </c>
      <c r="L121" s="15">
        <f t="shared" si="88"/>
        <v>3715.7</v>
      </c>
      <c r="M121" s="15">
        <f t="shared" si="88"/>
        <v>117710.59999999999</v>
      </c>
      <c r="N121" s="15">
        <f>N122+N123+N124+N125+N126</f>
        <v>113215.2</v>
      </c>
      <c r="O121" s="15">
        <f>O122+O123+O124+O125+O126</f>
        <v>4495.3999999999996</v>
      </c>
      <c r="P121" s="74"/>
      <c r="Q121" s="74"/>
      <c r="R121" s="15">
        <f t="shared" ref="R121:W121" si="89">R122+R123+R124+R125+R126</f>
        <v>23930.3</v>
      </c>
      <c r="S121" s="15">
        <f t="shared" si="89"/>
        <v>22061.5</v>
      </c>
      <c r="T121" s="15">
        <f t="shared" si="89"/>
        <v>1868.8</v>
      </c>
      <c r="U121" s="15">
        <f t="shared" si="89"/>
        <v>284512.59999999998</v>
      </c>
      <c r="V121" s="15">
        <f t="shared" si="89"/>
        <v>274826.3</v>
      </c>
      <c r="W121" s="23">
        <f t="shared" si="89"/>
        <v>9686.2999999999993</v>
      </c>
      <c r="X121" s="74"/>
      <c r="Y121" s="74"/>
      <c r="Z121" s="15">
        <f t="shared" ref="Z121:AE121" si="90">Z122+Z123+Z124+Z125+Z126</f>
        <v>15826.4</v>
      </c>
      <c r="AA121" s="15">
        <f t="shared" si="90"/>
        <v>14200.7</v>
      </c>
      <c r="AB121" s="15">
        <f t="shared" si="90"/>
        <v>1625.7</v>
      </c>
      <c r="AC121" s="15">
        <f t="shared" si="90"/>
        <v>127522.29999999999</v>
      </c>
      <c r="AD121" s="15">
        <f t="shared" si="90"/>
        <v>122545.7</v>
      </c>
      <c r="AE121" s="23">
        <f t="shared" si="90"/>
        <v>4976.6000000000004</v>
      </c>
      <c r="AF121" s="74"/>
      <c r="AG121" s="74"/>
    </row>
    <row r="122" spans="1:34" ht="38.25" x14ac:dyDescent="0.2">
      <c r="A122" s="9" t="s">
        <v>171</v>
      </c>
      <c r="B122" s="9" t="s">
        <v>201</v>
      </c>
      <c r="C122" s="9" t="s">
        <v>206</v>
      </c>
      <c r="D122" s="9" t="s">
        <v>209</v>
      </c>
      <c r="E122" s="9" t="s">
        <v>0</v>
      </c>
      <c r="F122" s="9" t="s">
        <v>0</v>
      </c>
      <c r="G122" s="9"/>
      <c r="H122" s="5" t="s">
        <v>210</v>
      </c>
      <c r="I122" s="5"/>
      <c r="J122" s="6">
        <v>63793.1</v>
      </c>
      <c r="K122" s="7" t="s">
        <v>207</v>
      </c>
      <c r="L122" s="7" t="s">
        <v>208</v>
      </c>
      <c r="M122" s="6">
        <f>N122+O122</f>
        <v>84521.599999999991</v>
      </c>
      <c r="N122" s="6">
        <f>61879.3+20106.6</f>
        <v>81985.899999999994</v>
      </c>
      <c r="O122" s="6">
        <f>1913.8+621.9</f>
        <v>2535.6999999999998</v>
      </c>
      <c r="P122" s="74">
        <f t="shared" si="71"/>
        <v>0.96999938477264991</v>
      </c>
      <c r="Q122" s="74">
        <f t="shared" si="72"/>
        <v>3.0000615227350168E-2</v>
      </c>
      <c r="R122" s="6">
        <v>22743.8</v>
      </c>
      <c r="S122" s="7" t="s">
        <v>202</v>
      </c>
      <c r="T122" s="7" t="s">
        <v>203</v>
      </c>
      <c r="U122" s="6">
        <f>V122+W122</f>
        <v>63980.9</v>
      </c>
      <c r="V122" s="6">
        <f>22061.5+40000</f>
        <v>62061.5</v>
      </c>
      <c r="W122" s="36">
        <f>682.3+1237.1</f>
        <v>1919.3999999999999</v>
      </c>
      <c r="X122" s="74">
        <f t="shared" si="73"/>
        <v>0.97000042200094083</v>
      </c>
      <c r="Y122" s="74">
        <f t="shared" si="74"/>
        <v>2.9999577999059092E-2</v>
      </c>
      <c r="Z122" s="6">
        <v>14639.9</v>
      </c>
      <c r="AA122" s="7" t="s">
        <v>204</v>
      </c>
      <c r="AB122" s="14" t="s">
        <v>205</v>
      </c>
      <c r="AC122" s="6">
        <v>14639.9</v>
      </c>
      <c r="AD122" s="7" t="s">
        <v>204</v>
      </c>
      <c r="AE122" s="14" t="s">
        <v>205</v>
      </c>
      <c r="AF122" s="74">
        <f t="shared" si="75"/>
        <v>0.96999979508056755</v>
      </c>
      <c r="AG122" s="74">
        <f t="shared" si="76"/>
        <v>3.0000204919432508E-2</v>
      </c>
    </row>
    <row r="123" spans="1:34" ht="38.25" x14ac:dyDescent="0.2">
      <c r="A123" s="9" t="s">
        <v>171</v>
      </c>
      <c r="B123" s="9" t="s">
        <v>201</v>
      </c>
      <c r="C123" s="9" t="s">
        <v>211</v>
      </c>
      <c r="D123" s="9" t="s">
        <v>214</v>
      </c>
      <c r="E123" s="9" t="s">
        <v>0</v>
      </c>
      <c r="F123" s="9" t="s">
        <v>0</v>
      </c>
      <c r="G123" s="9"/>
      <c r="H123" s="5" t="s">
        <v>215</v>
      </c>
      <c r="I123" s="5"/>
      <c r="J123" s="6">
        <v>20511.8</v>
      </c>
      <c r="K123" s="7" t="s">
        <v>212</v>
      </c>
      <c r="L123" s="7" t="s">
        <v>213</v>
      </c>
      <c r="M123" s="6">
        <f>N123+O123</f>
        <v>25773.200000000001</v>
      </c>
      <c r="N123" s="6">
        <f>19896.4+5103.6</f>
        <v>25000</v>
      </c>
      <c r="O123" s="7">
        <f>615.4+157.8</f>
        <v>773.2</v>
      </c>
      <c r="P123" s="74">
        <f t="shared" si="71"/>
        <v>0.96999984480002477</v>
      </c>
      <c r="Q123" s="74">
        <f t="shared" si="72"/>
        <v>3.0000155199975169E-2</v>
      </c>
      <c r="R123" s="6">
        <v>0</v>
      </c>
      <c r="S123" s="6" t="s">
        <v>18</v>
      </c>
      <c r="T123" s="6" t="s">
        <v>18</v>
      </c>
      <c r="U123" s="6">
        <f>V123+W123</f>
        <v>50603.4</v>
      </c>
      <c r="V123" s="6">
        <v>49085.3</v>
      </c>
      <c r="W123" s="36">
        <v>1518.1</v>
      </c>
      <c r="X123" s="74">
        <f t="shared" si="73"/>
        <v>0.97000003952303604</v>
      </c>
      <c r="Y123" s="74">
        <f t="shared" si="74"/>
        <v>2.9999960476963995E-2</v>
      </c>
      <c r="Z123" s="6">
        <v>0</v>
      </c>
      <c r="AA123" s="7" t="s">
        <v>18</v>
      </c>
      <c r="AB123" s="14" t="s">
        <v>18</v>
      </c>
      <c r="AC123" s="6">
        <v>0</v>
      </c>
      <c r="AD123" s="7" t="s">
        <v>18</v>
      </c>
      <c r="AE123" s="14" t="s">
        <v>18</v>
      </c>
      <c r="AF123" s="74"/>
      <c r="AG123" s="74"/>
    </row>
    <row r="124" spans="1:34" ht="51" x14ac:dyDescent="0.2">
      <c r="A124" s="9"/>
      <c r="B124" s="9"/>
      <c r="C124" s="9"/>
      <c r="D124" s="9"/>
      <c r="E124" s="9"/>
      <c r="F124" s="9"/>
      <c r="G124" s="9"/>
      <c r="H124" s="5" t="s">
        <v>265</v>
      </c>
      <c r="I124" s="9"/>
      <c r="J124" s="6">
        <v>6800</v>
      </c>
      <c r="K124" s="7" t="s">
        <v>266</v>
      </c>
      <c r="L124" s="7" t="s">
        <v>267</v>
      </c>
      <c r="M124" s="6">
        <v>6800</v>
      </c>
      <c r="N124" s="6">
        <v>5712</v>
      </c>
      <c r="O124" s="7" t="s">
        <v>267</v>
      </c>
      <c r="P124" s="74">
        <f t="shared" si="71"/>
        <v>0.84</v>
      </c>
      <c r="Q124" s="74">
        <f t="shared" si="72"/>
        <v>0.16</v>
      </c>
      <c r="R124" s="6" t="s">
        <v>267</v>
      </c>
      <c r="S124" s="7"/>
      <c r="T124" s="7" t="s">
        <v>267</v>
      </c>
      <c r="U124" s="6" t="s">
        <v>267</v>
      </c>
      <c r="V124" s="7"/>
      <c r="W124" s="14" t="s">
        <v>267</v>
      </c>
      <c r="X124" s="74">
        <f t="shared" si="73"/>
        <v>0</v>
      </c>
      <c r="Y124" s="74">
        <f t="shared" si="74"/>
        <v>1</v>
      </c>
      <c r="Z124" s="6" t="s">
        <v>267</v>
      </c>
      <c r="AA124" s="7"/>
      <c r="AB124" s="14" t="s">
        <v>267</v>
      </c>
      <c r="AC124" s="6" t="s">
        <v>267</v>
      </c>
      <c r="AD124" s="7"/>
      <c r="AE124" s="14" t="s">
        <v>267</v>
      </c>
      <c r="AF124" s="74">
        <f t="shared" si="75"/>
        <v>0</v>
      </c>
      <c r="AG124" s="74">
        <f t="shared" si="76"/>
        <v>1</v>
      </c>
    </row>
    <row r="125" spans="1:34" ht="51" x14ac:dyDescent="0.2">
      <c r="A125" s="9"/>
      <c r="B125" s="9"/>
      <c r="C125" s="9"/>
      <c r="D125" s="9"/>
      <c r="E125" s="9"/>
      <c r="F125" s="9"/>
      <c r="G125" s="9"/>
      <c r="H125" s="5" t="s">
        <v>268</v>
      </c>
      <c r="I125" s="9" t="s">
        <v>374</v>
      </c>
      <c r="J125" s="6">
        <v>615.79999999999995</v>
      </c>
      <c r="K125" s="7" t="s">
        <v>269</v>
      </c>
      <c r="L125" s="7" t="s">
        <v>270</v>
      </c>
      <c r="M125" s="6">
        <v>615.79999999999995</v>
      </c>
      <c r="N125" s="6">
        <v>517.29999999999995</v>
      </c>
      <c r="O125" s="7" t="s">
        <v>270</v>
      </c>
      <c r="P125" s="74">
        <f t="shared" si="71"/>
        <v>0.840045469308217</v>
      </c>
      <c r="Q125" s="74">
        <f t="shared" si="72"/>
        <v>0.15995453069178306</v>
      </c>
      <c r="R125" s="6" t="s">
        <v>270</v>
      </c>
      <c r="S125" s="7"/>
      <c r="T125" s="7" t="s">
        <v>270</v>
      </c>
      <c r="U125" s="6" t="s">
        <v>270</v>
      </c>
      <c r="V125" s="7"/>
      <c r="W125" s="14" t="s">
        <v>270</v>
      </c>
      <c r="X125" s="74">
        <f t="shared" si="73"/>
        <v>0</v>
      </c>
      <c r="Y125" s="74">
        <f t="shared" si="74"/>
        <v>1</v>
      </c>
      <c r="Z125" s="6" t="s">
        <v>270</v>
      </c>
      <c r="AA125" s="7"/>
      <c r="AB125" s="14" t="s">
        <v>270</v>
      </c>
      <c r="AC125" s="6" t="s">
        <v>270</v>
      </c>
      <c r="AD125" s="7"/>
      <c r="AE125" s="14" t="s">
        <v>270</v>
      </c>
      <c r="AF125" s="74">
        <f t="shared" si="75"/>
        <v>0</v>
      </c>
      <c r="AG125" s="74">
        <f t="shared" si="76"/>
        <v>1</v>
      </c>
    </row>
    <row r="126" spans="1:34" ht="38.25" x14ac:dyDescent="0.2">
      <c r="A126" s="9"/>
      <c r="B126" s="9"/>
      <c r="C126" s="9"/>
      <c r="D126" s="9"/>
      <c r="E126" s="9"/>
      <c r="F126" s="9"/>
      <c r="G126" s="9"/>
      <c r="H126" s="29" t="s">
        <v>295</v>
      </c>
      <c r="I126" s="29"/>
      <c r="J126" s="6"/>
      <c r="K126" s="6"/>
      <c r="L126" s="6"/>
      <c r="M126" s="6"/>
      <c r="N126" s="6"/>
      <c r="O126" s="6"/>
      <c r="P126" s="74"/>
      <c r="Q126" s="74"/>
      <c r="R126" s="6"/>
      <c r="S126" s="6"/>
      <c r="T126" s="6"/>
      <c r="U126" s="6">
        <f>V126+W126</f>
        <v>168741.8</v>
      </c>
      <c r="V126" s="6">
        <v>163679.5</v>
      </c>
      <c r="W126" s="36">
        <v>5062.3</v>
      </c>
      <c r="X126" s="74">
        <f t="shared" si="73"/>
        <v>0.96999972739416085</v>
      </c>
      <c r="Y126" s="74">
        <f t="shared" si="74"/>
        <v>3.0000272605839221E-2</v>
      </c>
      <c r="Z126" s="6"/>
      <c r="AA126" s="6"/>
      <c r="AB126" s="6"/>
      <c r="AC126" s="6">
        <f>AD126+AE126</f>
        <v>111695.9</v>
      </c>
      <c r="AD126" s="6">
        <v>108345</v>
      </c>
      <c r="AE126" s="36">
        <v>3350.9</v>
      </c>
      <c r="AF126" s="74">
        <f t="shared" si="75"/>
        <v>0.9699997940837578</v>
      </c>
      <c r="AG126" s="74">
        <f t="shared" si="76"/>
        <v>3.0000205916242226E-2</v>
      </c>
    </row>
    <row r="127" spans="1:34" ht="25.5" x14ac:dyDescent="0.2">
      <c r="A127" s="10" t="s">
        <v>216</v>
      </c>
      <c r="B127" s="11" t="s">
        <v>0</v>
      </c>
      <c r="C127" s="11" t="s">
        <v>0</v>
      </c>
      <c r="D127" s="11" t="s">
        <v>0</v>
      </c>
      <c r="E127" s="3" t="s">
        <v>0</v>
      </c>
      <c r="F127" s="3" t="s">
        <v>0</v>
      </c>
      <c r="G127" s="101">
        <v>7</v>
      </c>
      <c r="H127" s="30" t="s">
        <v>255</v>
      </c>
      <c r="I127" s="30"/>
      <c r="J127" s="31">
        <v>178125</v>
      </c>
      <c r="K127" s="33" t="s">
        <v>18</v>
      </c>
      <c r="L127" s="33" t="s">
        <v>217</v>
      </c>
      <c r="M127" s="31">
        <f t="shared" ref="M127:O127" si="91">M128</f>
        <v>2048826.5</v>
      </c>
      <c r="N127" s="31">
        <f t="shared" si="91"/>
        <v>1922826.5</v>
      </c>
      <c r="O127" s="31">
        <f t="shared" si="91"/>
        <v>126000</v>
      </c>
      <c r="P127" s="51"/>
      <c r="Q127" s="51"/>
      <c r="R127" s="31">
        <v>178125</v>
      </c>
      <c r="S127" s="33" t="s">
        <v>18</v>
      </c>
      <c r="T127" s="33" t="s">
        <v>217</v>
      </c>
      <c r="U127" s="31">
        <f t="shared" ref="U127:W127" si="92">U128</f>
        <v>2559538.7999999998</v>
      </c>
      <c r="V127" s="31">
        <f t="shared" si="92"/>
        <v>672000</v>
      </c>
      <c r="W127" s="45">
        <f t="shared" si="92"/>
        <v>1887538.8</v>
      </c>
      <c r="X127" s="51"/>
      <c r="Y127" s="51"/>
      <c r="Z127" s="31">
        <v>178125</v>
      </c>
      <c r="AA127" s="33" t="s">
        <v>18</v>
      </c>
      <c r="AB127" s="34" t="s">
        <v>217</v>
      </c>
      <c r="AC127" s="31">
        <f t="shared" ref="AC127:AE127" si="93">AC128</f>
        <v>4443338</v>
      </c>
      <c r="AD127" s="31">
        <f t="shared" si="93"/>
        <v>672000</v>
      </c>
      <c r="AE127" s="45">
        <f t="shared" si="93"/>
        <v>3771338</v>
      </c>
      <c r="AF127" s="51"/>
      <c r="AG127" s="51"/>
    </row>
    <row r="128" spans="1:34" x14ac:dyDescent="0.2">
      <c r="A128" s="9" t="s">
        <v>216</v>
      </c>
      <c r="B128" s="9"/>
      <c r="C128" s="9" t="s">
        <v>0</v>
      </c>
      <c r="D128" s="9" t="s">
        <v>0</v>
      </c>
      <c r="E128" s="4" t="s">
        <v>0</v>
      </c>
      <c r="F128" s="4" t="s">
        <v>0</v>
      </c>
      <c r="G128" s="4"/>
      <c r="H128" s="12" t="s">
        <v>256</v>
      </c>
      <c r="I128" s="12"/>
      <c r="J128" s="6">
        <v>178125</v>
      </c>
      <c r="K128" s="7" t="s">
        <v>18</v>
      </c>
      <c r="L128" s="7" t="s">
        <v>217</v>
      </c>
      <c r="M128" s="6">
        <f>M130</f>
        <v>2048826.5</v>
      </c>
      <c r="N128" s="6">
        <f>N130</f>
        <v>1922826.5</v>
      </c>
      <c r="O128" s="6">
        <f>O130</f>
        <v>126000</v>
      </c>
      <c r="P128" s="74"/>
      <c r="Q128" s="74"/>
      <c r="R128" s="6">
        <v>178125</v>
      </c>
      <c r="S128" s="7" t="s">
        <v>18</v>
      </c>
      <c r="T128" s="7" t="s">
        <v>217</v>
      </c>
      <c r="U128" s="6">
        <f>U130</f>
        <v>2559538.7999999998</v>
      </c>
      <c r="V128" s="6">
        <f>V130</f>
        <v>672000</v>
      </c>
      <c r="W128" s="36">
        <f>W130</f>
        <v>1887538.8</v>
      </c>
      <c r="X128" s="74">
        <f t="shared" si="73"/>
        <v>0.26254729953693223</v>
      </c>
      <c r="Y128" s="74">
        <f t="shared" si="74"/>
        <v>0.73745270046306788</v>
      </c>
      <c r="Z128" s="6">
        <v>178125</v>
      </c>
      <c r="AA128" s="7" t="s">
        <v>18</v>
      </c>
      <c r="AB128" s="14" t="s">
        <v>217</v>
      </c>
      <c r="AC128" s="6">
        <f>AC130</f>
        <v>4443338</v>
      </c>
      <c r="AD128" s="6">
        <f>AD130</f>
        <v>672000</v>
      </c>
      <c r="AE128" s="36">
        <f>AE130</f>
        <v>3771338</v>
      </c>
      <c r="AF128" s="74">
        <f t="shared" si="75"/>
        <v>0.15123765061312014</v>
      </c>
      <c r="AG128" s="74">
        <f t="shared" si="76"/>
        <v>0.84876234938687989</v>
      </c>
    </row>
    <row r="129" spans="1:33" ht="13.5" x14ac:dyDescent="0.2">
      <c r="A129" s="9"/>
      <c r="B129" s="9"/>
      <c r="C129" s="9"/>
      <c r="D129" s="9"/>
      <c r="E129" s="4"/>
      <c r="F129" s="4"/>
      <c r="G129" s="103" t="s">
        <v>345</v>
      </c>
      <c r="H129" s="17" t="s">
        <v>310</v>
      </c>
      <c r="I129" s="17"/>
      <c r="J129" s="15">
        <f>J130</f>
        <v>178125</v>
      </c>
      <c r="K129" s="15" t="str">
        <f t="shared" ref="K129:AE129" si="94">K130</f>
        <v>0,00</v>
      </c>
      <c r="L129" s="15" t="str">
        <f t="shared" si="94"/>
        <v>178 125,00</v>
      </c>
      <c r="M129" s="15">
        <f t="shared" si="94"/>
        <v>2048826.5</v>
      </c>
      <c r="N129" s="15">
        <f t="shared" si="94"/>
        <v>1922826.5</v>
      </c>
      <c r="O129" s="15">
        <f t="shared" si="94"/>
        <v>126000</v>
      </c>
      <c r="P129" s="74"/>
      <c r="Q129" s="74"/>
      <c r="R129" s="15">
        <f t="shared" si="94"/>
        <v>178125</v>
      </c>
      <c r="S129" s="15" t="str">
        <f t="shared" si="94"/>
        <v>0,00</v>
      </c>
      <c r="T129" s="15" t="str">
        <f t="shared" si="94"/>
        <v>178 125,00</v>
      </c>
      <c r="U129" s="15">
        <f t="shared" si="94"/>
        <v>2559538.7999999998</v>
      </c>
      <c r="V129" s="15">
        <f t="shared" si="94"/>
        <v>672000</v>
      </c>
      <c r="W129" s="23">
        <f t="shared" si="94"/>
        <v>1887538.8</v>
      </c>
      <c r="X129" s="74">
        <f t="shared" si="73"/>
        <v>0.26254729953693223</v>
      </c>
      <c r="Y129" s="74">
        <f t="shared" si="74"/>
        <v>0.73745270046306788</v>
      </c>
      <c r="Z129" s="15">
        <f t="shared" si="94"/>
        <v>178125</v>
      </c>
      <c r="AA129" s="15" t="str">
        <f t="shared" si="94"/>
        <v>0,00</v>
      </c>
      <c r="AB129" s="15" t="str">
        <f t="shared" si="94"/>
        <v>178 125,00</v>
      </c>
      <c r="AC129" s="15">
        <f t="shared" si="94"/>
        <v>4443338</v>
      </c>
      <c r="AD129" s="15">
        <f t="shared" si="94"/>
        <v>672000</v>
      </c>
      <c r="AE129" s="23">
        <f t="shared" si="94"/>
        <v>3771338</v>
      </c>
      <c r="AF129" s="74">
        <f t="shared" si="75"/>
        <v>0.15123765061312014</v>
      </c>
      <c r="AG129" s="74">
        <f t="shared" si="76"/>
        <v>0.84876234938687989</v>
      </c>
    </row>
    <row r="130" spans="1:33" ht="25.5" x14ac:dyDescent="0.2">
      <c r="A130" s="9" t="s">
        <v>216</v>
      </c>
      <c r="B130" s="9" t="s">
        <v>218</v>
      </c>
      <c r="C130" s="9" t="s">
        <v>219</v>
      </c>
      <c r="D130" s="9" t="s">
        <v>220</v>
      </c>
      <c r="E130" s="9" t="s">
        <v>0</v>
      </c>
      <c r="F130" s="93" t="s">
        <v>0</v>
      </c>
      <c r="G130" s="99"/>
      <c r="H130" s="94" t="s">
        <v>221</v>
      </c>
      <c r="I130" s="136" t="s">
        <v>374</v>
      </c>
      <c r="J130" s="6">
        <v>178125</v>
      </c>
      <c r="K130" s="7" t="s">
        <v>18</v>
      </c>
      <c r="L130" s="7" t="s">
        <v>217</v>
      </c>
      <c r="M130" s="6">
        <f>N130+O130</f>
        <v>2048826.5</v>
      </c>
      <c r="N130" s="6">
        <v>1922826.5</v>
      </c>
      <c r="O130" s="6">
        <f>178125-52125</f>
        <v>126000</v>
      </c>
      <c r="P130" s="74">
        <f t="shared" si="71"/>
        <v>0.93850138115648152</v>
      </c>
      <c r="Q130" s="74">
        <f t="shared" si="72"/>
        <v>6.1498618843518475E-2</v>
      </c>
      <c r="R130" s="6">
        <v>178125</v>
      </c>
      <c r="S130" s="7" t="s">
        <v>18</v>
      </c>
      <c r="T130" s="7" t="s">
        <v>217</v>
      </c>
      <c r="U130" s="6">
        <f>V130+W130</f>
        <v>2559538.7999999998</v>
      </c>
      <c r="V130" s="6">
        <v>672000</v>
      </c>
      <c r="W130" s="36">
        <v>1887538.8</v>
      </c>
      <c r="X130" s="74">
        <f t="shared" si="73"/>
        <v>0.26254729953693223</v>
      </c>
      <c r="Y130" s="74">
        <f t="shared" si="74"/>
        <v>0.73745270046306788</v>
      </c>
      <c r="Z130" s="6">
        <v>178125</v>
      </c>
      <c r="AA130" s="7" t="s">
        <v>18</v>
      </c>
      <c r="AB130" s="14" t="s">
        <v>217</v>
      </c>
      <c r="AC130" s="6">
        <f>AD130+AE130</f>
        <v>4443338</v>
      </c>
      <c r="AD130" s="6">
        <v>672000</v>
      </c>
      <c r="AE130" s="36">
        <v>3771338</v>
      </c>
      <c r="AF130" s="74">
        <f t="shared" si="75"/>
        <v>0.15123765061312014</v>
      </c>
      <c r="AG130" s="74">
        <f t="shared" si="76"/>
        <v>0.84876234938687989</v>
      </c>
    </row>
    <row r="131" spans="1:33" ht="25.5" x14ac:dyDescent="0.2">
      <c r="G131" s="101">
        <v>8</v>
      </c>
      <c r="H131" s="95" t="s">
        <v>280</v>
      </c>
      <c r="I131" s="137"/>
      <c r="J131" s="31"/>
      <c r="K131" s="31"/>
      <c r="L131" s="31"/>
      <c r="M131" s="31"/>
      <c r="N131" s="31"/>
      <c r="O131" s="31"/>
      <c r="P131" s="51"/>
      <c r="Q131" s="51"/>
      <c r="R131" s="31"/>
      <c r="S131" s="31"/>
      <c r="T131" s="31"/>
      <c r="U131" s="31">
        <f t="shared" ref="U131:W132" si="95">U132</f>
        <v>6801.1</v>
      </c>
      <c r="V131" s="31">
        <f t="shared" si="95"/>
        <v>6597</v>
      </c>
      <c r="W131" s="45">
        <f t="shared" si="95"/>
        <v>204.1</v>
      </c>
      <c r="X131" s="31"/>
      <c r="Y131" s="31"/>
      <c r="Z131" s="31"/>
      <c r="AA131" s="31"/>
      <c r="AB131" s="31"/>
      <c r="AC131" s="31">
        <f>AD131+AE131</f>
        <v>6998</v>
      </c>
      <c r="AD131" s="31">
        <f>AD132</f>
        <v>6788</v>
      </c>
      <c r="AE131" s="45">
        <f>AE133</f>
        <v>210</v>
      </c>
      <c r="AF131" s="31"/>
      <c r="AG131" s="31"/>
    </row>
    <row r="132" spans="1:33" ht="27" x14ac:dyDescent="0.2">
      <c r="G132" s="103" t="s">
        <v>346</v>
      </c>
      <c r="H132" s="96" t="s">
        <v>281</v>
      </c>
      <c r="I132" s="139"/>
      <c r="J132" s="49"/>
      <c r="K132" s="6"/>
      <c r="L132" s="6"/>
      <c r="M132" s="6"/>
      <c r="N132" s="6"/>
      <c r="O132" s="6"/>
      <c r="P132" s="74"/>
      <c r="Q132" s="74"/>
      <c r="R132" s="6"/>
      <c r="S132" s="6"/>
      <c r="T132" s="6"/>
      <c r="U132" s="6">
        <f t="shared" si="95"/>
        <v>6801.1</v>
      </c>
      <c r="V132" s="6">
        <f t="shared" si="95"/>
        <v>6597</v>
      </c>
      <c r="W132" s="36">
        <f t="shared" si="95"/>
        <v>204.1</v>
      </c>
      <c r="X132" s="74">
        <f t="shared" si="73"/>
        <v>0.96999014865242383</v>
      </c>
      <c r="Y132" s="74">
        <f t="shared" si="74"/>
        <v>3.0009851347576125E-2</v>
      </c>
      <c r="Z132" s="6"/>
      <c r="AA132" s="6"/>
      <c r="AB132" s="6"/>
      <c r="AC132" s="6">
        <f t="shared" ref="AC132:AC133" si="96">AD132+AE132</f>
        <v>6998</v>
      </c>
      <c r="AD132" s="6">
        <f>AD133</f>
        <v>6788</v>
      </c>
      <c r="AE132" s="36">
        <f>AE133</f>
        <v>210</v>
      </c>
      <c r="AF132" s="74">
        <f t="shared" si="75"/>
        <v>0.96999142612174905</v>
      </c>
      <c r="AG132" s="74">
        <f t="shared" si="76"/>
        <v>3.0008573878250931E-2</v>
      </c>
    </row>
    <row r="133" spans="1:33" ht="25.5" x14ac:dyDescent="0.2">
      <c r="G133" s="100"/>
      <c r="H133" s="97" t="s">
        <v>297</v>
      </c>
      <c r="I133" s="140"/>
      <c r="J133" s="49"/>
      <c r="K133" s="6"/>
      <c r="L133" s="6"/>
      <c r="M133" s="6"/>
      <c r="N133" s="6"/>
      <c r="O133" s="6"/>
      <c r="P133" s="74"/>
      <c r="Q133" s="74"/>
      <c r="R133" s="6"/>
      <c r="S133" s="6"/>
      <c r="T133" s="6"/>
      <c r="U133" s="6">
        <f>V133+W133</f>
        <v>6801.1</v>
      </c>
      <c r="V133" s="6">
        <v>6597</v>
      </c>
      <c r="W133" s="36">
        <v>204.1</v>
      </c>
      <c r="X133" s="74">
        <f t="shared" si="73"/>
        <v>0.96999014865242383</v>
      </c>
      <c r="Y133" s="74">
        <f t="shared" si="74"/>
        <v>3.0009851347576125E-2</v>
      </c>
      <c r="Z133" s="6"/>
      <c r="AA133" s="6"/>
      <c r="AB133" s="6"/>
      <c r="AC133" s="6">
        <f t="shared" si="96"/>
        <v>6998</v>
      </c>
      <c r="AD133" s="6">
        <v>6788</v>
      </c>
      <c r="AE133" s="36">
        <v>210</v>
      </c>
      <c r="AF133" s="74">
        <f t="shared" si="75"/>
        <v>0.96999142612174905</v>
      </c>
      <c r="AG133" s="74">
        <f t="shared" si="76"/>
        <v>3.0008573878250931E-2</v>
      </c>
    </row>
    <row r="134" spans="1:33" ht="51" x14ac:dyDescent="0.2">
      <c r="G134" s="101">
        <v>9</v>
      </c>
      <c r="H134" s="95" t="s">
        <v>271</v>
      </c>
      <c r="I134" s="138"/>
      <c r="J134" s="31">
        <f>J143+J136</f>
        <v>43468</v>
      </c>
      <c r="K134" s="31">
        <f t="shared" ref="K134:L134" si="97">K143+K136</f>
        <v>36513.1</v>
      </c>
      <c r="L134" s="31">
        <f t="shared" si="97"/>
        <v>6954.9</v>
      </c>
      <c r="M134" s="31">
        <f>M143+M136+M138+M140</f>
        <v>418576.1</v>
      </c>
      <c r="N134" s="31">
        <f>N143+N136+N138+N140</f>
        <v>406016.7</v>
      </c>
      <c r="O134" s="31">
        <f>O143+O136+O138+O140</f>
        <v>12559.4</v>
      </c>
      <c r="P134" s="51"/>
      <c r="Q134" s="51"/>
      <c r="R134" s="31">
        <f t="shared" ref="R134:T134" si="98">R143+R136</f>
        <v>56634</v>
      </c>
      <c r="S134" s="31">
        <f t="shared" si="98"/>
        <v>47572.6</v>
      </c>
      <c r="T134" s="31">
        <f t="shared" si="98"/>
        <v>9061.4</v>
      </c>
      <c r="U134" s="31">
        <f>U143+U136+U138+U140</f>
        <v>99799.3</v>
      </c>
      <c r="V134" s="31">
        <f>V143+V136+V138+V140</f>
        <v>96805.3</v>
      </c>
      <c r="W134" s="45">
        <f>W143+W136+W138+W140</f>
        <v>2994</v>
      </c>
      <c r="X134" s="31"/>
      <c r="Y134" s="31"/>
      <c r="Z134" s="31">
        <f t="shared" ref="Z134:AB134" si="99">Z143+Z136</f>
        <v>58347.6</v>
      </c>
      <c r="AA134" s="31">
        <f t="shared" si="99"/>
        <v>49012</v>
      </c>
      <c r="AB134" s="31">
        <f t="shared" si="99"/>
        <v>9335.6</v>
      </c>
      <c r="AC134" s="31">
        <f>AC143+AC136+AC138+AC140</f>
        <v>152650.20000000001</v>
      </c>
      <c r="AD134" s="31">
        <f>AD143+AD136+AD138+AD140</f>
        <v>148070.59999999998</v>
      </c>
      <c r="AE134" s="45">
        <f>AE143+AE136+AE138+AE140</f>
        <v>4579.5999999999995</v>
      </c>
      <c r="AF134" s="31"/>
      <c r="AG134" s="31"/>
    </row>
    <row r="135" spans="1:33" ht="31.5" customHeight="1" x14ac:dyDescent="0.2">
      <c r="G135" s="100"/>
      <c r="H135" s="98" t="s">
        <v>275</v>
      </c>
      <c r="I135" s="98"/>
      <c r="J135" s="40"/>
      <c r="K135" s="40"/>
      <c r="L135" s="40"/>
      <c r="M135" s="40"/>
      <c r="N135" s="40"/>
      <c r="O135" s="40"/>
      <c r="P135" s="74"/>
      <c r="Q135" s="74"/>
      <c r="R135" s="40"/>
      <c r="S135" s="40"/>
      <c r="T135" s="40"/>
      <c r="U135" s="40"/>
      <c r="V135" s="40"/>
      <c r="W135" s="67"/>
      <c r="X135" s="74"/>
      <c r="Y135" s="74"/>
      <c r="Z135" s="40"/>
      <c r="AA135" s="40"/>
      <c r="AB135" s="40"/>
      <c r="AC135" s="40"/>
      <c r="AD135" s="40"/>
      <c r="AE135" s="67"/>
      <c r="AF135" s="74"/>
      <c r="AG135" s="74"/>
    </row>
    <row r="136" spans="1:33" ht="60.75" customHeight="1" x14ac:dyDescent="0.2">
      <c r="G136" s="103" t="s">
        <v>347</v>
      </c>
      <c r="H136" s="96" t="s">
        <v>321</v>
      </c>
      <c r="I136" s="96"/>
      <c r="J136" s="25">
        <f>J137</f>
        <v>43468</v>
      </c>
      <c r="K136" s="25">
        <f t="shared" ref="K136:AE136" si="100">K137</f>
        <v>36513.1</v>
      </c>
      <c r="L136" s="25">
        <f t="shared" si="100"/>
        <v>6954.9</v>
      </c>
      <c r="M136" s="25">
        <f t="shared" si="100"/>
        <v>211422.1</v>
      </c>
      <c r="N136" s="25">
        <f t="shared" si="100"/>
        <v>205079.4</v>
      </c>
      <c r="O136" s="25">
        <f t="shared" si="100"/>
        <v>6342.7</v>
      </c>
      <c r="P136" s="74">
        <f t="shared" si="71"/>
        <v>0.96999982499464332</v>
      </c>
      <c r="Q136" s="74">
        <f t="shared" si="72"/>
        <v>3.000017500535658E-2</v>
      </c>
      <c r="R136" s="25">
        <f t="shared" si="100"/>
        <v>56634</v>
      </c>
      <c r="S136" s="25">
        <f t="shared" si="100"/>
        <v>47572.6</v>
      </c>
      <c r="T136" s="25">
        <f t="shared" si="100"/>
        <v>9061.4</v>
      </c>
      <c r="U136" s="25">
        <f t="shared" si="100"/>
        <v>17770</v>
      </c>
      <c r="V136" s="25">
        <f t="shared" si="100"/>
        <v>17236.900000000001</v>
      </c>
      <c r="W136" s="68">
        <f t="shared" si="100"/>
        <v>533.1</v>
      </c>
      <c r="X136" s="74">
        <f t="shared" si="73"/>
        <v>0.97000000000000008</v>
      </c>
      <c r="Y136" s="74">
        <f t="shared" si="74"/>
        <v>3.0000000000000002E-2</v>
      </c>
      <c r="Z136" s="25">
        <f t="shared" si="100"/>
        <v>58347.6</v>
      </c>
      <c r="AA136" s="25">
        <f t="shared" si="100"/>
        <v>49012</v>
      </c>
      <c r="AB136" s="25">
        <f t="shared" si="100"/>
        <v>9335.6</v>
      </c>
      <c r="AC136" s="25">
        <f t="shared" si="100"/>
        <v>36184.5</v>
      </c>
      <c r="AD136" s="25">
        <f t="shared" si="100"/>
        <v>35098.9</v>
      </c>
      <c r="AE136" s="68">
        <f t="shared" si="100"/>
        <v>1085.5999999999999</v>
      </c>
      <c r="AF136" s="74">
        <f t="shared" si="75"/>
        <v>0.96999820365073453</v>
      </c>
      <c r="AG136" s="74">
        <f t="shared" si="76"/>
        <v>3.0001796349265569E-2</v>
      </c>
    </row>
    <row r="137" spans="1:33" ht="25.5" x14ac:dyDescent="0.2">
      <c r="G137" s="100"/>
      <c r="H137" s="123" t="s">
        <v>370</v>
      </c>
      <c r="I137" s="123"/>
      <c r="J137" s="40">
        <f>K137+L137</f>
        <v>43468</v>
      </c>
      <c r="K137" s="40">
        <v>36513.1</v>
      </c>
      <c r="L137" s="40">
        <v>6954.9</v>
      </c>
      <c r="M137" s="40">
        <f>N137+O137</f>
        <v>211422.1</v>
      </c>
      <c r="N137" s="40">
        <v>205079.4</v>
      </c>
      <c r="O137" s="40">
        <v>6342.7</v>
      </c>
      <c r="P137" s="74">
        <f t="shared" si="71"/>
        <v>0.96999982499464332</v>
      </c>
      <c r="Q137" s="74">
        <f t="shared" si="72"/>
        <v>3.000017500535658E-2</v>
      </c>
      <c r="R137" s="40">
        <f>S137+T137</f>
        <v>56634</v>
      </c>
      <c r="S137" s="40">
        <v>47572.6</v>
      </c>
      <c r="T137" s="40">
        <v>9061.4</v>
      </c>
      <c r="U137" s="40">
        <f>V137+W137</f>
        <v>17770</v>
      </c>
      <c r="V137" s="40">
        <v>17236.900000000001</v>
      </c>
      <c r="W137" s="67">
        <v>533.1</v>
      </c>
      <c r="X137" s="74">
        <f t="shared" si="73"/>
        <v>0.97000000000000008</v>
      </c>
      <c r="Y137" s="74">
        <f t="shared" si="74"/>
        <v>3.0000000000000002E-2</v>
      </c>
      <c r="Z137" s="40">
        <f>AA137+AB137</f>
        <v>58347.6</v>
      </c>
      <c r="AA137" s="40">
        <v>49012</v>
      </c>
      <c r="AB137" s="40">
        <v>9335.6</v>
      </c>
      <c r="AC137" s="40">
        <f>AD137+AE137</f>
        <v>36184.5</v>
      </c>
      <c r="AD137" s="40">
        <v>35098.9</v>
      </c>
      <c r="AE137" s="67">
        <v>1085.5999999999999</v>
      </c>
      <c r="AF137" s="74">
        <f t="shared" si="75"/>
        <v>0.96999820365073453</v>
      </c>
      <c r="AG137" s="74">
        <f t="shared" si="76"/>
        <v>3.0001796349265569E-2</v>
      </c>
    </row>
    <row r="138" spans="1:33" ht="27" x14ac:dyDescent="0.2">
      <c r="G138" s="103" t="s">
        <v>362</v>
      </c>
      <c r="H138" s="96" t="s">
        <v>372</v>
      </c>
      <c r="I138" s="96"/>
      <c r="J138" s="40"/>
      <c r="K138" s="40"/>
      <c r="L138" s="40"/>
      <c r="M138" s="25">
        <f>M139</f>
        <v>136174.90000000002</v>
      </c>
      <c r="N138" s="25">
        <f t="shared" ref="N138:O138" si="101">N139</f>
        <v>132089.70000000001</v>
      </c>
      <c r="O138" s="25">
        <f t="shared" si="101"/>
        <v>4085.2</v>
      </c>
      <c r="P138" s="74"/>
      <c r="Q138" s="74"/>
      <c r="R138" s="40"/>
      <c r="S138" s="40"/>
      <c r="T138" s="40"/>
      <c r="U138" s="25">
        <f>U139</f>
        <v>31922.3</v>
      </c>
      <c r="V138" s="25">
        <f t="shared" ref="V138:W138" si="102">V139</f>
        <v>30964.6</v>
      </c>
      <c r="W138" s="25">
        <f t="shared" si="102"/>
        <v>957.7</v>
      </c>
      <c r="X138" s="74"/>
      <c r="Y138" s="74"/>
      <c r="Z138" s="40"/>
      <c r="AA138" s="40"/>
      <c r="AB138" s="40"/>
      <c r="AC138" s="38">
        <f>AC139</f>
        <v>56760.700000000004</v>
      </c>
      <c r="AD138" s="38">
        <f t="shared" ref="AD138:AE138" si="103">AD139</f>
        <v>55057.9</v>
      </c>
      <c r="AE138" s="38">
        <f t="shared" si="103"/>
        <v>1702.8</v>
      </c>
      <c r="AF138" s="74"/>
      <c r="AG138" s="74"/>
    </row>
    <row r="139" spans="1:33" ht="25.5" x14ac:dyDescent="0.2">
      <c r="G139" s="100"/>
      <c r="H139" s="123" t="s">
        <v>370</v>
      </c>
      <c r="I139" s="123"/>
      <c r="J139" s="40"/>
      <c r="K139" s="40"/>
      <c r="L139" s="40"/>
      <c r="M139" s="40">
        <f>N139+O139</f>
        <v>136174.90000000002</v>
      </c>
      <c r="N139" s="40">
        <v>132089.70000000001</v>
      </c>
      <c r="O139" s="40">
        <v>4085.2</v>
      </c>
      <c r="P139" s="74">
        <f t="shared" si="71"/>
        <v>0.97000034514436939</v>
      </c>
      <c r="Q139" s="74">
        <f t="shared" si="72"/>
        <v>2.9999654855630511E-2</v>
      </c>
      <c r="R139" s="40"/>
      <c r="S139" s="40"/>
      <c r="T139" s="40"/>
      <c r="U139" s="40">
        <f>V139+W139</f>
        <v>31922.3</v>
      </c>
      <c r="V139" s="40">
        <v>30964.6</v>
      </c>
      <c r="W139" s="67">
        <v>957.7</v>
      </c>
      <c r="X139" s="74">
        <f t="shared" si="73"/>
        <v>0.96999902889202838</v>
      </c>
      <c r="Y139" s="74">
        <f t="shared" si="74"/>
        <v>3.0000971107971546E-2</v>
      </c>
      <c r="Z139" s="40"/>
      <c r="AA139" s="40"/>
      <c r="AB139" s="40"/>
      <c r="AC139" s="40">
        <f>AD139+AE139</f>
        <v>56760.700000000004</v>
      </c>
      <c r="AD139" s="40">
        <v>55057.9</v>
      </c>
      <c r="AE139" s="67">
        <v>1702.8</v>
      </c>
      <c r="AF139" s="74">
        <f t="shared" si="75"/>
        <v>0.97000036997429551</v>
      </c>
      <c r="AG139" s="74">
        <f t="shared" si="76"/>
        <v>2.9999630025704403E-2</v>
      </c>
    </row>
    <row r="140" spans="1:33" ht="27" x14ac:dyDescent="0.2">
      <c r="G140" s="103" t="s">
        <v>364</v>
      </c>
      <c r="H140" s="96" t="s">
        <v>363</v>
      </c>
      <c r="I140" s="96"/>
      <c r="J140" s="40"/>
      <c r="K140" s="40"/>
      <c r="L140" s="40"/>
      <c r="M140" s="25">
        <f>M141</f>
        <v>10049.1</v>
      </c>
      <c r="N140" s="25">
        <f t="shared" ref="N140:O140" si="104">N141</f>
        <v>9747.6</v>
      </c>
      <c r="O140" s="25">
        <f t="shared" si="104"/>
        <v>301.5</v>
      </c>
      <c r="P140" s="124"/>
      <c r="Q140" s="124"/>
      <c r="R140" s="25"/>
      <c r="S140" s="25"/>
      <c r="T140" s="25"/>
      <c r="U140" s="25">
        <f>U141</f>
        <v>5024.5</v>
      </c>
      <c r="V140" s="25">
        <f t="shared" ref="V140:W140" si="105">V141</f>
        <v>4873.8</v>
      </c>
      <c r="W140" s="25">
        <f t="shared" si="105"/>
        <v>150.69999999999999</v>
      </c>
      <c r="X140" s="124"/>
      <c r="Y140" s="124"/>
      <c r="Z140" s="25"/>
      <c r="AA140" s="25"/>
      <c r="AB140" s="25"/>
      <c r="AC140" s="25">
        <f>AC141</f>
        <v>5024.5</v>
      </c>
      <c r="AD140" s="25">
        <f t="shared" ref="AD140:AE140" si="106">AD141</f>
        <v>4873.8</v>
      </c>
      <c r="AE140" s="25">
        <f t="shared" si="106"/>
        <v>150.69999999999999</v>
      </c>
      <c r="AF140" s="74"/>
      <c r="AG140" s="74"/>
    </row>
    <row r="141" spans="1:33" ht="25.5" x14ac:dyDescent="0.2">
      <c r="G141" s="100"/>
      <c r="H141" s="123" t="s">
        <v>370</v>
      </c>
      <c r="I141" s="123"/>
      <c r="J141" s="40"/>
      <c r="K141" s="40"/>
      <c r="L141" s="40"/>
      <c r="M141" s="40">
        <f>N141+O141</f>
        <v>10049.1</v>
      </c>
      <c r="N141" s="40">
        <v>9747.6</v>
      </c>
      <c r="O141" s="40">
        <v>301.5</v>
      </c>
      <c r="P141" s="74">
        <f t="shared" si="71"/>
        <v>0.96999731319222615</v>
      </c>
      <c r="Q141" s="74">
        <f t="shared" si="72"/>
        <v>3.0002686807773831E-2</v>
      </c>
      <c r="R141" s="40"/>
      <c r="S141" s="40"/>
      <c r="T141" s="40"/>
      <c r="U141" s="40">
        <f>V141+W141</f>
        <v>5024.5</v>
      </c>
      <c r="V141" s="40">
        <v>4873.8</v>
      </c>
      <c r="W141" s="67">
        <v>150.69999999999999</v>
      </c>
      <c r="X141" s="74">
        <f t="shared" si="73"/>
        <v>0.97000696586725055</v>
      </c>
      <c r="Y141" s="74">
        <f t="shared" si="74"/>
        <v>2.9993034132749525E-2</v>
      </c>
      <c r="Z141" s="40"/>
      <c r="AA141" s="40"/>
      <c r="AB141" s="40"/>
      <c r="AC141" s="40">
        <f>AD141+AE141</f>
        <v>5024.5</v>
      </c>
      <c r="AD141" s="40">
        <v>4873.8</v>
      </c>
      <c r="AE141" s="67">
        <v>150.69999999999999</v>
      </c>
      <c r="AF141" s="74">
        <f t="shared" si="75"/>
        <v>0.97000696586725055</v>
      </c>
      <c r="AG141" s="74">
        <f t="shared" si="76"/>
        <v>2.9993034132749525E-2</v>
      </c>
    </row>
    <row r="142" spans="1:33" ht="25.5" x14ac:dyDescent="0.2">
      <c r="G142" s="110"/>
      <c r="H142" s="111" t="s">
        <v>305</v>
      </c>
      <c r="I142" s="111"/>
      <c r="J142" s="112"/>
      <c r="K142" s="112"/>
      <c r="L142" s="112"/>
      <c r="M142" s="112"/>
      <c r="N142" s="112"/>
      <c r="O142" s="112"/>
      <c r="P142" s="113"/>
      <c r="Q142" s="113"/>
      <c r="R142" s="112"/>
      <c r="S142" s="112"/>
      <c r="T142" s="112"/>
      <c r="U142" s="112"/>
      <c r="V142" s="112"/>
      <c r="W142" s="114"/>
      <c r="X142" s="113"/>
      <c r="Y142" s="113"/>
      <c r="Z142" s="112"/>
      <c r="AA142" s="112"/>
      <c r="AB142" s="112"/>
      <c r="AC142" s="112"/>
      <c r="AD142" s="112"/>
      <c r="AE142" s="114"/>
      <c r="AF142" s="113"/>
      <c r="AG142" s="113"/>
    </row>
    <row r="143" spans="1:33" ht="40.5" x14ac:dyDescent="0.2">
      <c r="G143" s="115" t="s">
        <v>348</v>
      </c>
      <c r="H143" s="116" t="s">
        <v>308</v>
      </c>
      <c r="I143" s="116"/>
      <c r="J143" s="117">
        <f>J144</f>
        <v>0</v>
      </c>
      <c r="K143" s="117">
        <f t="shared" ref="K143:O143" si="107">K144</f>
        <v>0</v>
      </c>
      <c r="L143" s="117">
        <f t="shared" si="107"/>
        <v>0</v>
      </c>
      <c r="M143" s="117">
        <f t="shared" si="107"/>
        <v>60930</v>
      </c>
      <c r="N143" s="117">
        <f t="shared" si="107"/>
        <v>59100</v>
      </c>
      <c r="O143" s="117">
        <f t="shared" si="107"/>
        <v>1830</v>
      </c>
      <c r="P143" s="113"/>
      <c r="Q143" s="113"/>
      <c r="R143" s="117">
        <f>R144</f>
        <v>0</v>
      </c>
      <c r="S143" s="117">
        <f t="shared" ref="S143:W143" si="108">S144</f>
        <v>0</v>
      </c>
      <c r="T143" s="117">
        <f t="shared" si="108"/>
        <v>0</v>
      </c>
      <c r="U143" s="117">
        <f t="shared" si="108"/>
        <v>45082.5</v>
      </c>
      <c r="V143" s="117">
        <f t="shared" si="108"/>
        <v>43730</v>
      </c>
      <c r="W143" s="118">
        <f t="shared" si="108"/>
        <v>1352.5</v>
      </c>
      <c r="X143" s="113">
        <f t="shared" si="73"/>
        <v>0.96999944546109906</v>
      </c>
      <c r="Y143" s="113">
        <f t="shared" si="74"/>
        <v>3.0000554538900905E-2</v>
      </c>
      <c r="Z143" s="117">
        <f>Z144</f>
        <v>0</v>
      </c>
      <c r="AA143" s="117">
        <f t="shared" ref="AA143:AE143" si="109">AA144</f>
        <v>0</v>
      </c>
      <c r="AB143" s="117">
        <f t="shared" si="109"/>
        <v>0</v>
      </c>
      <c r="AC143" s="117">
        <f t="shared" si="109"/>
        <v>54680.5</v>
      </c>
      <c r="AD143" s="117">
        <f t="shared" si="109"/>
        <v>53040</v>
      </c>
      <c r="AE143" s="118">
        <f t="shared" si="109"/>
        <v>1640.5</v>
      </c>
      <c r="AF143" s="113">
        <f t="shared" si="75"/>
        <v>0.96999844551531167</v>
      </c>
      <c r="AG143" s="113">
        <f t="shared" si="76"/>
        <v>3.0001554484688327E-2</v>
      </c>
    </row>
    <row r="144" spans="1:33" ht="25.5" x14ac:dyDescent="0.2">
      <c r="G144" s="110"/>
      <c r="H144" s="119" t="s">
        <v>307</v>
      </c>
      <c r="I144" s="132"/>
      <c r="J144" s="120">
        <f>K144+L144</f>
        <v>0</v>
      </c>
      <c r="K144" s="120">
        <v>0</v>
      </c>
      <c r="L144" s="120">
        <v>0</v>
      </c>
      <c r="M144" s="120">
        <f>N144+O144</f>
        <v>60930</v>
      </c>
      <c r="N144" s="120">
        <v>59100</v>
      </c>
      <c r="O144" s="120">
        <v>1830</v>
      </c>
      <c r="P144" s="121">
        <f t="shared" si="71"/>
        <v>0.9699655342195963</v>
      </c>
      <c r="Q144" s="121">
        <f t="shared" si="72"/>
        <v>3.0034465780403741E-2</v>
      </c>
      <c r="R144" s="120">
        <f>S144+T144</f>
        <v>0</v>
      </c>
      <c r="S144" s="120">
        <v>0</v>
      </c>
      <c r="T144" s="120">
        <v>0</v>
      </c>
      <c r="U144" s="120">
        <f>V144+W144</f>
        <v>45082.5</v>
      </c>
      <c r="V144" s="120">
        <v>43730</v>
      </c>
      <c r="W144" s="122">
        <v>1352.5</v>
      </c>
      <c r="X144" s="121">
        <f t="shared" si="73"/>
        <v>0.96999944546109906</v>
      </c>
      <c r="Y144" s="121">
        <f t="shared" si="74"/>
        <v>3.0000554538900905E-2</v>
      </c>
      <c r="Z144" s="120">
        <f>AA144+AB144</f>
        <v>0</v>
      </c>
      <c r="AA144" s="120">
        <v>0</v>
      </c>
      <c r="AB144" s="120">
        <v>0</v>
      </c>
      <c r="AC144" s="120">
        <f>AD144+AE144</f>
        <v>54680.5</v>
      </c>
      <c r="AD144" s="120">
        <v>53040</v>
      </c>
      <c r="AE144" s="122">
        <v>1640.5</v>
      </c>
      <c r="AF144" s="121">
        <f t="shared" si="75"/>
        <v>0.96999844551531167</v>
      </c>
      <c r="AG144" s="121">
        <f t="shared" si="76"/>
        <v>3.0001554484688327E-2</v>
      </c>
    </row>
    <row r="145" spans="7:33" ht="149.25" customHeight="1" x14ac:dyDescent="0.2">
      <c r="G145" s="105">
        <v>10</v>
      </c>
      <c r="H145" s="106" t="s">
        <v>349</v>
      </c>
      <c r="I145" s="133"/>
      <c r="J145" s="489" t="s">
        <v>371</v>
      </c>
      <c r="K145" s="490"/>
      <c r="L145" s="490"/>
      <c r="M145" s="490"/>
      <c r="N145" s="491"/>
      <c r="O145" s="107"/>
      <c r="P145" s="107"/>
      <c r="Q145" s="107"/>
      <c r="R145" s="107"/>
      <c r="S145" s="107"/>
      <c r="T145" s="107"/>
      <c r="U145" s="107"/>
      <c r="V145" s="107"/>
      <c r="W145" s="107"/>
      <c r="X145" s="107"/>
      <c r="Y145" s="107"/>
      <c r="Z145" s="107"/>
      <c r="AA145" s="107"/>
      <c r="AB145" s="107"/>
      <c r="AC145" s="107"/>
      <c r="AD145" s="107"/>
      <c r="AE145" s="107"/>
      <c r="AF145" s="107"/>
      <c r="AG145" s="107"/>
    </row>
    <row r="146" spans="7:33" ht="41.25" customHeight="1" x14ac:dyDescent="0.2">
      <c r="G146" s="105">
        <v>11</v>
      </c>
      <c r="H146" s="106" t="s">
        <v>350</v>
      </c>
      <c r="I146" s="133"/>
      <c r="J146" s="489" t="s">
        <v>351</v>
      </c>
      <c r="K146" s="490"/>
      <c r="L146" s="490"/>
      <c r="M146" s="490"/>
      <c r="N146" s="491"/>
      <c r="O146" s="56"/>
      <c r="P146" s="56"/>
      <c r="Q146" s="56"/>
      <c r="R146" s="56"/>
      <c r="S146" s="56"/>
      <c r="T146" s="56"/>
      <c r="U146" s="56"/>
      <c r="V146" s="56"/>
      <c r="W146" s="56"/>
      <c r="X146" s="56"/>
      <c r="Y146" s="56"/>
      <c r="Z146" s="56"/>
      <c r="AA146" s="56"/>
      <c r="AB146" s="56"/>
      <c r="AC146" s="56"/>
      <c r="AD146" s="56"/>
      <c r="AE146" s="56"/>
      <c r="AF146" s="56"/>
      <c r="AG146" s="56"/>
    </row>
    <row r="147" spans="7:33" ht="114.75" customHeight="1" x14ac:dyDescent="0.2">
      <c r="G147" s="108">
        <v>12</v>
      </c>
      <c r="H147" s="109" t="s">
        <v>352</v>
      </c>
      <c r="I147" s="109"/>
      <c r="J147" s="479" t="s">
        <v>368</v>
      </c>
      <c r="K147" s="479"/>
      <c r="L147" s="479"/>
      <c r="M147" s="479"/>
      <c r="N147" s="479"/>
      <c r="O147" s="56"/>
      <c r="P147" s="56"/>
      <c r="Q147" s="56"/>
      <c r="R147" s="56"/>
      <c r="S147" s="56"/>
      <c r="T147" s="56"/>
      <c r="U147" s="56"/>
      <c r="V147" s="56"/>
      <c r="W147" s="56"/>
      <c r="X147" s="56"/>
      <c r="Y147" s="56"/>
      <c r="Z147" s="56"/>
      <c r="AA147" s="56"/>
      <c r="AB147" s="56"/>
      <c r="AC147" s="56"/>
      <c r="AD147" s="56"/>
      <c r="AE147" s="56"/>
      <c r="AF147" s="56"/>
      <c r="AG147" s="56"/>
    </row>
    <row r="148" spans="7:33" ht="25.5" customHeight="1" x14ac:dyDescent="0.2">
      <c r="G148" s="125"/>
      <c r="H148" s="111" t="s">
        <v>275</v>
      </c>
      <c r="I148" s="111"/>
      <c r="J148" s="126"/>
      <c r="K148" s="126"/>
      <c r="L148" s="126"/>
      <c r="M148" s="126"/>
      <c r="N148" s="126"/>
      <c r="O148" s="127"/>
      <c r="P148" s="127"/>
      <c r="Q148" s="127"/>
      <c r="R148" s="127"/>
      <c r="S148" s="127"/>
      <c r="T148" s="127"/>
      <c r="U148" s="127"/>
      <c r="V148" s="127"/>
      <c r="W148" s="127"/>
      <c r="X148" s="127"/>
      <c r="Y148" s="127"/>
      <c r="Z148" s="127"/>
      <c r="AA148" s="127"/>
      <c r="AB148" s="127"/>
      <c r="AC148" s="127"/>
      <c r="AD148" s="127"/>
      <c r="AE148" s="127"/>
      <c r="AF148" s="127"/>
      <c r="AG148" s="127"/>
    </row>
    <row r="149" spans="7:33" ht="30" customHeight="1" x14ac:dyDescent="0.2">
      <c r="G149" s="125"/>
      <c r="H149" s="128" t="s">
        <v>366</v>
      </c>
      <c r="I149" s="128"/>
      <c r="J149" s="126"/>
      <c r="K149" s="126"/>
      <c r="L149" s="126"/>
      <c r="M149" s="129">
        <f>N149+O149</f>
        <v>11521.199999999999</v>
      </c>
      <c r="N149" s="129">
        <v>9450.2999999999993</v>
      </c>
      <c r="O149" s="129">
        <v>2070.9</v>
      </c>
      <c r="P149" s="127"/>
      <c r="Q149" s="127"/>
      <c r="R149" s="127"/>
      <c r="S149" s="127"/>
      <c r="T149" s="127"/>
      <c r="U149" s="127"/>
      <c r="V149" s="127"/>
      <c r="W149" s="127"/>
      <c r="X149" s="127"/>
      <c r="Y149" s="127"/>
      <c r="Z149" s="127"/>
      <c r="AA149" s="127"/>
      <c r="AB149" s="127"/>
      <c r="AC149" s="127"/>
      <c r="AD149" s="127"/>
      <c r="AE149" s="127"/>
      <c r="AF149" s="127"/>
      <c r="AG149" s="127"/>
    </row>
    <row r="150" spans="7:33" hidden="1" x14ac:dyDescent="0.2">
      <c r="H150" s="41" t="s">
        <v>365</v>
      </c>
      <c r="I150" s="41"/>
      <c r="J150" s="42"/>
      <c r="K150" s="42"/>
      <c r="L150" s="42"/>
      <c r="M150" s="42">
        <f>M8-M143</f>
        <v>8277008.5</v>
      </c>
      <c r="N150" s="42">
        <f t="shared" ref="N150:AE150" si="110">N8-N143</f>
        <v>6523362.2999999998</v>
      </c>
      <c r="O150" s="42">
        <f t="shared" si="110"/>
        <v>1753646.2</v>
      </c>
      <c r="P150" s="42"/>
      <c r="Q150" s="42"/>
      <c r="R150" s="42"/>
      <c r="S150" s="42"/>
      <c r="T150" s="42"/>
      <c r="U150" s="42">
        <f t="shared" si="110"/>
        <v>8836906.0999999996</v>
      </c>
      <c r="V150" s="42">
        <f t="shared" si="110"/>
        <v>5333716.8</v>
      </c>
      <c r="W150" s="42">
        <f t="shared" si="110"/>
        <v>3503189.3000000003</v>
      </c>
      <c r="X150" s="42"/>
      <c r="Y150" s="42"/>
      <c r="Z150" s="42"/>
      <c r="AA150" s="42"/>
      <c r="AB150" s="42"/>
      <c r="AC150" s="42">
        <f t="shared" si="110"/>
        <v>8216463.8999999994</v>
      </c>
      <c r="AD150" s="42">
        <f t="shared" si="110"/>
        <v>3093366.6999999997</v>
      </c>
      <c r="AE150" s="42">
        <f t="shared" si="110"/>
        <v>5123097.1999999993</v>
      </c>
      <c r="AF150" s="42"/>
      <c r="AG150" s="42"/>
    </row>
    <row r="151" spans="7:33" hidden="1" x14ac:dyDescent="0.2">
      <c r="H151" s="41"/>
      <c r="I151" s="41"/>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row>
    <row r="152" spans="7:33" x14ac:dyDescent="0.2">
      <c r="H152" s="41"/>
      <c r="I152" s="41"/>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row>
    <row r="153" spans="7:33" ht="18" customHeight="1" x14ac:dyDescent="0.2">
      <c r="H153" s="451" t="s">
        <v>309</v>
      </c>
      <c r="I153" s="451"/>
      <c r="J153" s="451"/>
      <c r="K153" s="451"/>
      <c r="L153" s="451"/>
      <c r="M153" s="451"/>
      <c r="N153" s="451"/>
      <c r="O153" s="451"/>
    </row>
    <row r="154" spans="7:33" ht="31.5" customHeight="1" x14ac:dyDescent="0.2">
      <c r="H154" s="451" t="s">
        <v>367</v>
      </c>
      <c r="I154" s="451"/>
      <c r="J154" s="451"/>
      <c r="K154" s="451"/>
      <c r="L154" s="451"/>
      <c r="M154" s="451"/>
      <c r="N154" s="451"/>
      <c r="O154" s="451"/>
    </row>
  </sheetData>
  <autoFilter ref="A7:AG137"/>
  <mergeCells count="47">
    <mergeCell ref="A8:H8"/>
    <mergeCell ref="R5:R6"/>
    <mergeCell ref="P4:P6"/>
    <mergeCell ref="J145:N145"/>
    <mergeCell ref="J146:N146"/>
    <mergeCell ref="I4:I6"/>
    <mergeCell ref="J147:N147"/>
    <mergeCell ref="W5:W6"/>
    <mergeCell ref="U4:W4"/>
    <mergeCell ref="U5:U6"/>
    <mergeCell ref="AC4:AE4"/>
    <mergeCell ref="AC5:AC6"/>
    <mergeCell ref="AD5:AD6"/>
    <mergeCell ref="AE5:AE6"/>
    <mergeCell ref="Z5:Z6"/>
    <mergeCell ref="X4:X6"/>
    <mergeCell ref="V5:V6"/>
    <mergeCell ref="AB5:AB6"/>
    <mergeCell ref="A3:AB3"/>
    <mergeCell ref="A4:A6"/>
    <mergeCell ref="B4:B6"/>
    <mergeCell ref="C4:C6"/>
    <mergeCell ref="D4:D6"/>
    <mergeCell ref="E4:E6"/>
    <mergeCell ref="F4:F6"/>
    <mergeCell ref="H4:H6"/>
    <mergeCell ref="J5:J6"/>
    <mergeCell ref="Q4:Q6"/>
    <mergeCell ref="L5:L6"/>
    <mergeCell ref="T5:T6"/>
    <mergeCell ref="G4:G6"/>
    <mergeCell ref="H153:O153"/>
    <mergeCell ref="H154:O154"/>
    <mergeCell ref="AF4:AF6"/>
    <mergeCell ref="A2:AG2"/>
    <mergeCell ref="J4:L4"/>
    <mergeCell ref="K5:K6"/>
    <mergeCell ref="S5:S6"/>
    <mergeCell ref="R4:T4"/>
    <mergeCell ref="Z4:AB4"/>
    <mergeCell ref="AA5:AA6"/>
    <mergeCell ref="AG4:AG6"/>
    <mergeCell ref="Y4:Y6"/>
    <mergeCell ref="M4:O4"/>
    <mergeCell ref="M5:M6"/>
    <mergeCell ref="N5:N6"/>
    <mergeCell ref="O5:O6"/>
  </mergeCells>
  <pageMargins left="0.19685039370078741" right="0.19685039370078741" top="0.39370078740157483" bottom="0.59055118110236227" header="0.31496062992125984" footer="0.31496062992125984"/>
  <pageSetup paperSize="8" scale="53" fitToHeight="100" orientation="landscape" r:id="rId1"/>
  <headerFooter>
    <oddFooter>&amp;C&amp;P из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свод на 22.03.2019</vt:lpstr>
      <vt:lpstr>свод на 30.01.2019</vt:lpstr>
      <vt:lpstr>свод</vt:lpstr>
      <vt:lpstr>свод!Заголовки_для_печати</vt:lpstr>
      <vt:lpstr>'свод на 22.03.2019'!Заголовки_для_печати</vt:lpstr>
      <vt:lpstr>'свод на 30.01.2019'!Заголовки_для_печати</vt:lpstr>
      <vt:lpstr>свод!Область_печати</vt:lpstr>
      <vt:lpstr>'свод на 22.03.2019'!Область_печати</vt:lpstr>
      <vt:lpstr>'свод на 30.01.2019'!Область_печати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2019-03-26T12:23:23Z</dcterms:modified>
</cp:coreProperties>
</file>