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zhatl\Desktop\2018 zhtl\плата граждан\"/>
    </mc:Choice>
  </mc:AlternateContent>
  <bookViews>
    <workbookView xWindow="0" yWindow="0" windowWidth="24750" windowHeight="12300" activeTab="1"/>
  </bookViews>
  <sheets>
    <sheet name="Нормативы и тарифы" sheetId="11" r:id="rId1"/>
    <sheet name="1.Тверь" sheetId="13" r:id="rId2"/>
    <sheet name="2.Вышний Волочек" sheetId="12" r:id="rId3"/>
    <sheet name="3.Кимры" sheetId="14" r:id="rId4"/>
    <sheet name="4.Ржев" sheetId="15" r:id="rId5"/>
    <sheet name="5.Торжок" sheetId="16" r:id="rId6"/>
    <sheet name="6.Кашин" sheetId="27" r:id="rId7"/>
    <sheet name="7.Нелидово" sheetId="37" r:id="rId8"/>
    <sheet name="8.Осташков" sheetId="39" r:id="rId9"/>
    <sheet name="9.Удомля" sheetId="50" r:id="rId10"/>
    <sheet name="10.Андреаполь" sheetId="8" r:id="rId11"/>
    <sheet name="11.Бежецк" sheetId="17" r:id="rId12"/>
    <sheet name="12.Белый" sheetId="18" r:id="rId13"/>
    <sheet name="13.Бологое" sheetId="19" r:id="rId14"/>
    <sheet name="14.Весьегонск" sheetId="20" r:id="rId15"/>
    <sheet name="15.Красномайский" sheetId="21" r:id="rId16"/>
    <sheet name="16.Жарковский" sheetId="22" r:id="rId17"/>
    <sheet name="17.Западная Двина" sheetId="23" r:id="rId18"/>
    <sheet name="18.Зубцов" sheetId="24" r:id="rId19"/>
    <sheet name="19.Эммаусс" sheetId="25" r:id="rId20"/>
    <sheet name="20.Калязин" sheetId="26" r:id="rId21"/>
    <sheet name="21.Кесова Гора" sheetId="28" r:id="rId22"/>
    <sheet name="22.Белый Городок" sheetId="29" r:id="rId23"/>
    <sheet name="23.Конаково" sheetId="30" r:id="rId24"/>
    <sheet name="24.Красный Холм" sheetId="31" r:id="rId25"/>
    <sheet name="25.Кувшиново" sheetId="32" r:id="rId26"/>
    <sheet name="26.Лесное" sheetId="33" r:id="rId27"/>
    <sheet name="27.Лихославль" sheetId="34" r:id="rId28"/>
    <sheet name="28.Максатиха" sheetId="35" r:id="rId29"/>
    <sheet name="29.Молоково" sheetId="36" r:id="rId30"/>
    <sheet name="30.Оленино" sheetId="38" r:id="rId31"/>
    <sheet name="31.Пено" sheetId="40" r:id="rId32"/>
    <sheet name="32.Рамешки" sheetId="41" r:id="rId33"/>
    <sheet name="33.Есинка" sheetId="42" r:id="rId34"/>
    <sheet name="34.Сандово" sheetId="43" r:id="rId35"/>
    <sheet name="35.Селижарово" sheetId="44" r:id="rId36"/>
    <sheet name="36.Сонково" sheetId="45" r:id="rId37"/>
    <sheet name="37.Спирово" sheetId="46" r:id="rId38"/>
    <sheet name="38.Старица" sheetId="47" r:id="rId39"/>
    <sheet name="39.Будовское" sheetId="48" r:id="rId40"/>
    <sheet name="40.Торопец" sheetId="49" r:id="rId41"/>
    <sheet name="41.Фирово" sheetId="51" r:id="rId42"/>
    <sheet name="42.Озерный ЗАТО" sheetId="52" r:id="rId43"/>
    <sheet name="43.Солнечный ЗАТО" sheetId="53" r:id="rId44"/>
    <sheet name="Рост платы" sheetId="5" r:id="rId45"/>
  </sheets>
  <externalReferences>
    <externalReference r:id="rId46"/>
    <externalReference r:id="rId47"/>
  </externalReferences>
  <definedNames>
    <definedName name="MO_LIST_2" localSheetId="0">[1]REESTR_MO!$B$2:$B$10</definedName>
    <definedName name="MO_LIST_2">[2]REESTR_MO!$B$2:$B$10</definedName>
    <definedName name="MR_LIST" localSheetId="0">[1]REESTR_MO!$E$2:$E$44</definedName>
    <definedName name="MR_LIST">[2]REESTR_MO!$E$2:$E$44</definedName>
    <definedName name="Z_1D8922A7_7E70_47D6_A56E_D439C56D7B3A_.wvu.PrintArea" localSheetId="0" hidden="1">'Нормативы и тарифы'!$A$1:$K$16</definedName>
    <definedName name="Z_244871EF_2581_4288_8D4F_0D44DE746661_.wvu.PrintArea" localSheetId="0" hidden="1">'Нормативы и тарифы'!$A$1:$K$16</definedName>
    <definedName name="Z_2840C192_8BCD_4B1C_98CA_84312C1083AE_.wvu.PrintArea" localSheetId="0" hidden="1">'Нормативы и тарифы'!$A$1:$K$16</definedName>
    <definedName name="Z_2858DD93_1614_4D99_A3CE_EF8A1D984863_.wvu.PrintArea" localSheetId="0" hidden="1">'Нормативы и тарифы'!$A$1:$K$16</definedName>
    <definedName name="Z_2D6F0586_5CB7_4A98_B5A2_51E3701D4B74_.wvu.PrintArea" localSheetId="0" hidden="1">'Нормативы и тарифы'!$A$1:$K$16</definedName>
    <definedName name="Z_333B661A_56FF_42AC_99C6_04E8C86D59B6_.wvu.PrintArea" localSheetId="0" hidden="1">'Нормативы и тарифы'!$A$1:$K$16</definedName>
    <definedName name="Z_62E4D551_BBD2_40E6_8963_480AEB055F1A_.wvu.PrintArea" localSheetId="0" hidden="1">'Нормативы и тарифы'!$A$1:$K$16</definedName>
    <definedName name="Z_95B934D9_D6D9_4906_947E_F3A16196289E_.wvu.PrintArea" localSheetId="0" hidden="1">'Нормативы и тарифы'!$A$1:$K$16</definedName>
    <definedName name="Z_97B45AA3_3574_4492_B1C4_64A0F7BC2942_.wvu.PrintArea" localSheetId="0" hidden="1">'Нормативы и тарифы'!$A$1:$K$16</definedName>
    <definedName name="Z_99DC59C9_5924_4047_85C0_DC8DAB71B7E8_.wvu.PrintArea" localSheetId="0" hidden="1">'Нормативы и тарифы'!$A$1:$K$16</definedName>
    <definedName name="Z_A55B1E67_3DE1_4C8F_865D_F38854230903_.wvu.PrintArea" localSheetId="0" hidden="1">'Нормативы и тарифы'!$A$1:$K$16</definedName>
    <definedName name="Z_D557B794_32C1_4FF8_AF95_AAE4C727C829_.wvu.PrintArea" localSheetId="0" hidden="1">'Нормативы и тарифы'!$A$1:$K$16</definedName>
    <definedName name="Z_E0BE615B_89E7_4FFB_92A6_E44BBE29A90B_.wvu.PrintArea" localSheetId="0" hidden="1">'Нормативы и тарифы'!$A$1:$K$16</definedName>
    <definedName name="Z_EF422582_4597_43A6_ACE3_BC01F9E324FE_.wvu.PrintArea" localSheetId="0" hidden="1">'Нормативы и тарифы'!$A$1:$K$16</definedName>
    <definedName name="_xlnm.Print_Area" localSheetId="1">'1.Тверь'!$A$1:$N$17</definedName>
    <definedName name="_xlnm.Print_Area" localSheetId="10">'10.Андреаполь'!$A$1:$N$12</definedName>
    <definedName name="_xlnm.Print_Area" localSheetId="11">'11.Бежецк'!$A$1:$N$11</definedName>
    <definedName name="_xlnm.Print_Area" localSheetId="12">'12.Белый'!$A$1:$N$11</definedName>
    <definedName name="_xlnm.Print_Area" localSheetId="13">'13.Бологое'!$A$1:$N$12</definedName>
    <definedName name="_xlnm.Print_Area" localSheetId="14">'14.Весьегонск'!$A$1:$N$11</definedName>
    <definedName name="_xlnm.Print_Area" localSheetId="15">'15.Красномайский'!$A$1:$N$12</definedName>
    <definedName name="_xlnm.Print_Area" localSheetId="16">'16.Жарковский'!$A$1:$N$11</definedName>
    <definedName name="_xlnm.Print_Area" localSheetId="17">'17.Западная Двина'!$A$1:$N$11</definedName>
    <definedName name="_xlnm.Print_Area" localSheetId="18">'18.Зубцов'!$A$1:$N$12</definedName>
    <definedName name="_xlnm.Print_Area" localSheetId="19">'19.Эммаусс'!$A$1:$N$12</definedName>
    <definedName name="_xlnm.Print_Area" localSheetId="2">'2.Вышний Волочек'!$A$1:$N$12</definedName>
    <definedName name="_xlnm.Print_Area" localSheetId="20">'20.Калязин'!$A$1:$N$11</definedName>
    <definedName name="_xlnm.Print_Area" localSheetId="21">'21.Кесова Гора'!$A$1:$N$11</definedName>
    <definedName name="_xlnm.Print_Area" localSheetId="22">'22.Белый Городок'!$A$1:$N$12</definedName>
    <definedName name="_xlnm.Print_Area" localSheetId="23">'23.Конаково'!$A$1:$N$12</definedName>
    <definedName name="_xlnm.Print_Area" localSheetId="24">'24.Красный Холм'!$A$1:$N$11</definedName>
    <definedName name="_xlnm.Print_Area" localSheetId="25">'25.Кувшиново'!$A$1:$N$11</definedName>
    <definedName name="_xlnm.Print_Area" localSheetId="26">'26.Лесное'!$A$1:$N$11</definedName>
    <definedName name="_xlnm.Print_Area" localSheetId="27">'27.Лихославль'!$A$1:$N$12</definedName>
    <definedName name="_xlnm.Print_Area" localSheetId="28">'28.Максатиха'!$A$1:$N$11</definedName>
    <definedName name="_xlnm.Print_Area" localSheetId="29">'29.Молоково'!$A$1:$N$11</definedName>
    <definedName name="_xlnm.Print_Area" localSheetId="3">'3.Кимры'!$A$1:$N$12</definedName>
    <definedName name="_xlnm.Print_Area" localSheetId="30">'30.Оленино'!$A$1:$N$11</definedName>
    <definedName name="_xlnm.Print_Area" localSheetId="31">'31.Пено'!$A$1:$N$11</definedName>
    <definedName name="_xlnm.Print_Area" localSheetId="32">'32.Рамешки'!$A$1:$N$12</definedName>
    <definedName name="_xlnm.Print_Area" localSheetId="33">'33.Есинка'!$A$1:$N$12</definedName>
    <definedName name="_xlnm.Print_Area" localSheetId="34">'34.Сандово'!$A$1:$N$11</definedName>
    <definedName name="_xlnm.Print_Area" localSheetId="35">'35.Селижарово'!$A$1:$N$11</definedName>
    <definedName name="_xlnm.Print_Area" localSheetId="36">'36.Сонково'!$A$1:$N$10</definedName>
    <definedName name="_xlnm.Print_Area" localSheetId="37">'37.Спирово'!$A$1:$N$12</definedName>
    <definedName name="_xlnm.Print_Area" localSheetId="38">'38.Старица'!$A$1:$N$11</definedName>
    <definedName name="_xlnm.Print_Area" localSheetId="39">'39.Будовское'!$A$1:$N$12</definedName>
    <definedName name="_xlnm.Print_Area" localSheetId="4">'4.Ржев'!$A$1:$N$12</definedName>
    <definedName name="_xlnm.Print_Area" localSheetId="40">'40.Торопец'!$A$1:$N$11</definedName>
    <definedName name="_xlnm.Print_Area" localSheetId="41">'41.Фирово'!$A$1:$N$10</definedName>
    <definedName name="_xlnm.Print_Area" localSheetId="42">'42.Озерный ЗАТО'!$A$1:$N$12</definedName>
    <definedName name="_xlnm.Print_Area" localSheetId="43">'43.Солнечный ЗАТО'!$A$1:$N$12</definedName>
    <definedName name="_xlnm.Print_Area" localSheetId="5">'5.Торжок'!$A$1:$N$12</definedName>
    <definedName name="_xlnm.Print_Area" localSheetId="6">'6.Кашин'!$A$1:$N$12</definedName>
    <definedName name="_xlnm.Print_Area" localSheetId="7">'7.Нелидово'!$A$1:$N$12</definedName>
    <definedName name="_xlnm.Print_Area" localSheetId="8">'8.Осташков'!$A$1:$N$12</definedName>
    <definedName name="_xlnm.Print_Area" localSheetId="9">'9.Удомля'!$A$1:$N$12</definedName>
    <definedName name="_xlnm.Print_Area" localSheetId="0">'Нормативы и тарифы'!$A$1:$K$16</definedName>
  </definedNames>
  <calcPr calcId="162913"/>
</workbook>
</file>

<file path=xl/calcChain.xml><?xml version="1.0" encoding="utf-8"?>
<calcChain xmlns="http://schemas.openxmlformats.org/spreadsheetml/2006/main">
  <c r="N13" i="13" l="1"/>
  <c r="L13" i="13"/>
  <c r="H13" i="13"/>
  <c r="E13" i="13"/>
  <c r="N11" i="13" l="1"/>
  <c r="N6" i="13"/>
  <c r="N7" i="13"/>
  <c r="N8" i="13"/>
  <c r="N9" i="13"/>
  <c r="N10" i="13"/>
  <c r="N5" i="13"/>
  <c r="K6" i="13"/>
  <c r="M5" i="13"/>
  <c r="K5" i="13"/>
  <c r="C7" i="49" l="1"/>
  <c r="C8" i="42"/>
  <c r="C7" i="36"/>
  <c r="C7" i="35"/>
  <c r="C8" i="29"/>
  <c r="C7" i="28"/>
  <c r="C8" i="25"/>
  <c r="C8" i="50"/>
  <c r="C8" i="39"/>
  <c r="C8" i="37"/>
  <c r="C8" i="15"/>
  <c r="C8" i="14"/>
  <c r="J10" i="53" l="1"/>
  <c r="L10" i="53" s="1"/>
  <c r="J9" i="53"/>
  <c r="F10" i="53"/>
  <c r="H10" i="53" s="1"/>
  <c r="F9" i="53"/>
  <c r="C10" i="53"/>
  <c r="E10" i="53" s="1"/>
  <c r="C9" i="53"/>
  <c r="L9" i="53"/>
  <c r="H9" i="53"/>
  <c r="E9" i="53"/>
  <c r="F8" i="53"/>
  <c r="J8" i="53" s="1"/>
  <c r="L8" i="53" s="1"/>
  <c r="E8" i="53"/>
  <c r="F7" i="53"/>
  <c r="J7" i="53" s="1"/>
  <c r="L7" i="53" s="1"/>
  <c r="E7" i="53"/>
  <c r="F6" i="53"/>
  <c r="H6" i="53" s="1"/>
  <c r="I6" i="53" s="1"/>
  <c r="E6" i="53"/>
  <c r="F5" i="53"/>
  <c r="J5" i="53" s="1"/>
  <c r="L5" i="53" s="1"/>
  <c r="E5" i="53"/>
  <c r="J10" i="52"/>
  <c r="L10" i="52" s="1"/>
  <c r="J9" i="52"/>
  <c r="F10" i="52"/>
  <c r="H10" i="52" s="1"/>
  <c r="F9" i="52"/>
  <c r="C10" i="52"/>
  <c r="E10" i="52" s="1"/>
  <c r="C9" i="52"/>
  <c r="L9" i="52"/>
  <c r="H9" i="52"/>
  <c r="E9" i="52"/>
  <c r="F8" i="52"/>
  <c r="H8" i="52" s="1"/>
  <c r="I8" i="52" s="1"/>
  <c r="E8" i="52"/>
  <c r="F7" i="52"/>
  <c r="J7" i="52" s="1"/>
  <c r="L7" i="52" s="1"/>
  <c r="E7" i="52"/>
  <c r="F6" i="52"/>
  <c r="J6" i="52" s="1"/>
  <c r="L6" i="52" s="1"/>
  <c r="E6" i="52"/>
  <c r="F5" i="52"/>
  <c r="J5" i="52" s="1"/>
  <c r="L5" i="52" s="1"/>
  <c r="E5" i="52"/>
  <c r="J8" i="51"/>
  <c r="J7" i="51"/>
  <c r="F8" i="51"/>
  <c r="F7" i="51"/>
  <c r="H7" i="51" s="1"/>
  <c r="C8" i="51"/>
  <c r="E8" i="51" s="1"/>
  <c r="C7" i="51"/>
  <c r="L8" i="51"/>
  <c r="L7" i="51"/>
  <c r="E7" i="51"/>
  <c r="F6" i="51"/>
  <c r="J6" i="51" s="1"/>
  <c r="L6" i="51" s="1"/>
  <c r="E6" i="51"/>
  <c r="F5" i="51"/>
  <c r="J5" i="51" s="1"/>
  <c r="L5" i="51" s="1"/>
  <c r="E5" i="51"/>
  <c r="J10" i="50"/>
  <c r="J9" i="50"/>
  <c r="F10" i="50"/>
  <c r="F9" i="50"/>
  <c r="H9" i="50" s="1"/>
  <c r="C10" i="50"/>
  <c r="C9" i="50"/>
  <c r="L10" i="50"/>
  <c r="E9" i="50"/>
  <c r="F8" i="50"/>
  <c r="J8" i="50" s="1"/>
  <c r="L8" i="50" s="1"/>
  <c r="E8" i="50"/>
  <c r="H7" i="50"/>
  <c r="F7" i="50"/>
  <c r="J7" i="50" s="1"/>
  <c r="L7" i="50" s="1"/>
  <c r="E7" i="50"/>
  <c r="F6" i="50"/>
  <c r="J6" i="50" s="1"/>
  <c r="L6" i="50" s="1"/>
  <c r="E6" i="50"/>
  <c r="F5" i="50"/>
  <c r="J5" i="50" s="1"/>
  <c r="L5" i="50" s="1"/>
  <c r="E5" i="50"/>
  <c r="J9" i="49"/>
  <c r="J8" i="49"/>
  <c r="F9" i="49"/>
  <c r="F8" i="49"/>
  <c r="H8" i="49" s="1"/>
  <c r="C9" i="49"/>
  <c r="E9" i="49" s="1"/>
  <c r="C8" i="49"/>
  <c r="L9" i="49"/>
  <c r="L8" i="49"/>
  <c r="F7" i="49"/>
  <c r="J7" i="49" s="1"/>
  <c r="L7" i="49" s="1"/>
  <c r="E7" i="49"/>
  <c r="F6" i="49"/>
  <c r="J6" i="49" s="1"/>
  <c r="L6" i="49" s="1"/>
  <c r="E6" i="49"/>
  <c r="F5" i="49"/>
  <c r="J5" i="49" s="1"/>
  <c r="L5" i="49" s="1"/>
  <c r="E5" i="49"/>
  <c r="J10" i="48"/>
  <c r="J9" i="48"/>
  <c r="F10" i="48"/>
  <c r="F9" i="48"/>
  <c r="H9" i="48" s="1"/>
  <c r="C10" i="48"/>
  <c r="C9" i="48"/>
  <c r="E9" i="48" s="1"/>
  <c r="H8" i="48"/>
  <c r="F8" i="48"/>
  <c r="J8" i="48" s="1"/>
  <c r="L8" i="48" s="1"/>
  <c r="E8" i="48"/>
  <c r="F7" i="48"/>
  <c r="J7" i="48" s="1"/>
  <c r="L7" i="48" s="1"/>
  <c r="E7" i="48"/>
  <c r="F6" i="48"/>
  <c r="H6" i="48" s="1"/>
  <c r="E6" i="48"/>
  <c r="F5" i="48"/>
  <c r="J5" i="48" s="1"/>
  <c r="L5" i="48" s="1"/>
  <c r="E5" i="48"/>
  <c r="I6" i="48" l="1"/>
  <c r="J8" i="52"/>
  <c r="L8" i="52" s="1"/>
  <c r="J6" i="53"/>
  <c r="L6" i="53" s="1"/>
  <c r="I7" i="50"/>
  <c r="H6" i="49"/>
  <c r="I6" i="49" s="1"/>
  <c r="H5" i="51"/>
  <c r="I5" i="51" s="1"/>
  <c r="E11" i="52"/>
  <c r="D49" i="5" s="1"/>
  <c r="H6" i="52"/>
  <c r="I6" i="52" s="1"/>
  <c r="J6" i="48"/>
  <c r="L6" i="48" s="1"/>
  <c r="M6" i="48" s="1"/>
  <c r="M8" i="48"/>
  <c r="E8" i="49"/>
  <c r="E10" i="49" s="1"/>
  <c r="D47" i="5" s="1"/>
  <c r="H5" i="50"/>
  <c r="I5" i="50" s="1"/>
  <c r="E10" i="50"/>
  <c r="E11" i="50" s="1"/>
  <c r="D16" i="5" s="1"/>
  <c r="M8" i="52"/>
  <c r="M6" i="53"/>
  <c r="M7" i="50"/>
  <c r="L9" i="50"/>
  <c r="M9" i="50" s="1"/>
  <c r="I8" i="48"/>
  <c r="L9" i="48"/>
  <c r="E11" i="53"/>
  <c r="D50" i="5" s="1"/>
  <c r="I9" i="53"/>
  <c r="M9" i="53"/>
  <c r="I10" i="53"/>
  <c r="M10" i="53"/>
  <c r="L11" i="53"/>
  <c r="G50" i="5" s="1"/>
  <c r="H8" i="53"/>
  <c r="I8" i="53" s="1"/>
  <c r="H5" i="53"/>
  <c r="H7" i="53"/>
  <c r="I7" i="53" s="1"/>
  <c r="I9" i="52"/>
  <c r="M9" i="52"/>
  <c r="I10" i="52"/>
  <c r="M10" i="52"/>
  <c r="L11" i="52"/>
  <c r="G49" i="5" s="1"/>
  <c r="H5" i="52"/>
  <c r="H7" i="52"/>
  <c r="I7" i="52" s="1"/>
  <c r="E9" i="51"/>
  <c r="D48" i="5" s="1"/>
  <c r="L9" i="51"/>
  <c r="G48" i="5" s="1"/>
  <c r="I7" i="51"/>
  <c r="M7" i="51"/>
  <c r="H6" i="51"/>
  <c r="I6" i="51" s="1"/>
  <c r="H8" i="51"/>
  <c r="I8" i="51" s="1"/>
  <c r="M5" i="50"/>
  <c r="L11" i="50"/>
  <c r="G16" i="5" s="1"/>
  <c r="I9" i="50"/>
  <c r="H6" i="50"/>
  <c r="I6" i="50" s="1"/>
  <c r="H8" i="50"/>
  <c r="I8" i="50" s="1"/>
  <c r="H10" i="50"/>
  <c r="M8" i="49"/>
  <c r="L10" i="49"/>
  <c r="G47" i="5" s="1"/>
  <c r="H5" i="49"/>
  <c r="M5" i="49" s="1"/>
  <c r="H7" i="49"/>
  <c r="I7" i="49" s="1"/>
  <c r="H9" i="49"/>
  <c r="I9" i="49" s="1"/>
  <c r="M9" i="48"/>
  <c r="L10" i="48"/>
  <c r="H10" i="48"/>
  <c r="I9" i="48"/>
  <c r="E10" i="48"/>
  <c r="E11" i="48" s="1"/>
  <c r="D46" i="5" s="1"/>
  <c r="H5" i="48"/>
  <c r="H7" i="48"/>
  <c r="I7" i="48" s="1"/>
  <c r="J9" i="47"/>
  <c r="J8" i="47"/>
  <c r="L8" i="47" s="1"/>
  <c r="F9" i="47"/>
  <c r="F8" i="47"/>
  <c r="H8" i="47" s="1"/>
  <c r="C9" i="47"/>
  <c r="C8" i="47"/>
  <c r="E8" i="47" s="1"/>
  <c r="E9" i="47"/>
  <c r="F7" i="47"/>
  <c r="J7" i="47" s="1"/>
  <c r="L7" i="47" s="1"/>
  <c r="E7" i="47"/>
  <c r="J6" i="47"/>
  <c r="L6" i="47" s="1"/>
  <c r="F6" i="47"/>
  <c r="H6" i="47" s="1"/>
  <c r="E6" i="47"/>
  <c r="F5" i="47"/>
  <c r="J5" i="47" s="1"/>
  <c r="L5" i="47" s="1"/>
  <c r="E5" i="47"/>
  <c r="J10" i="46"/>
  <c r="J9" i="46"/>
  <c r="L9" i="46" s="1"/>
  <c r="F10" i="46"/>
  <c r="F9" i="46"/>
  <c r="C10" i="46"/>
  <c r="C9" i="46"/>
  <c r="E9" i="46" s="1"/>
  <c r="L10" i="46"/>
  <c r="H9" i="46"/>
  <c r="F8" i="46"/>
  <c r="J8" i="46" s="1"/>
  <c r="L8" i="46" s="1"/>
  <c r="E8" i="46"/>
  <c r="F7" i="46"/>
  <c r="H7" i="46" s="1"/>
  <c r="I7" i="46" s="1"/>
  <c r="E7" i="46"/>
  <c r="F6" i="46"/>
  <c r="J6" i="46" s="1"/>
  <c r="L6" i="46" s="1"/>
  <c r="E6" i="46"/>
  <c r="F5" i="46"/>
  <c r="J5" i="46" s="1"/>
  <c r="L5" i="46" s="1"/>
  <c r="E5" i="46"/>
  <c r="J8" i="45"/>
  <c r="F8" i="45"/>
  <c r="J7" i="45"/>
  <c r="F7" i="45"/>
  <c r="C8" i="45"/>
  <c r="C7" i="45"/>
  <c r="E7" i="45" s="1"/>
  <c r="E8" i="45"/>
  <c r="F6" i="45"/>
  <c r="J6" i="45" s="1"/>
  <c r="L6" i="45" s="1"/>
  <c r="E6" i="45"/>
  <c r="F5" i="45"/>
  <c r="J5" i="45" s="1"/>
  <c r="L5" i="45" s="1"/>
  <c r="E5" i="45"/>
  <c r="J9" i="44"/>
  <c r="J8" i="44"/>
  <c r="F9" i="44"/>
  <c r="F8" i="44"/>
  <c r="H8" i="44" s="1"/>
  <c r="C9" i="44"/>
  <c r="E9" i="44" s="1"/>
  <c r="C8" i="44"/>
  <c r="E8" i="44" s="1"/>
  <c r="L9" i="44"/>
  <c r="L8" i="44"/>
  <c r="F7" i="44"/>
  <c r="J7" i="44" s="1"/>
  <c r="L7" i="44" s="1"/>
  <c r="E7" i="44"/>
  <c r="J6" i="44"/>
  <c r="L6" i="44" s="1"/>
  <c r="F6" i="44"/>
  <c r="H6" i="44" s="1"/>
  <c r="E6" i="44"/>
  <c r="F5" i="44"/>
  <c r="J5" i="44" s="1"/>
  <c r="L5" i="44" s="1"/>
  <c r="E5" i="44"/>
  <c r="I6" i="44" l="1"/>
  <c r="J7" i="46"/>
  <c r="L7" i="46" s="1"/>
  <c r="I6" i="47"/>
  <c r="I8" i="49"/>
  <c r="L7" i="45"/>
  <c r="H5" i="46"/>
  <c r="I5" i="46" s="1"/>
  <c r="H5" i="45"/>
  <c r="I5" i="45" s="1"/>
  <c r="E10" i="46"/>
  <c r="L9" i="47"/>
  <c r="L10" i="47" s="1"/>
  <c r="G45" i="5" s="1"/>
  <c r="M6" i="52"/>
  <c r="M6" i="44"/>
  <c r="M7" i="46"/>
  <c r="M6" i="47"/>
  <c r="H7" i="45"/>
  <c r="I7" i="45" s="1"/>
  <c r="L11" i="48"/>
  <c r="G46" i="5" s="1"/>
  <c r="I10" i="50"/>
  <c r="M5" i="51"/>
  <c r="M6" i="49"/>
  <c r="H11" i="53"/>
  <c r="I5" i="53"/>
  <c r="M8" i="53"/>
  <c r="M7" i="53"/>
  <c r="M5" i="53"/>
  <c r="H11" i="52"/>
  <c r="I5" i="52"/>
  <c r="M7" i="52"/>
  <c r="M5" i="52"/>
  <c r="M8" i="51"/>
  <c r="H9" i="51"/>
  <c r="M6" i="51"/>
  <c r="H11" i="50"/>
  <c r="M8" i="50"/>
  <c r="M11" i="50"/>
  <c r="M10" i="50"/>
  <c r="M6" i="50"/>
  <c r="M7" i="49"/>
  <c r="H10" i="49"/>
  <c r="I5" i="49"/>
  <c r="M9" i="49"/>
  <c r="I10" i="48"/>
  <c r="H11" i="48"/>
  <c r="I5" i="48"/>
  <c r="M7" i="48"/>
  <c r="M5" i="48"/>
  <c r="M10" i="48"/>
  <c r="E10" i="47"/>
  <c r="D45" i="5" s="1"/>
  <c r="I8" i="47"/>
  <c r="M8" i="47"/>
  <c r="H5" i="47"/>
  <c r="H7" i="47"/>
  <c r="I7" i="47" s="1"/>
  <c r="H9" i="47"/>
  <c r="I9" i="47" s="1"/>
  <c r="E11" i="46"/>
  <c r="D44" i="5" s="1"/>
  <c r="L11" i="46"/>
  <c r="G44" i="5" s="1"/>
  <c r="M5" i="46"/>
  <c r="I9" i="46"/>
  <c r="M9" i="46"/>
  <c r="H6" i="46"/>
  <c r="I6" i="46" s="1"/>
  <c r="H8" i="46"/>
  <c r="I8" i="46" s="1"/>
  <c r="H10" i="46"/>
  <c r="L8" i="45"/>
  <c r="L9" i="45" s="1"/>
  <c r="G43" i="5" s="1"/>
  <c r="E9" i="45"/>
  <c r="D43" i="5" s="1"/>
  <c r="H6" i="45"/>
  <c r="I6" i="45" s="1"/>
  <c r="H8" i="45"/>
  <c r="I8" i="45" s="1"/>
  <c r="E10" i="44"/>
  <c r="D42" i="5" s="1"/>
  <c r="L10" i="44"/>
  <c r="G42" i="5" s="1"/>
  <c r="I8" i="44"/>
  <c r="M8" i="44"/>
  <c r="H5" i="44"/>
  <c r="H7" i="44"/>
  <c r="I7" i="44" s="1"/>
  <c r="H9" i="44"/>
  <c r="I9" i="44" s="1"/>
  <c r="I11" i="48" l="1"/>
  <c r="E46" i="5"/>
  <c r="F46" i="5" s="1"/>
  <c r="I9" i="51"/>
  <c r="E48" i="5"/>
  <c r="I48" i="5" s="1"/>
  <c r="I11" i="53"/>
  <c r="E50" i="5"/>
  <c r="I50" i="5" s="1"/>
  <c r="I11" i="52"/>
  <c r="E49" i="5"/>
  <c r="I49" i="5" s="1"/>
  <c r="I10" i="49"/>
  <c r="E47" i="5"/>
  <c r="I47" i="5" s="1"/>
  <c r="I11" i="50"/>
  <c r="E16" i="5"/>
  <c r="I16" i="5" s="1"/>
  <c r="M7" i="45"/>
  <c r="M9" i="51"/>
  <c r="I10" i="46"/>
  <c r="M5" i="45"/>
  <c r="M11" i="52"/>
  <c r="M10" i="49"/>
  <c r="M11" i="53"/>
  <c r="M11" i="48"/>
  <c r="M9" i="47"/>
  <c r="H10" i="47"/>
  <c r="I5" i="47"/>
  <c r="M7" i="47"/>
  <c r="M5" i="47"/>
  <c r="H11" i="46"/>
  <c r="M8" i="46"/>
  <c r="M10" i="46"/>
  <c r="M6" i="46"/>
  <c r="M8" i="45"/>
  <c r="H9" i="45"/>
  <c r="M6" i="45"/>
  <c r="H10" i="44"/>
  <c r="I5" i="44"/>
  <c r="M7" i="44"/>
  <c r="M5" i="44"/>
  <c r="M9" i="44"/>
  <c r="I46" i="5" l="1"/>
  <c r="I10" i="44"/>
  <c r="E42" i="5"/>
  <c r="I42" i="5" s="1"/>
  <c r="F50" i="5"/>
  <c r="H50" i="5"/>
  <c r="F48" i="5"/>
  <c r="H48" i="5"/>
  <c r="I9" i="45"/>
  <c r="E43" i="5"/>
  <c r="I43" i="5" s="1"/>
  <c r="I11" i="46"/>
  <c r="E44" i="5"/>
  <c r="I44" i="5" s="1"/>
  <c r="I10" i="47"/>
  <c r="E45" i="5"/>
  <c r="I45" i="5" s="1"/>
  <c r="F49" i="5"/>
  <c r="H49" i="5"/>
  <c r="H46" i="5"/>
  <c r="F47" i="5"/>
  <c r="H47" i="5"/>
  <c r="F16" i="5"/>
  <c r="H16" i="5"/>
  <c r="M11" i="46"/>
  <c r="M10" i="47"/>
  <c r="M9" i="45"/>
  <c r="M10" i="44"/>
  <c r="F45" i="5" l="1"/>
  <c r="H45" i="5"/>
  <c r="F43" i="5"/>
  <c r="H43" i="5"/>
  <c r="F42" i="5"/>
  <c r="H42" i="5"/>
  <c r="F44" i="5"/>
  <c r="H44" i="5"/>
  <c r="J9" i="43"/>
  <c r="J8" i="43"/>
  <c r="F9" i="43"/>
  <c r="F8" i="43"/>
  <c r="C9" i="43"/>
  <c r="C8" i="43"/>
  <c r="L9" i="43" l="1"/>
  <c r="E9" i="43"/>
  <c r="L8" i="43"/>
  <c r="H8" i="43"/>
  <c r="E8" i="43"/>
  <c r="F7" i="43"/>
  <c r="J7" i="43" s="1"/>
  <c r="L7" i="43" s="1"/>
  <c r="E7" i="43"/>
  <c r="F6" i="43"/>
  <c r="H6" i="43" s="1"/>
  <c r="I6" i="43" s="1"/>
  <c r="E6" i="43"/>
  <c r="F5" i="43"/>
  <c r="J5" i="43" s="1"/>
  <c r="L5" i="43" s="1"/>
  <c r="E5" i="43"/>
  <c r="J10" i="42"/>
  <c r="J9" i="42"/>
  <c r="F10" i="42"/>
  <c r="F9" i="42"/>
  <c r="H9" i="42" s="1"/>
  <c r="C10" i="42"/>
  <c r="C9" i="42"/>
  <c r="L10" i="42"/>
  <c r="L9" i="42"/>
  <c r="E9" i="42"/>
  <c r="F8" i="42"/>
  <c r="J8" i="42" s="1"/>
  <c r="L8" i="42" s="1"/>
  <c r="E8" i="42"/>
  <c r="F7" i="42"/>
  <c r="J7" i="42" s="1"/>
  <c r="L7" i="42" s="1"/>
  <c r="E7" i="42"/>
  <c r="F6" i="42"/>
  <c r="H6" i="42" s="1"/>
  <c r="I6" i="42" s="1"/>
  <c r="E6" i="42"/>
  <c r="F5" i="42"/>
  <c r="J5" i="42" s="1"/>
  <c r="L5" i="42" s="1"/>
  <c r="E5" i="42"/>
  <c r="J10" i="41"/>
  <c r="J9" i="41"/>
  <c r="F10" i="41"/>
  <c r="F9" i="41"/>
  <c r="H9" i="41" s="1"/>
  <c r="C10" i="41"/>
  <c r="E10" i="41" s="1"/>
  <c r="C9" i="41"/>
  <c r="L10" i="41"/>
  <c r="L9" i="41"/>
  <c r="E9" i="41"/>
  <c r="F8" i="41"/>
  <c r="J8" i="41" s="1"/>
  <c r="L8" i="41" s="1"/>
  <c r="E8" i="41"/>
  <c r="H7" i="41"/>
  <c r="F7" i="41"/>
  <c r="J7" i="41" s="1"/>
  <c r="L7" i="41" s="1"/>
  <c r="E7" i="41"/>
  <c r="F6" i="41"/>
  <c r="J6" i="41" s="1"/>
  <c r="L6" i="41" s="1"/>
  <c r="E6" i="41"/>
  <c r="F5" i="41"/>
  <c r="J5" i="41" s="1"/>
  <c r="L5" i="41" s="1"/>
  <c r="E5" i="41"/>
  <c r="J9" i="40"/>
  <c r="J8" i="40"/>
  <c r="F9" i="40"/>
  <c r="F8" i="40"/>
  <c r="H8" i="40" s="1"/>
  <c r="C9" i="40"/>
  <c r="E9" i="40" s="1"/>
  <c r="C8" i="40"/>
  <c r="E8" i="40" s="1"/>
  <c r="L9" i="40"/>
  <c r="L8" i="40"/>
  <c r="F7" i="40"/>
  <c r="J7" i="40" s="1"/>
  <c r="L7" i="40" s="1"/>
  <c r="E7" i="40"/>
  <c r="F6" i="40"/>
  <c r="J6" i="40" s="1"/>
  <c r="L6" i="40" s="1"/>
  <c r="E6" i="40"/>
  <c r="F5" i="40"/>
  <c r="J5" i="40" s="1"/>
  <c r="L5" i="40" s="1"/>
  <c r="E5" i="40"/>
  <c r="J10" i="39"/>
  <c r="J9" i="39"/>
  <c r="F10" i="39"/>
  <c r="F9" i="39"/>
  <c r="H9" i="39" s="1"/>
  <c r="C10" i="39"/>
  <c r="C9" i="39"/>
  <c r="L10" i="39"/>
  <c r="E10" i="39"/>
  <c r="L9" i="39"/>
  <c r="E9" i="39"/>
  <c r="F8" i="39"/>
  <c r="J8" i="39" s="1"/>
  <c r="L8" i="39" s="1"/>
  <c r="E8" i="39"/>
  <c r="J7" i="39"/>
  <c r="L7" i="39" s="1"/>
  <c r="F7" i="39"/>
  <c r="H7" i="39" s="1"/>
  <c r="E7" i="39"/>
  <c r="F6" i="39"/>
  <c r="J6" i="39" s="1"/>
  <c r="L6" i="39" s="1"/>
  <c r="E6" i="39"/>
  <c r="F5" i="39"/>
  <c r="H5" i="39" s="1"/>
  <c r="E5" i="39"/>
  <c r="J9" i="38"/>
  <c r="J8" i="38"/>
  <c r="L8" i="38" s="1"/>
  <c r="F9" i="38"/>
  <c r="F8" i="38"/>
  <c r="H8" i="38" s="1"/>
  <c r="C9" i="38"/>
  <c r="C8" i="38"/>
  <c r="E8" i="38" s="1"/>
  <c r="L9" i="38"/>
  <c r="E9" i="38"/>
  <c r="F7" i="38"/>
  <c r="J7" i="38" s="1"/>
  <c r="L7" i="38" s="1"/>
  <c r="E7" i="38"/>
  <c r="F6" i="38"/>
  <c r="J6" i="38" s="1"/>
  <c r="L6" i="38" s="1"/>
  <c r="E6" i="38"/>
  <c r="F5" i="38"/>
  <c r="J5" i="38" s="1"/>
  <c r="L5" i="38" s="1"/>
  <c r="E5" i="38"/>
  <c r="J10" i="37"/>
  <c r="L10" i="37" s="1"/>
  <c r="F10" i="37"/>
  <c r="C10" i="37"/>
  <c r="E10" i="37" s="1"/>
  <c r="J9" i="37"/>
  <c r="F9" i="37"/>
  <c r="C9" i="37"/>
  <c r="H9" i="37"/>
  <c r="F8" i="37"/>
  <c r="J8" i="37" s="1"/>
  <c r="L8" i="37" s="1"/>
  <c r="E8" i="37"/>
  <c r="F7" i="37"/>
  <c r="H7" i="37" s="1"/>
  <c r="I7" i="37" s="1"/>
  <c r="E7" i="37"/>
  <c r="F6" i="37"/>
  <c r="J6" i="37" s="1"/>
  <c r="L6" i="37" s="1"/>
  <c r="E6" i="37"/>
  <c r="F5" i="37"/>
  <c r="J5" i="37" s="1"/>
  <c r="L5" i="37" s="1"/>
  <c r="E5" i="37"/>
  <c r="J9" i="36"/>
  <c r="J8" i="36"/>
  <c r="F9" i="36"/>
  <c r="F8" i="36"/>
  <c r="H8" i="36" s="1"/>
  <c r="C9" i="36"/>
  <c r="E9" i="36" s="1"/>
  <c r="C8" i="36"/>
  <c r="L9" i="36"/>
  <c r="L8" i="36"/>
  <c r="E8" i="36"/>
  <c r="F7" i="36"/>
  <c r="J7" i="36" s="1"/>
  <c r="L7" i="36" s="1"/>
  <c r="E7" i="36"/>
  <c r="H6" i="36"/>
  <c r="F6" i="36"/>
  <c r="J6" i="36" s="1"/>
  <c r="L6" i="36" s="1"/>
  <c r="E6" i="36"/>
  <c r="F5" i="36"/>
  <c r="J5" i="36" s="1"/>
  <c r="L5" i="36" s="1"/>
  <c r="E5" i="36"/>
  <c r="J9" i="35"/>
  <c r="J8" i="35"/>
  <c r="F9" i="35"/>
  <c r="F8" i="35"/>
  <c r="H8" i="35" s="1"/>
  <c r="C9" i="35"/>
  <c r="C8" i="35"/>
  <c r="E8" i="35" s="1"/>
  <c r="F7" i="35"/>
  <c r="J7" i="35" s="1"/>
  <c r="L7" i="35" s="1"/>
  <c r="E7" i="35"/>
  <c r="F6" i="35"/>
  <c r="J6" i="35" s="1"/>
  <c r="L6" i="35" s="1"/>
  <c r="E6" i="35"/>
  <c r="J5" i="35"/>
  <c r="L5" i="35" s="1"/>
  <c r="F5" i="35"/>
  <c r="H5" i="35" s="1"/>
  <c r="E5" i="35"/>
  <c r="J10" i="34"/>
  <c r="J9" i="34"/>
  <c r="F10" i="34"/>
  <c r="F9" i="34"/>
  <c r="C10" i="34"/>
  <c r="C9" i="34"/>
  <c r="L10" i="34"/>
  <c r="H10" i="34"/>
  <c r="E10" i="34"/>
  <c r="L9" i="34"/>
  <c r="H9" i="34"/>
  <c r="E9" i="34"/>
  <c r="F8" i="34"/>
  <c r="J8" i="34" s="1"/>
  <c r="L8" i="34" s="1"/>
  <c r="E8" i="34"/>
  <c r="F7" i="34"/>
  <c r="J7" i="34" s="1"/>
  <c r="L7" i="34" s="1"/>
  <c r="E7" i="34"/>
  <c r="F6" i="34"/>
  <c r="J6" i="34" s="1"/>
  <c r="L6" i="34" s="1"/>
  <c r="E6" i="34"/>
  <c r="F5" i="34"/>
  <c r="J5" i="34" s="1"/>
  <c r="L5" i="34" s="1"/>
  <c r="E5" i="34"/>
  <c r="I5" i="35" l="1"/>
  <c r="H5" i="37"/>
  <c r="H6" i="38"/>
  <c r="I6" i="38" s="1"/>
  <c r="I5" i="39"/>
  <c r="I7" i="39"/>
  <c r="H6" i="40"/>
  <c r="I6" i="40" s="1"/>
  <c r="I6" i="36"/>
  <c r="I7" i="41"/>
  <c r="H8" i="42"/>
  <c r="M8" i="42" s="1"/>
  <c r="I9" i="34"/>
  <c r="E10" i="38"/>
  <c r="D37" i="5" s="1"/>
  <c r="E10" i="40"/>
  <c r="D38" i="5" s="1"/>
  <c r="E11" i="41"/>
  <c r="D39" i="5" s="1"/>
  <c r="E11" i="34"/>
  <c r="D34" i="5" s="1"/>
  <c r="H6" i="34"/>
  <c r="I6" i="34" s="1"/>
  <c r="M6" i="40"/>
  <c r="L8" i="35"/>
  <c r="M8" i="35" s="1"/>
  <c r="J7" i="37"/>
  <c r="L7" i="37" s="1"/>
  <c r="M7" i="37" s="1"/>
  <c r="J5" i="39"/>
  <c r="L5" i="39" s="1"/>
  <c r="H5" i="41"/>
  <c r="I5" i="41" s="1"/>
  <c r="J6" i="42"/>
  <c r="L6" i="42" s="1"/>
  <c r="M6" i="42" s="1"/>
  <c r="J6" i="43"/>
  <c r="L6" i="43" s="1"/>
  <c r="M6" i="43" s="1"/>
  <c r="E10" i="36"/>
  <c r="D36" i="5" s="1"/>
  <c r="M7" i="39"/>
  <c r="H7" i="35"/>
  <c r="I7" i="35" s="1"/>
  <c r="M6" i="36"/>
  <c r="E9" i="37"/>
  <c r="I9" i="37" s="1"/>
  <c r="M6" i="38"/>
  <c r="M7" i="41"/>
  <c r="E10" i="43"/>
  <c r="D41" i="5" s="1"/>
  <c r="I5" i="37"/>
  <c r="L9" i="37"/>
  <c r="M9" i="37" s="1"/>
  <c r="E11" i="39"/>
  <c r="D15" i="5" s="1"/>
  <c r="I8" i="42"/>
  <c r="E10" i="42"/>
  <c r="E11" i="42" s="1"/>
  <c r="D40" i="5" s="1"/>
  <c r="L10" i="43"/>
  <c r="G41" i="5" s="1"/>
  <c r="I8" i="43"/>
  <c r="M8" i="43"/>
  <c r="H5" i="43"/>
  <c r="H7" i="43"/>
  <c r="I7" i="43" s="1"/>
  <c r="H9" i="43"/>
  <c r="I9" i="43" s="1"/>
  <c r="I9" i="42"/>
  <c r="M9" i="42"/>
  <c r="H10" i="42"/>
  <c r="H5" i="42"/>
  <c r="H7" i="42"/>
  <c r="I7" i="42" s="1"/>
  <c r="L11" i="41"/>
  <c r="G39" i="5" s="1"/>
  <c r="I9" i="41"/>
  <c r="M9" i="41"/>
  <c r="H6" i="41"/>
  <c r="I6" i="41" s="1"/>
  <c r="H8" i="41"/>
  <c r="I8" i="41" s="1"/>
  <c r="H10" i="41"/>
  <c r="I10" i="41" s="1"/>
  <c r="L10" i="40"/>
  <c r="G38" i="5" s="1"/>
  <c r="I8" i="40"/>
  <c r="M8" i="40"/>
  <c r="H5" i="40"/>
  <c r="H7" i="40"/>
  <c r="I7" i="40" s="1"/>
  <c r="H9" i="40"/>
  <c r="I9" i="40" s="1"/>
  <c r="L11" i="39"/>
  <c r="G15" i="5" s="1"/>
  <c r="M5" i="39"/>
  <c r="I9" i="39"/>
  <c r="M9" i="39"/>
  <c r="H6" i="39"/>
  <c r="I6" i="39" s="1"/>
  <c r="H8" i="39"/>
  <c r="I8" i="39" s="1"/>
  <c r="H10" i="39"/>
  <c r="I10" i="39" s="1"/>
  <c r="L10" i="38"/>
  <c r="G37" i="5" s="1"/>
  <c r="I8" i="38"/>
  <c r="M8" i="38"/>
  <c r="H5" i="38"/>
  <c r="H7" i="38"/>
  <c r="I7" i="38" s="1"/>
  <c r="H9" i="38"/>
  <c r="I9" i="38" s="1"/>
  <c r="E11" i="37"/>
  <c r="D14" i="5" s="1"/>
  <c r="L11" i="37"/>
  <c r="G14" i="5" s="1"/>
  <c r="M5" i="37"/>
  <c r="H6" i="37"/>
  <c r="I6" i="37" s="1"/>
  <c r="H8" i="37"/>
  <c r="I8" i="37" s="1"/>
  <c r="H10" i="37"/>
  <c r="I10" i="37" s="1"/>
  <c r="L10" i="36"/>
  <c r="G36" i="5" s="1"/>
  <c r="I8" i="36"/>
  <c r="M8" i="36"/>
  <c r="H5" i="36"/>
  <c r="H7" i="36"/>
  <c r="I7" i="36" s="1"/>
  <c r="H9" i="36"/>
  <c r="I9" i="36" s="1"/>
  <c r="L9" i="35"/>
  <c r="H9" i="35"/>
  <c r="M5" i="35"/>
  <c r="I8" i="35"/>
  <c r="E9" i="35"/>
  <c r="E10" i="35" s="1"/>
  <c r="D35" i="5" s="1"/>
  <c r="H6" i="35"/>
  <c r="I6" i="35" s="1"/>
  <c r="M9" i="34"/>
  <c r="I10" i="34"/>
  <c r="M10" i="34"/>
  <c r="L11" i="34"/>
  <c r="G34" i="5" s="1"/>
  <c r="H8" i="34"/>
  <c r="I8" i="34" s="1"/>
  <c r="H5" i="34"/>
  <c r="M5" i="34" s="1"/>
  <c r="H7" i="34"/>
  <c r="I7" i="34" s="1"/>
  <c r="L10" i="35" l="1"/>
  <c r="G35" i="5" s="1"/>
  <c r="L11" i="42"/>
  <c r="G40" i="5" s="1"/>
  <c r="M5" i="41"/>
  <c r="I10" i="42"/>
  <c r="M7" i="35"/>
  <c r="M6" i="34"/>
  <c r="M9" i="43"/>
  <c r="H10" i="43"/>
  <c r="I5" i="43"/>
  <c r="M7" i="43"/>
  <c r="M5" i="43"/>
  <c r="M7" i="42"/>
  <c r="H11" i="42"/>
  <c r="I5" i="42"/>
  <c r="M10" i="42"/>
  <c r="M5" i="42"/>
  <c r="H11" i="41"/>
  <c r="M8" i="41"/>
  <c r="M10" i="41"/>
  <c r="M6" i="41"/>
  <c r="M11" i="41"/>
  <c r="M9" i="40"/>
  <c r="H10" i="40"/>
  <c r="I5" i="40"/>
  <c r="M7" i="40"/>
  <c r="M5" i="40"/>
  <c r="H11" i="39"/>
  <c r="M8" i="39"/>
  <c r="M10" i="39"/>
  <c r="M6" i="39"/>
  <c r="M11" i="39"/>
  <c r="M9" i="38"/>
  <c r="H10" i="38"/>
  <c r="I5" i="38"/>
  <c r="M7" i="38"/>
  <c r="M5" i="38"/>
  <c r="H11" i="37"/>
  <c r="M8" i="37"/>
  <c r="M10" i="37"/>
  <c r="M6" i="37"/>
  <c r="M11" i="37"/>
  <c r="M9" i="36"/>
  <c r="I5" i="36"/>
  <c r="H10" i="36"/>
  <c r="M7" i="36"/>
  <c r="M5" i="36"/>
  <c r="H10" i="35"/>
  <c r="I9" i="35"/>
  <c r="M9" i="35"/>
  <c r="M6" i="35"/>
  <c r="M7" i="34"/>
  <c r="I5" i="34"/>
  <c r="H11" i="34"/>
  <c r="M8" i="34"/>
  <c r="I10" i="38" l="1"/>
  <c r="E37" i="5"/>
  <c r="I37" i="5" s="1"/>
  <c r="I10" i="40"/>
  <c r="E38" i="5"/>
  <c r="I38" i="5" s="1"/>
  <c r="I11" i="41"/>
  <c r="E39" i="5"/>
  <c r="I39" i="5" s="1"/>
  <c r="I11" i="34"/>
  <c r="E34" i="5"/>
  <c r="I34" i="5" s="1"/>
  <c r="I10" i="43"/>
  <c r="E41" i="5"/>
  <c r="I41" i="5" s="1"/>
  <c r="I11" i="42"/>
  <c r="E40" i="5"/>
  <c r="F40" i="5" s="1"/>
  <c r="I10" i="36"/>
  <c r="E36" i="5"/>
  <c r="I36" i="5" s="1"/>
  <c r="I10" i="35"/>
  <c r="E35" i="5"/>
  <c r="F35" i="5" s="1"/>
  <c r="I11" i="39"/>
  <c r="E15" i="5"/>
  <c r="I15" i="5" s="1"/>
  <c r="I11" i="37"/>
  <c r="E14" i="5"/>
  <c r="I14" i="5" s="1"/>
  <c r="M10" i="35"/>
  <c r="M11" i="34"/>
  <c r="M10" i="43"/>
  <c r="M11" i="42"/>
  <c r="M10" i="40"/>
  <c r="M10" i="38"/>
  <c r="M10" i="36"/>
  <c r="I35" i="5" l="1"/>
  <c r="I40" i="5"/>
  <c r="F34" i="5"/>
  <c r="H34" i="5"/>
  <c r="F38" i="5"/>
  <c r="H38" i="5"/>
  <c r="F37" i="5"/>
  <c r="H37" i="5"/>
  <c r="F41" i="5"/>
  <c r="H41" i="5"/>
  <c r="F39" i="5"/>
  <c r="H39" i="5"/>
  <c r="H35" i="5"/>
  <c r="H40" i="5"/>
  <c r="F36" i="5"/>
  <c r="H36" i="5"/>
  <c r="F15" i="5"/>
  <c r="H15" i="5"/>
  <c r="F14" i="5"/>
  <c r="H14" i="5"/>
  <c r="J9" i="33"/>
  <c r="J8" i="33"/>
  <c r="F9" i="33"/>
  <c r="F8" i="33"/>
  <c r="H8" i="33" s="1"/>
  <c r="C9" i="33"/>
  <c r="C8" i="33"/>
  <c r="E8" i="33" s="1"/>
  <c r="L9" i="33"/>
  <c r="L8" i="33"/>
  <c r="F7" i="33"/>
  <c r="J7" i="33" s="1"/>
  <c r="L7" i="33" s="1"/>
  <c r="E7" i="33"/>
  <c r="F6" i="33"/>
  <c r="J6" i="33" s="1"/>
  <c r="L6" i="33" s="1"/>
  <c r="E6" i="33"/>
  <c r="F5" i="33"/>
  <c r="J5" i="33" s="1"/>
  <c r="L5" i="33" s="1"/>
  <c r="E5" i="33"/>
  <c r="J9" i="32"/>
  <c r="J8" i="32"/>
  <c r="F9" i="32"/>
  <c r="H9" i="32" s="1"/>
  <c r="F8" i="32"/>
  <c r="C9" i="32"/>
  <c r="E9" i="32" s="1"/>
  <c r="C8" i="32"/>
  <c r="L9" i="32"/>
  <c r="L8" i="32"/>
  <c r="H8" i="32"/>
  <c r="E8" i="32"/>
  <c r="F7" i="32"/>
  <c r="J7" i="32" s="1"/>
  <c r="L7" i="32" s="1"/>
  <c r="E7" i="32"/>
  <c r="F6" i="32"/>
  <c r="J6" i="32" s="1"/>
  <c r="L6" i="32" s="1"/>
  <c r="E6" i="32"/>
  <c r="F5" i="32"/>
  <c r="J5" i="32" s="1"/>
  <c r="L5" i="32" s="1"/>
  <c r="E5" i="32"/>
  <c r="J9" i="31"/>
  <c r="F9" i="31"/>
  <c r="C9" i="31"/>
  <c r="J8" i="31"/>
  <c r="L8" i="31" s="1"/>
  <c r="F8" i="31"/>
  <c r="C8" i="31"/>
  <c r="E8" i="31" s="1"/>
  <c r="H8" i="31"/>
  <c r="F7" i="31"/>
  <c r="J7" i="31" s="1"/>
  <c r="L7" i="31" s="1"/>
  <c r="E7" i="31"/>
  <c r="F6" i="31"/>
  <c r="J6" i="31" s="1"/>
  <c r="L6" i="31" s="1"/>
  <c r="E6" i="31"/>
  <c r="F5" i="31"/>
  <c r="H5" i="31" s="1"/>
  <c r="E5" i="31"/>
  <c r="J10" i="30"/>
  <c r="J9" i="30"/>
  <c r="L9" i="30" s="1"/>
  <c r="F10" i="30"/>
  <c r="H10" i="30" s="1"/>
  <c r="F9" i="30"/>
  <c r="C10" i="30"/>
  <c r="C9" i="30"/>
  <c r="E9" i="30" s="1"/>
  <c r="L10" i="30"/>
  <c r="E10" i="30"/>
  <c r="H9" i="30"/>
  <c r="F8" i="30"/>
  <c r="H8" i="30" s="1"/>
  <c r="E8" i="30"/>
  <c r="F7" i="30"/>
  <c r="J7" i="30" s="1"/>
  <c r="L7" i="30" s="1"/>
  <c r="E7" i="30"/>
  <c r="F6" i="30"/>
  <c r="H6" i="30" s="1"/>
  <c r="I6" i="30" s="1"/>
  <c r="E6" i="30"/>
  <c r="F5" i="30"/>
  <c r="J5" i="30" s="1"/>
  <c r="L5" i="30" s="1"/>
  <c r="E5" i="30"/>
  <c r="J10" i="29"/>
  <c r="L10" i="29" s="1"/>
  <c r="J9" i="29"/>
  <c r="F10" i="29"/>
  <c r="F9" i="29"/>
  <c r="H9" i="29"/>
  <c r="C10" i="29"/>
  <c r="C9" i="29"/>
  <c r="H10" i="29"/>
  <c r="E10" i="29"/>
  <c r="E9" i="29"/>
  <c r="F8" i="29"/>
  <c r="J8" i="29" s="1"/>
  <c r="L8" i="29" s="1"/>
  <c r="E8" i="29"/>
  <c r="F7" i="29"/>
  <c r="J7" i="29" s="1"/>
  <c r="L7" i="29" s="1"/>
  <c r="E7" i="29"/>
  <c r="H6" i="29"/>
  <c r="F6" i="29"/>
  <c r="J6" i="29" s="1"/>
  <c r="L6" i="29" s="1"/>
  <c r="M6" i="29" s="1"/>
  <c r="E6" i="29"/>
  <c r="F5" i="29"/>
  <c r="J5" i="29" s="1"/>
  <c r="L5" i="29" s="1"/>
  <c r="E5" i="29"/>
  <c r="J9" i="28"/>
  <c r="J8" i="28"/>
  <c r="L8" i="28" s="1"/>
  <c r="F9" i="28"/>
  <c r="H9" i="28" s="1"/>
  <c r="F8" i="28"/>
  <c r="C9" i="28"/>
  <c r="C8" i="28"/>
  <c r="E8" i="28" s="1"/>
  <c r="L9" i="28"/>
  <c r="E9" i="28"/>
  <c r="H8" i="28"/>
  <c r="F7" i="28"/>
  <c r="J7" i="28" s="1"/>
  <c r="L7" i="28" s="1"/>
  <c r="E7" i="28"/>
  <c r="F6" i="28"/>
  <c r="J6" i="28" s="1"/>
  <c r="L6" i="28" s="1"/>
  <c r="E6" i="28"/>
  <c r="F5" i="28"/>
  <c r="J5" i="28" s="1"/>
  <c r="L5" i="28" s="1"/>
  <c r="E5" i="28"/>
  <c r="J10" i="27"/>
  <c r="L10" i="27" s="1"/>
  <c r="J9" i="27"/>
  <c r="F10" i="27"/>
  <c r="F9" i="27"/>
  <c r="C10" i="27"/>
  <c r="E10" i="27" s="1"/>
  <c r="C9" i="27"/>
  <c r="H10" i="27"/>
  <c r="L9" i="27"/>
  <c r="H9" i="27"/>
  <c r="E9" i="27"/>
  <c r="F8" i="27"/>
  <c r="J8" i="27" s="1"/>
  <c r="L8" i="27" s="1"/>
  <c r="E8" i="27"/>
  <c r="F7" i="27"/>
  <c r="J7" i="27" s="1"/>
  <c r="L7" i="27" s="1"/>
  <c r="E7" i="27"/>
  <c r="F6" i="27"/>
  <c r="J6" i="27" s="1"/>
  <c r="L6" i="27" s="1"/>
  <c r="E6" i="27"/>
  <c r="F5" i="27"/>
  <c r="J5" i="27" s="1"/>
  <c r="L5" i="27" s="1"/>
  <c r="E5" i="27"/>
  <c r="J9" i="26"/>
  <c r="L9" i="26" s="1"/>
  <c r="J8" i="26"/>
  <c r="F9" i="26"/>
  <c r="F8" i="26"/>
  <c r="C9" i="26"/>
  <c r="E9" i="26" s="1"/>
  <c r="C8" i="26"/>
  <c r="H9" i="26"/>
  <c r="I9" i="26" s="1"/>
  <c r="L8" i="26"/>
  <c r="H8" i="26"/>
  <c r="E8" i="26"/>
  <c r="F7" i="26"/>
  <c r="J7" i="26" s="1"/>
  <c r="L7" i="26" s="1"/>
  <c r="E7" i="26"/>
  <c r="J6" i="26"/>
  <c r="L6" i="26" s="1"/>
  <c r="F6" i="26"/>
  <c r="H6" i="26" s="1"/>
  <c r="E6" i="26"/>
  <c r="F5" i="26"/>
  <c r="J5" i="26" s="1"/>
  <c r="L5" i="26" s="1"/>
  <c r="E5" i="26"/>
  <c r="J10" i="25"/>
  <c r="J9" i="25"/>
  <c r="L9" i="25" s="1"/>
  <c r="F10" i="25"/>
  <c r="H10" i="25" s="1"/>
  <c r="F9" i="25"/>
  <c r="C10" i="25"/>
  <c r="C9" i="25"/>
  <c r="E9" i="25" s="1"/>
  <c r="L10" i="25"/>
  <c r="E10" i="25"/>
  <c r="H9" i="25"/>
  <c r="F8" i="25"/>
  <c r="H8" i="25" s="1"/>
  <c r="E8" i="25"/>
  <c r="F7" i="25"/>
  <c r="J7" i="25" s="1"/>
  <c r="L7" i="25" s="1"/>
  <c r="E7" i="25"/>
  <c r="F6" i="25"/>
  <c r="H6" i="25" s="1"/>
  <c r="I6" i="25" s="1"/>
  <c r="E6" i="25"/>
  <c r="F5" i="25"/>
  <c r="J5" i="25" s="1"/>
  <c r="L5" i="25" s="1"/>
  <c r="E5" i="25"/>
  <c r="J10" i="24"/>
  <c r="L10" i="24" s="1"/>
  <c r="F10" i="24"/>
  <c r="C10" i="24"/>
  <c r="J9" i="24"/>
  <c r="L9" i="24" s="1"/>
  <c r="F9" i="24"/>
  <c r="H9" i="24" s="1"/>
  <c r="C9" i="24"/>
  <c r="E9" i="24" s="1"/>
  <c r="H10" i="24"/>
  <c r="F8" i="24"/>
  <c r="J8" i="24" s="1"/>
  <c r="L8" i="24" s="1"/>
  <c r="E8" i="24"/>
  <c r="F7" i="24"/>
  <c r="J7" i="24" s="1"/>
  <c r="L7" i="24" s="1"/>
  <c r="E7" i="24"/>
  <c r="F6" i="24"/>
  <c r="H6" i="24" s="1"/>
  <c r="I6" i="24" s="1"/>
  <c r="E6" i="24"/>
  <c r="F5" i="24"/>
  <c r="J5" i="24" s="1"/>
  <c r="L5" i="24" s="1"/>
  <c r="E5" i="24"/>
  <c r="J6" i="24" l="1"/>
  <c r="L6" i="24" s="1"/>
  <c r="J8" i="30"/>
  <c r="L8" i="30" s="1"/>
  <c r="M8" i="30" s="1"/>
  <c r="I6" i="26"/>
  <c r="I9" i="28"/>
  <c r="I5" i="31"/>
  <c r="J8" i="25"/>
  <c r="L8" i="25" s="1"/>
  <c r="M8" i="25" s="1"/>
  <c r="I9" i="32"/>
  <c r="M6" i="26"/>
  <c r="M6" i="24"/>
  <c r="E11" i="27"/>
  <c r="D13" i="5" s="1"/>
  <c r="H6" i="27"/>
  <c r="I6" i="27" s="1"/>
  <c r="H6" i="28"/>
  <c r="I6" i="28" s="1"/>
  <c r="E10" i="24"/>
  <c r="E11" i="24" s="1"/>
  <c r="D25" i="5" s="1"/>
  <c r="J6" i="25"/>
  <c r="L6" i="25" s="1"/>
  <c r="M6" i="25" s="1"/>
  <c r="J6" i="30"/>
  <c r="L6" i="30" s="1"/>
  <c r="M6" i="30" s="1"/>
  <c r="J5" i="31"/>
  <c r="L5" i="31" s="1"/>
  <c r="E10" i="32"/>
  <c r="D32" i="5" s="1"/>
  <c r="H6" i="32"/>
  <c r="I6" i="32" s="1"/>
  <c r="H5" i="33"/>
  <c r="I5" i="33" s="1"/>
  <c r="E11" i="25"/>
  <c r="D26" i="5" s="1"/>
  <c r="E10" i="28"/>
  <c r="D28" i="5" s="1"/>
  <c r="E11" i="30"/>
  <c r="D30" i="5" s="1"/>
  <c r="I8" i="25"/>
  <c r="E10" i="26"/>
  <c r="D27" i="5" s="1"/>
  <c r="E11" i="29"/>
  <c r="D29" i="5" s="1"/>
  <c r="I6" i="29"/>
  <c r="L9" i="29"/>
  <c r="I8" i="30"/>
  <c r="L9" i="31"/>
  <c r="I8" i="33"/>
  <c r="M8" i="33"/>
  <c r="L10" i="33"/>
  <c r="G33" i="5" s="1"/>
  <c r="H7" i="33"/>
  <c r="I7" i="33" s="1"/>
  <c r="E9" i="33"/>
  <c r="E10" i="33" s="1"/>
  <c r="D33" i="5" s="1"/>
  <c r="H6" i="33"/>
  <c r="I6" i="33" s="1"/>
  <c r="H9" i="33"/>
  <c r="I8" i="32"/>
  <c r="M8" i="32"/>
  <c r="M9" i="32"/>
  <c r="L10" i="32"/>
  <c r="G32" i="5" s="1"/>
  <c r="H5" i="32"/>
  <c r="M5" i="32" s="1"/>
  <c r="H7" i="32"/>
  <c r="I7" i="32" s="1"/>
  <c r="I8" i="31"/>
  <c r="M8" i="31"/>
  <c r="H7" i="31"/>
  <c r="I7" i="31" s="1"/>
  <c r="E9" i="31"/>
  <c r="E10" i="31" s="1"/>
  <c r="D31" i="5" s="1"/>
  <c r="H6" i="31"/>
  <c r="I6" i="31" s="1"/>
  <c r="H9" i="31"/>
  <c r="I9" i="30"/>
  <c r="M9" i="30"/>
  <c r="I10" i="30"/>
  <c r="M10" i="30"/>
  <c r="L11" i="30"/>
  <c r="G30" i="5" s="1"/>
  <c r="H5" i="30"/>
  <c r="H7" i="30"/>
  <c r="I7" i="30" s="1"/>
  <c r="I9" i="29"/>
  <c r="M9" i="29"/>
  <c r="I10" i="29"/>
  <c r="M10" i="29"/>
  <c r="L11" i="29"/>
  <c r="G29" i="5" s="1"/>
  <c r="H8" i="29"/>
  <c r="I8" i="29" s="1"/>
  <c r="H5" i="29"/>
  <c r="H7" i="29"/>
  <c r="I7" i="29" s="1"/>
  <c r="I8" i="28"/>
  <c r="M8" i="28"/>
  <c r="M9" i="28"/>
  <c r="L10" i="28"/>
  <c r="G28" i="5" s="1"/>
  <c r="H5" i="28"/>
  <c r="M5" i="28" s="1"/>
  <c r="H7" i="28"/>
  <c r="I7" i="28" s="1"/>
  <c r="I9" i="27"/>
  <c r="M9" i="27"/>
  <c r="I10" i="27"/>
  <c r="M10" i="27"/>
  <c r="L11" i="27"/>
  <c r="G13" i="5" s="1"/>
  <c r="H8" i="27"/>
  <c r="I8" i="27" s="1"/>
  <c r="H5" i="27"/>
  <c r="H7" i="27"/>
  <c r="I7" i="27" s="1"/>
  <c r="I8" i="26"/>
  <c r="M8" i="26"/>
  <c r="M9" i="26"/>
  <c r="L10" i="26"/>
  <c r="G27" i="5" s="1"/>
  <c r="H5" i="26"/>
  <c r="M5" i="26" s="1"/>
  <c r="H7" i="26"/>
  <c r="I7" i="26" s="1"/>
  <c r="I9" i="25"/>
  <c r="M9" i="25"/>
  <c r="I10" i="25"/>
  <c r="M10" i="25"/>
  <c r="L11" i="25"/>
  <c r="G26" i="5" s="1"/>
  <c r="H5" i="25"/>
  <c r="H7" i="25"/>
  <c r="I7" i="25" s="1"/>
  <c r="I9" i="24"/>
  <c r="M9" i="24"/>
  <c r="I10" i="24"/>
  <c r="M10" i="24"/>
  <c r="L11" i="24"/>
  <c r="G25" i="5" s="1"/>
  <c r="H8" i="24"/>
  <c r="I8" i="24" s="1"/>
  <c r="H5" i="24"/>
  <c r="H7" i="24"/>
  <c r="I7" i="24" s="1"/>
  <c r="I9" i="31" l="1"/>
  <c r="L10" i="31"/>
  <c r="G31" i="5" s="1"/>
  <c r="M5" i="31"/>
  <c r="M6" i="27"/>
  <c r="M6" i="32"/>
  <c r="I9" i="33"/>
  <c r="M5" i="33"/>
  <c r="M6" i="28"/>
  <c r="M7" i="33"/>
  <c r="M9" i="33"/>
  <c r="H10" i="33"/>
  <c r="M6" i="33"/>
  <c r="M7" i="32"/>
  <c r="H10" i="32"/>
  <c r="I5" i="32"/>
  <c r="M7" i="31"/>
  <c r="M9" i="31"/>
  <c r="H10" i="31"/>
  <c r="M6" i="31"/>
  <c r="H11" i="30"/>
  <c r="I5" i="30"/>
  <c r="M7" i="30"/>
  <c r="M5" i="30"/>
  <c r="H11" i="29"/>
  <c r="I5" i="29"/>
  <c r="M8" i="29"/>
  <c r="M7" i="29"/>
  <c r="M5" i="29"/>
  <c r="M7" i="28"/>
  <c r="H10" i="28"/>
  <c r="M10" i="28" s="1"/>
  <c r="I5" i="28"/>
  <c r="H11" i="27"/>
  <c r="I5" i="27"/>
  <c r="M8" i="27"/>
  <c r="M7" i="27"/>
  <c r="M5" i="27"/>
  <c r="M7" i="26"/>
  <c r="I5" i="26"/>
  <c r="H10" i="26"/>
  <c r="H11" i="25"/>
  <c r="I5" i="25"/>
  <c r="M7" i="25"/>
  <c r="M5" i="25"/>
  <c r="H11" i="24"/>
  <c r="I5" i="24"/>
  <c r="M8" i="24"/>
  <c r="M7" i="24"/>
  <c r="M5" i="24"/>
  <c r="I11" i="30" l="1"/>
  <c r="E30" i="5"/>
  <c r="I30" i="5" s="1"/>
  <c r="I10" i="31"/>
  <c r="E31" i="5"/>
  <c r="F31" i="5" s="1"/>
  <c r="I10" i="32"/>
  <c r="E32" i="5"/>
  <c r="I32" i="5" s="1"/>
  <c r="I10" i="26"/>
  <c r="E27" i="5"/>
  <c r="I27" i="5" s="1"/>
  <c r="I11" i="24"/>
  <c r="E25" i="5"/>
  <c r="I25" i="5" s="1"/>
  <c r="I11" i="27"/>
  <c r="E13" i="5"/>
  <c r="I13" i="5" s="1"/>
  <c r="I10" i="33"/>
  <c r="E33" i="5"/>
  <c r="I33" i="5" s="1"/>
  <c r="I11" i="29"/>
  <c r="E29" i="5"/>
  <c r="I29" i="5" s="1"/>
  <c r="I10" i="28"/>
  <c r="E28" i="5"/>
  <c r="I28" i="5" s="1"/>
  <c r="I11" i="25"/>
  <c r="E26" i="5"/>
  <c r="I26" i="5" s="1"/>
  <c r="M11" i="30"/>
  <c r="M10" i="32"/>
  <c r="M10" i="33"/>
  <c r="M10" i="31"/>
  <c r="M11" i="25"/>
  <c r="M11" i="29"/>
  <c r="M10" i="26"/>
  <c r="M11" i="27"/>
  <c r="M11" i="24"/>
  <c r="I31" i="5" l="1"/>
  <c r="F32" i="5"/>
  <c r="H32" i="5"/>
  <c r="F30" i="5"/>
  <c r="H30" i="5"/>
  <c r="F33" i="5"/>
  <c r="H33" i="5"/>
  <c r="F13" i="5"/>
  <c r="H13" i="5"/>
  <c r="F25" i="5"/>
  <c r="H25" i="5"/>
  <c r="F27" i="5"/>
  <c r="H27" i="5"/>
  <c r="H31" i="5"/>
  <c r="F29" i="5"/>
  <c r="H29" i="5"/>
  <c r="F28" i="5"/>
  <c r="H28" i="5"/>
  <c r="F26" i="5"/>
  <c r="H26" i="5"/>
  <c r="J9" i="17"/>
  <c r="F9" i="17"/>
  <c r="C9" i="17"/>
  <c r="J9" i="23" l="1"/>
  <c r="G9" i="23"/>
  <c r="F9" i="23"/>
  <c r="D9" i="23"/>
  <c r="C9" i="23"/>
  <c r="K8" i="23"/>
  <c r="J8" i="23"/>
  <c r="G8" i="23"/>
  <c r="F8" i="23"/>
  <c r="D8" i="23"/>
  <c r="C8" i="23"/>
  <c r="F7" i="23"/>
  <c r="J7" i="23" s="1"/>
  <c r="L7" i="23" s="1"/>
  <c r="E7" i="23"/>
  <c r="F6" i="23"/>
  <c r="H6" i="23" s="1"/>
  <c r="E6" i="23"/>
  <c r="F5" i="23"/>
  <c r="J5" i="23" s="1"/>
  <c r="L5" i="23" s="1"/>
  <c r="E5" i="23"/>
  <c r="J9" i="22"/>
  <c r="G9" i="22"/>
  <c r="F9" i="22"/>
  <c r="D9" i="22"/>
  <c r="C9" i="22"/>
  <c r="K8" i="22"/>
  <c r="J8" i="22"/>
  <c r="G8" i="22"/>
  <c r="F8" i="22"/>
  <c r="D8" i="22"/>
  <c r="C8" i="22"/>
  <c r="F7" i="22"/>
  <c r="H7" i="22" s="1"/>
  <c r="E7" i="22"/>
  <c r="F6" i="22"/>
  <c r="J6" i="22" s="1"/>
  <c r="L6" i="22" s="1"/>
  <c r="E6" i="22"/>
  <c r="F5" i="22"/>
  <c r="H5" i="22" s="1"/>
  <c r="E5" i="22"/>
  <c r="K10" i="21"/>
  <c r="J10" i="21"/>
  <c r="L10" i="21" s="1"/>
  <c r="G10" i="21"/>
  <c r="F10" i="21"/>
  <c r="H10" i="21" s="1"/>
  <c r="D10" i="21"/>
  <c r="C10" i="21"/>
  <c r="E10" i="21" s="1"/>
  <c r="K9" i="21"/>
  <c r="J9" i="21"/>
  <c r="L9" i="21" s="1"/>
  <c r="G9" i="21"/>
  <c r="F9" i="21"/>
  <c r="H9" i="21" s="1"/>
  <c r="D9" i="21"/>
  <c r="C9" i="21"/>
  <c r="F8" i="21"/>
  <c r="J8" i="21" s="1"/>
  <c r="L8" i="21" s="1"/>
  <c r="E8" i="21"/>
  <c r="F7" i="21"/>
  <c r="H7" i="21" s="1"/>
  <c r="E7" i="21"/>
  <c r="F6" i="21"/>
  <c r="H6" i="21" s="1"/>
  <c r="E6" i="21"/>
  <c r="F5" i="21"/>
  <c r="J5" i="21" s="1"/>
  <c r="L5" i="21" s="1"/>
  <c r="E5" i="21"/>
  <c r="J9" i="20"/>
  <c r="G9" i="20"/>
  <c r="F9" i="20"/>
  <c r="D9" i="20"/>
  <c r="C9" i="20"/>
  <c r="K8" i="20"/>
  <c r="J8" i="20"/>
  <c r="G8" i="20"/>
  <c r="F8" i="20"/>
  <c r="D8" i="20"/>
  <c r="C8" i="20"/>
  <c r="J7" i="20"/>
  <c r="L7" i="20" s="1"/>
  <c r="F7" i="20"/>
  <c r="H7" i="20" s="1"/>
  <c r="E7" i="20"/>
  <c r="F6" i="20"/>
  <c r="J6" i="20" s="1"/>
  <c r="L6" i="20" s="1"/>
  <c r="E6" i="20"/>
  <c r="F5" i="20"/>
  <c r="J5" i="20" s="1"/>
  <c r="L5" i="20" s="1"/>
  <c r="E5" i="20"/>
  <c r="K10" i="19"/>
  <c r="J10" i="19"/>
  <c r="L10" i="19" s="1"/>
  <c r="G10" i="19"/>
  <c r="H10" i="19" s="1"/>
  <c r="F10" i="19"/>
  <c r="D10" i="19"/>
  <c r="C10" i="19"/>
  <c r="K9" i="19"/>
  <c r="L9" i="19" s="1"/>
  <c r="J9" i="19"/>
  <c r="G9" i="19"/>
  <c r="F9" i="19"/>
  <c r="D9" i="19"/>
  <c r="C9" i="19"/>
  <c r="F8" i="19"/>
  <c r="H8" i="19" s="1"/>
  <c r="E8" i="19"/>
  <c r="F7" i="19"/>
  <c r="J7" i="19" s="1"/>
  <c r="L7" i="19" s="1"/>
  <c r="E7" i="19"/>
  <c r="F6" i="19"/>
  <c r="J6" i="19" s="1"/>
  <c r="L6" i="19" s="1"/>
  <c r="E6" i="19"/>
  <c r="F5" i="19"/>
  <c r="H5" i="19" s="1"/>
  <c r="E5" i="19"/>
  <c r="G9" i="18"/>
  <c r="H9" i="18" s="1"/>
  <c r="D9" i="18"/>
  <c r="J9" i="18"/>
  <c r="F9" i="18"/>
  <c r="C9" i="18"/>
  <c r="K8" i="18"/>
  <c r="J8" i="18"/>
  <c r="G8" i="18"/>
  <c r="F8" i="18"/>
  <c r="D8" i="18"/>
  <c r="C8" i="18"/>
  <c r="F7" i="18"/>
  <c r="J7" i="18" s="1"/>
  <c r="L7" i="18" s="1"/>
  <c r="E7" i="18"/>
  <c r="F6" i="18"/>
  <c r="H6" i="18" s="1"/>
  <c r="E6" i="18"/>
  <c r="F5" i="18"/>
  <c r="H5" i="18" s="1"/>
  <c r="E5" i="18"/>
  <c r="K9" i="17"/>
  <c r="L9" i="17" s="1"/>
  <c r="G9" i="17"/>
  <c r="H9" i="17" s="1"/>
  <c r="D9" i="17"/>
  <c r="E9" i="17" s="1"/>
  <c r="K8" i="17"/>
  <c r="J8" i="17"/>
  <c r="G8" i="17"/>
  <c r="F8" i="17"/>
  <c r="D8" i="17"/>
  <c r="C8" i="17"/>
  <c r="E8" i="17" s="1"/>
  <c r="F7" i="17"/>
  <c r="H7" i="17" s="1"/>
  <c r="E7" i="17"/>
  <c r="F6" i="17"/>
  <c r="H6" i="17" s="1"/>
  <c r="E6" i="17"/>
  <c r="F5" i="17"/>
  <c r="H5" i="17" s="1"/>
  <c r="E5" i="17"/>
  <c r="K10" i="16"/>
  <c r="J10" i="16"/>
  <c r="L10" i="16" s="1"/>
  <c r="G10" i="16"/>
  <c r="F10" i="16"/>
  <c r="H10" i="16" s="1"/>
  <c r="D10" i="16"/>
  <c r="C10" i="16"/>
  <c r="E10" i="16" s="1"/>
  <c r="K9" i="16"/>
  <c r="J9" i="16"/>
  <c r="L9" i="16" s="1"/>
  <c r="G9" i="16"/>
  <c r="F9" i="16"/>
  <c r="H9" i="16" s="1"/>
  <c r="D9" i="16"/>
  <c r="C9" i="16"/>
  <c r="E9" i="16" s="1"/>
  <c r="F8" i="16"/>
  <c r="J8" i="16" s="1"/>
  <c r="L8" i="16" s="1"/>
  <c r="E8" i="16"/>
  <c r="F7" i="16"/>
  <c r="J7" i="16" s="1"/>
  <c r="L7" i="16" s="1"/>
  <c r="E7" i="16"/>
  <c r="F6" i="16"/>
  <c r="J6" i="16" s="1"/>
  <c r="L6" i="16" s="1"/>
  <c r="E6" i="16"/>
  <c r="F5" i="16"/>
  <c r="H5" i="16" s="1"/>
  <c r="E5" i="16"/>
  <c r="K10" i="15"/>
  <c r="J10" i="15"/>
  <c r="G10" i="15"/>
  <c r="F10" i="15"/>
  <c r="H10" i="15" s="1"/>
  <c r="D10" i="15"/>
  <c r="C10" i="15"/>
  <c r="K9" i="15"/>
  <c r="J9" i="15"/>
  <c r="G9" i="15"/>
  <c r="F9" i="15"/>
  <c r="D9" i="15"/>
  <c r="C9" i="15"/>
  <c r="E9" i="15" s="1"/>
  <c r="F8" i="15"/>
  <c r="H8" i="15" s="1"/>
  <c r="E8" i="15"/>
  <c r="F7" i="15"/>
  <c r="H7" i="15" s="1"/>
  <c r="E7" i="15"/>
  <c r="F6" i="15"/>
  <c r="J6" i="15" s="1"/>
  <c r="L6" i="15" s="1"/>
  <c r="E6" i="15"/>
  <c r="F5" i="15"/>
  <c r="H5" i="15" s="1"/>
  <c r="E5" i="15"/>
  <c r="K10" i="14"/>
  <c r="J10" i="14"/>
  <c r="G10" i="14"/>
  <c r="F10" i="14"/>
  <c r="D10" i="14"/>
  <c r="C10" i="14"/>
  <c r="K9" i="14"/>
  <c r="J9" i="14"/>
  <c r="G9" i="14"/>
  <c r="F9" i="14"/>
  <c r="D9" i="14"/>
  <c r="C9" i="14"/>
  <c r="F8" i="14"/>
  <c r="J8" i="14" s="1"/>
  <c r="L8" i="14" s="1"/>
  <c r="E8" i="14"/>
  <c r="F7" i="14"/>
  <c r="J7" i="14" s="1"/>
  <c r="L7" i="14" s="1"/>
  <c r="E7" i="14"/>
  <c r="F6" i="14"/>
  <c r="J6" i="14" s="1"/>
  <c r="L6" i="14" s="1"/>
  <c r="E6" i="14"/>
  <c r="F5" i="14"/>
  <c r="H5" i="14" s="1"/>
  <c r="E5" i="14"/>
  <c r="K10" i="13"/>
  <c r="J10" i="13"/>
  <c r="G10" i="13"/>
  <c r="F10" i="13"/>
  <c r="D10" i="13"/>
  <c r="E10" i="13" s="1"/>
  <c r="C10" i="13"/>
  <c r="K9" i="13"/>
  <c r="J9" i="13"/>
  <c r="G9" i="13"/>
  <c r="F9" i="13"/>
  <c r="D9" i="13"/>
  <c r="E9" i="13" s="1"/>
  <c r="C9" i="13"/>
  <c r="F8" i="13"/>
  <c r="H8" i="13" s="1"/>
  <c r="E8" i="13"/>
  <c r="J7" i="13"/>
  <c r="L7" i="13" s="1"/>
  <c r="F7" i="13"/>
  <c r="H7" i="13" s="1"/>
  <c r="E7" i="13"/>
  <c r="F6" i="13"/>
  <c r="J6" i="13" s="1"/>
  <c r="L6" i="13" s="1"/>
  <c r="E6" i="13"/>
  <c r="F5" i="13"/>
  <c r="J5" i="13" s="1"/>
  <c r="L5" i="13" s="1"/>
  <c r="E5" i="13"/>
  <c r="M9" i="16" l="1"/>
  <c r="I10" i="16"/>
  <c r="M9" i="21"/>
  <c r="I10" i="21"/>
  <c r="I7" i="13"/>
  <c r="H9" i="13"/>
  <c r="I9" i="13" s="1"/>
  <c r="L9" i="13"/>
  <c r="H10" i="13"/>
  <c r="L10" i="13"/>
  <c r="E9" i="14"/>
  <c r="H9" i="14"/>
  <c r="L9" i="14"/>
  <c r="M9" i="14" s="1"/>
  <c r="E10" i="14"/>
  <c r="H10" i="14"/>
  <c r="I10" i="14" s="1"/>
  <c r="L10" i="14"/>
  <c r="J7" i="15"/>
  <c r="L7" i="15" s="1"/>
  <c r="L10" i="15"/>
  <c r="M10" i="15" s="1"/>
  <c r="L8" i="20"/>
  <c r="H9" i="20"/>
  <c r="E9" i="21"/>
  <c r="L8" i="22"/>
  <c r="H8" i="23"/>
  <c r="L8" i="23"/>
  <c r="E9" i="23"/>
  <c r="H9" i="23"/>
  <c r="E9" i="18"/>
  <c r="H6" i="20"/>
  <c r="E9" i="20"/>
  <c r="I9" i="20" s="1"/>
  <c r="J6" i="23"/>
  <c r="L6" i="23" s="1"/>
  <c r="E8" i="23"/>
  <c r="I10" i="13"/>
  <c r="H6" i="14"/>
  <c r="I6" i="14" s="1"/>
  <c r="J5" i="15"/>
  <c r="L5" i="15" s="1"/>
  <c r="H6" i="16"/>
  <c r="H7" i="19"/>
  <c r="I7" i="19" s="1"/>
  <c r="J8" i="19"/>
  <c r="L8" i="19" s="1"/>
  <c r="H9" i="19"/>
  <c r="E10" i="19"/>
  <c r="I10" i="19" s="1"/>
  <c r="E8" i="20"/>
  <c r="J6" i="21"/>
  <c r="L6" i="21" s="1"/>
  <c r="M6" i="21" s="1"/>
  <c r="I9" i="21"/>
  <c r="J7" i="22"/>
  <c r="L7" i="22" s="1"/>
  <c r="H8" i="22"/>
  <c r="E9" i="22"/>
  <c r="H5" i="23"/>
  <c r="M5" i="23" s="1"/>
  <c r="M7" i="13"/>
  <c r="M10" i="19"/>
  <c r="L9" i="15"/>
  <c r="J5" i="19"/>
  <c r="L5" i="19" s="1"/>
  <c r="H6" i="13"/>
  <c r="I6" i="13" s="1"/>
  <c r="J8" i="15"/>
  <c r="L8" i="15" s="1"/>
  <c r="M8" i="15" s="1"/>
  <c r="H9" i="15"/>
  <c r="I9" i="15" s="1"/>
  <c r="E10" i="15"/>
  <c r="I10" i="15" s="1"/>
  <c r="E9" i="19"/>
  <c r="H8" i="20"/>
  <c r="I8" i="20" s="1"/>
  <c r="H9" i="22"/>
  <c r="H7" i="18"/>
  <c r="I7" i="18" s="1"/>
  <c r="E8" i="18"/>
  <c r="H8" i="18"/>
  <c r="L8" i="18"/>
  <c r="M8" i="23"/>
  <c r="I9" i="23"/>
  <c r="I8" i="23"/>
  <c r="E8" i="22"/>
  <c r="I8" i="22" s="1"/>
  <c r="J5" i="22"/>
  <c r="L5" i="22" s="1"/>
  <c r="M5" i="22" s="1"/>
  <c r="I7" i="22"/>
  <c r="H8" i="17"/>
  <c r="I6" i="17"/>
  <c r="L8" i="17"/>
  <c r="E10" i="23"/>
  <c r="D24" i="5" s="1"/>
  <c r="I6" i="23"/>
  <c r="M6" i="23"/>
  <c r="I5" i="23"/>
  <c r="H7" i="23"/>
  <c r="I7" i="23" s="1"/>
  <c r="M7" i="22"/>
  <c r="I5" i="22"/>
  <c r="I9" i="22"/>
  <c r="M8" i="22"/>
  <c r="H6" i="22"/>
  <c r="I6" i="22" s="1"/>
  <c r="I7" i="21"/>
  <c r="J7" i="21"/>
  <c r="L7" i="21" s="1"/>
  <c r="I6" i="21"/>
  <c r="H5" i="21"/>
  <c r="I5" i="21" s="1"/>
  <c r="E11" i="21"/>
  <c r="D22" i="5" s="1"/>
  <c r="M10" i="21"/>
  <c r="H8" i="21"/>
  <c r="I8" i="21" s="1"/>
  <c r="I7" i="20"/>
  <c r="I6" i="20"/>
  <c r="M6" i="20"/>
  <c r="M7" i="20"/>
  <c r="H5" i="20"/>
  <c r="M5" i="20" s="1"/>
  <c r="M7" i="19"/>
  <c r="I8" i="19"/>
  <c r="M8" i="19"/>
  <c r="M5" i="19"/>
  <c r="E11" i="19"/>
  <c r="D20" i="5" s="1"/>
  <c r="I5" i="19"/>
  <c r="H6" i="19"/>
  <c r="I6" i="19" s="1"/>
  <c r="M7" i="18"/>
  <c r="I9" i="18"/>
  <c r="I6" i="18"/>
  <c r="E10" i="18"/>
  <c r="D19" i="5" s="1"/>
  <c r="J6" i="18"/>
  <c r="L6" i="18" s="1"/>
  <c r="M6" i="18" s="1"/>
  <c r="J5" i="18"/>
  <c r="L5" i="18" s="1"/>
  <c r="M5" i="18" s="1"/>
  <c r="I5" i="18"/>
  <c r="I8" i="18"/>
  <c r="M9" i="17"/>
  <c r="I7" i="17"/>
  <c r="J7" i="17"/>
  <c r="L7" i="17" s="1"/>
  <c r="M7" i="17" s="1"/>
  <c r="J5" i="17"/>
  <c r="L5" i="17" s="1"/>
  <c r="M5" i="17" s="1"/>
  <c r="E10" i="17"/>
  <c r="D18" i="5" s="1"/>
  <c r="I5" i="17"/>
  <c r="I9" i="17"/>
  <c r="I8" i="17"/>
  <c r="J6" i="17"/>
  <c r="L6" i="17" s="1"/>
  <c r="M6" i="17" s="1"/>
  <c r="M6" i="16"/>
  <c r="E11" i="16"/>
  <c r="D12" i="5" s="1"/>
  <c r="I6" i="16"/>
  <c r="H8" i="16"/>
  <c r="I8" i="16" s="1"/>
  <c r="I5" i="16"/>
  <c r="I9" i="16"/>
  <c r="M10" i="16"/>
  <c r="J5" i="16"/>
  <c r="L5" i="16" s="1"/>
  <c r="H7" i="16"/>
  <c r="I7" i="16" s="1"/>
  <c r="M7" i="15"/>
  <c r="I8" i="15"/>
  <c r="I7" i="15"/>
  <c r="E11" i="15"/>
  <c r="D11" i="5" s="1"/>
  <c r="I5" i="15"/>
  <c r="H6" i="15"/>
  <c r="I6" i="15" s="1"/>
  <c r="M6" i="14"/>
  <c r="E11" i="14"/>
  <c r="D10" i="5" s="1"/>
  <c r="H8" i="14"/>
  <c r="I8" i="14" s="1"/>
  <c r="I9" i="14"/>
  <c r="M10" i="14"/>
  <c r="I5" i="14"/>
  <c r="J5" i="14"/>
  <c r="L5" i="14" s="1"/>
  <c r="H7" i="14"/>
  <c r="I7" i="14" s="1"/>
  <c r="M6" i="13"/>
  <c r="I8" i="13"/>
  <c r="J8" i="13"/>
  <c r="L8" i="13" s="1"/>
  <c r="M8" i="13" s="1"/>
  <c r="E11" i="13"/>
  <c r="D8" i="5" s="1"/>
  <c r="H5" i="13"/>
  <c r="I9" i="19" l="1"/>
  <c r="L11" i="13"/>
  <c r="G8" i="5" s="1"/>
  <c r="M8" i="21"/>
  <c r="M9" i="15"/>
  <c r="E10" i="22"/>
  <c r="D23" i="5" s="1"/>
  <c r="L11" i="19"/>
  <c r="G20" i="5" s="1"/>
  <c r="M10" i="13"/>
  <c r="M9" i="13"/>
  <c r="L11" i="15"/>
  <c r="G11" i="5" s="1"/>
  <c r="M5" i="15"/>
  <c r="L11" i="21"/>
  <c r="G22" i="5" s="1"/>
  <c r="M8" i="20"/>
  <c r="M9" i="19"/>
  <c r="E10" i="20"/>
  <c r="D21" i="5" s="1"/>
  <c r="M8" i="18"/>
  <c r="M6" i="22"/>
  <c r="M8" i="17"/>
  <c r="M7" i="23"/>
  <c r="H10" i="23"/>
  <c r="H10" i="22"/>
  <c r="M7" i="21"/>
  <c r="H11" i="21"/>
  <c r="M5" i="21"/>
  <c r="H10" i="20"/>
  <c r="E21" i="5" s="1"/>
  <c r="F21" i="5" s="1"/>
  <c r="I5" i="20"/>
  <c r="H11" i="19"/>
  <c r="M6" i="19"/>
  <c r="H10" i="18"/>
  <c r="H10" i="17"/>
  <c r="L10" i="17"/>
  <c r="G18" i="5" s="1"/>
  <c r="M8" i="16"/>
  <c r="M7" i="16"/>
  <c r="M5" i="16"/>
  <c r="L11" i="16"/>
  <c r="G12" i="5" s="1"/>
  <c r="H11" i="16"/>
  <c r="H11" i="15"/>
  <c r="M6" i="15"/>
  <c r="H11" i="14"/>
  <c r="E10" i="5" s="1"/>
  <c r="F10" i="5" s="1"/>
  <c r="M7" i="14"/>
  <c r="I11" i="14"/>
  <c r="M8" i="14"/>
  <c r="M5" i="14"/>
  <c r="L11" i="14"/>
  <c r="H11" i="13"/>
  <c r="I5" i="13"/>
  <c r="I18" i="5" l="1"/>
  <c r="I8" i="5"/>
  <c r="I11" i="5"/>
  <c r="I11" i="19"/>
  <c r="E20" i="5"/>
  <c r="F20" i="5" s="1"/>
  <c r="I11" i="21"/>
  <c r="E22" i="5"/>
  <c r="F22" i="5" s="1"/>
  <c r="I10" i="22"/>
  <c r="E23" i="5"/>
  <c r="F23" i="5" s="1"/>
  <c r="I10" i="18"/>
  <c r="E19" i="5"/>
  <c r="F19" i="5" s="1"/>
  <c r="I11" i="16"/>
  <c r="E12" i="5"/>
  <c r="F12" i="5" s="1"/>
  <c r="I10" i="17"/>
  <c r="E18" i="5"/>
  <c r="F18" i="5" s="1"/>
  <c r="I10" i="23"/>
  <c r="E24" i="5"/>
  <c r="F24" i="5" s="1"/>
  <c r="H22" i="5"/>
  <c r="I10" i="20"/>
  <c r="I11" i="13"/>
  <c r="E8" i="5"/>
  <c r="M11" i="15"/>
  <c r="E11" i="5"/>
  <c r="M11" i="14"/>
  <c r="G10" i="5"/>
  <c r="M11" i="21"/>
  <c r="M11" i="19"/>
  <c r="M10" i="17"/>
  <c r="M11" i="16"/>
  <c r="I11" i="15"/>
  <c r="M11" i="13"/>
  <c r="H10" i="5" l="1"/>
  <c r="I10" i="5"/>
  <c r="H20" i="5"/>
  <c r="I22" i="5"/>
  <c r="I20" i="5"/>
  <c r="I12" i="5"/>
  <c r="H18" i="5"/>
  <c r="H12" i="5"/>
  <c r="F8" i="5"/>
  <c r="H8" i="5"/>
  <c r="F11" i="5"/>
  <c r="H11" i="5"/>
  <c r="K10" i="12"/>
  <c r="J10" i="12"/>
  <c r="G10" i="12"/>
  <c r="F10" i="12"/>
  <c r="D10" i="12"/>
  <c r="C10" i="12"/>
  <c r="E10" i="12" s="1"/>
  <c r="K9" i="12"/>
  <c r="J9" i="12"/>
  <c r="L9" i="12" s="1"/>
  <c r="G9" i="12"/>
  <c r="F9" i="12"/>
  <c r="H9" i="12" s="1"/>
  <c r="D9" i="12"/>
  <c r="C9" i="12"/>
  <c r="E9" i="12" s="1"/>
  <c r="F8" i="12"/>
  <c r="J8" i="12" s="1"/>
  <c r="L8" i="12" s="1"/>
  <c r="E8" i="12"/>
  <c r="F7" i="12"/>
  <c r="J7" i="12" s="1"/>
  <c r="L7" i="12" s="1"/>
  <c r="E7" i="12"/>
  <c r="F6" i="12"/>
  <c r="H6" i="12" s="1"/>
  <c r="E6" i="12"/>
  <c r="F5" i="12"/>
  <c r="H5" i="12" s="1"/>
  <c r="E5" i="12"/>
  <c r="H10" i="12" l="1"/>
  <c r="I10" i="12" s="1"/>
  <c r="I9" i="12"/>
  <c r="L10" i="12"/>
  <c r="M10" i="12" s="1"/>
  <c r="I6" i="12"/>
  <c r="H8" i="12"/>
  <c r="I8" i="12" s="1"/>
  <c r="E11" i="12"/>
  <c r="D9" i="5" s="1"/>
  <c r="J6" i="12"/>
  <c r="L6" i="12" s="1"/>
  <c r="M6" i="12" s="1"/>
  <c r="J5" i="12"/>
  <c r="L5" i="12" s="1"/>
  <c r="M5" i="12" s="1"/>
  <c r="I5" i="12"/>
  <c r="M9" i="12"/>
  <c r="H7" i="12"/>
  <c r="I7" i="12" s="1"/>
  <c r="K10" i="8"/>
  <c r="D10" i="8"/>
  <c r="G10" i="8"/>
  <c r="E8" i="8"/>
  <c r="E7" i="8"/>
  <c r="E6" i="8"/>
  <c r="E5" i="8"/>
  <c r="J10" i="8"/>
  <c r="F10" i="8"/>
  <c r="C10" i="8"/>
  <c r="F8" i="8"/>
  <c r="H8" i="8" s="1"/>
  <c r="F7" i="8"/>
  <c r="H7" i="8" s="1"/>
  <c r="F6" i="8"/>
  <c r="H6" i="8" s="1"/>
  <c r="F5" i="8"/>
  <c r="H5" i="8" s="1"/>
  <c r="K9" i="8"/>
  <c r="G9" i="8"/>
  <c r="D9" i="8"/>
  <c r="J9" i="8"/>
  <c r="F9" i="8"/>
  <c r="C9" i="8"/>
  <c r="G14" i="11"/>
  <c r="F14" i="11"/>
  <c r="F13" i="11"/>
  <c r="E13" i="11"/>
  <c r="G12" i="11"/>
  <c r="F12" i="11"/>
  <c r="G11" i="11"/>
  <c r="F11" i="11"/>
  <c r="G6" i="11"/>
  <c r="F6" i="11"/>
  <c r="G5" i="11"/>
  <c r="F5" i="11"/>
  <c r="H9" i="8" l="1"/>
  <c r="G13" i="11"/>
  <c r="K9" i="23"/>
  <c r="L9" i="23" s="1"/>
  <c r="K9" i="20"/>
  <c r="L9" i="20" s="1"/>
  <c r="K9" i="22"/>
  <c r="L9" i="22" s="1"/>
  <c r="K9" i="18"/>
  <c r="L9" i="18" s="1"/>
  <c r="I8" i="8"/>
  <c r="H10" i="8"/>
  <c r="M7" i="12"/>
  <c r="M8" i="12"/>
  <c r="L11" i="12"/>
  <c r="G9" i="5" s="1"/>
  <c r="H11" i="12"/>
  <c r="E9" i="8"/>
  <c r="I9" i="8" s="1"/>
  <c r="L10" i="8"/>
  <c r="L9" i="8"/>
  <c r="M9" i="8" s="1"/>
  <c r="J5" i="8"/>
  <c r="L5" i="8" s="1"/>
  <c r="M5" i="8" s="1"/>
  <c r="J6" i="8"/>
  <c r="L6" i="8" s="1"/>
  <c r="M6" i="8" s="1"/>
  <c r="J7" i="8"/>
  <c r="L7" i="8" s="1"/>
  <c r="M7" i="8" s="1"/>
  <c r="J8" i="8"/>
  <c r="L8" i="8" s="1"/>
  <c r="M8" i="8" s="1"/>
  <c r="E10" i="8"/>
  <c r="I10" i="8" s="1"/>
  <c r="I7" i="8"/>
  <c r="I6" i="8"/>
  <c r="I5" i="8"/>
  <c r="I11" i="12" l="1"/>
  <c r="E9" i="5"/>
  <c r="F9" i="5" s="1"/>
  <c r="L10" i="20"/>
  <c r="M9" i="20"/>
  <c r="M10" i="8"/>
  <c r="M9" i="18"/>
  <c r="L10" i="18"/>
  <c r="M9" i="23"/>
  <c r="L10" i="23"/>
  <c r="M9" i="22"/>
  <c r="L10" i="22"/>
  <c r="M11" i="12"/>
  <c r="H11" i="8"/>
  <c r="E17" i="5" s="1"/>
  <c r="I9" i="5" l="1"/>
  <c r="M10" i="22"/>
  <c r="G23" i="5"/>
  <c r="M10" i="23"/>
  <c r="G24" i="5"/>
  <c r="M10" i="18"/>
  <c r="G19" i="5"/>
  <c r="M10" i="20"/>
  <c r="G21" i="5"/>
  <c r="H9" i="5"/>
  <c r="L11" i="8"/>
  <c r="E11" i="8"/>
  <c r="H21" i="5" l="1"/>
  <c r="I21" i="5"/>
  <c r="H19" i="5"/>
  <c r="I19" i="5"/>
  <c r="H24" i="5"/>
  <c r="I24" i="5"/>
  <c r="H23" i="5"/>
  <c r="I23" i="5"/>
  <c r="I11" i="8"/>
  <c r="D17" i="5"/>
  <c r="F17" i="5" s="1"/>
  <c r="M11" i="8"/>
  <c r="G17" i="5"/>
  <c r="H17" i="5" l="1"/>
  <c r="I17" i="5"/>
</calcChain>
</file>

<file path=xl/comments1.xml><?xml version="1.0" encoding="utf-8"?>
<comments xmlns="http://schemas.openxmlformats.org/spreadsheetml/2006/main">
  <authors>
    <author>Мельникова Светлана Анатольевна</author>
  </authors>
  <commentList>
    <comment ref="J11" authorId="0" shapeId="0">
      <text>
        <r>
          <rPr>
            <sz val="9"/>
            <color indexed="81"/>
            <rFont val="Tahoma"/>
            <family val="2"/>
            <charset val="204"/>
          </rPr>
          <t>приказ ГУ РЭК ТО от 23.08.2012 № 341-нп</t>
        </r>
      </text>
    </comment>
    <comment ref="J12" authorId="0" shapeId="0">
      <text>
        <r>
          <rPr>
            <sz val="9"/>
            <color indexed="81"/>
            <rFont val="Tahoma"/>
            <family val="2"/>
            <charset val="204"/>
          </rPr>
          <t>приказ ГУ РЭК ТО от 23.08.2012 № 341-нп</t>
        </r>
      </text>
    </comment>
    <comment ref="J13" authorId="0" shapeId="0">
      <text>
        <r>
          <rPr>
            <sz val="9"/>
            <color indexed="81"/>
            <rFont val="Tahoma"/>
            <family val="2"/>
            <charset val="204"/>
          </rPr>
          <t>приказ ГУ РЭК ТО от 23.08.2012 № 341-нп</t>
        </r>
      </text>
    </comment>
    <comment ref="J14" authorId="0" shapeId="0">
      <text>
        <r>
          <rPr>
            <sz val="9"/>
            <color indexed="81"/>
            <rFont val="Tahoma"/>
            <family val="2"/>
            <charset val="204"/>
          </rPr>
          <t>приказ ГУ РЭК ТО от 23.08.2012 № 341-нп</t>
        </r>
      </text>
    </comment>
    <comment ref="J15" authorId="0" shapeId="0">
      <text>
        <r>
          <rPr>
            <sz val="9"/>
            <color indexed="81"/>
            <rFont val="Tahoma"/>
            <family val="2"/>
            <charset val="204"/>
          </rPr>
          <t>приказ ГУ РЭК ТО от 23.08.2012 № 341-нп;
данный норматив применен:
г.Белый
г.Весьегонск
г.Западная Двина
г.Красный Холм
п.Оленино
п.Селижарово
Юрьево-Девичьевское с.п. Конаковского р-на
Мостовское с.п. Оленинского р-на</t>
        </r>
      </text>
    </comment>
  </commentList>
</comments>
</file>

<file path=xl/sharedStrings.xml><?xml version="1.0" encoding="utf-8"?>
<sst xmlns="http://schemas.openxmlformats.org/spreadsheetml/2006/main" count="1067" uniqueCount="146">
  <si>
    <t>Наименование муниципального образования</t>
  </si>
  <si>
    <t>№№</t>
  </si>
  <si>
    <t>Водоотведение</t>
  </si>
  <si>
    <t>Отопление</t>
  </si>
  <si>
    <t>Газоснабжение</t>
  </si>
  <si>
    <t>Электроэнергия</t>
  </si>
  <si>
    <t>Сельское население</t>
  </si>
  <si>
    <t>Городское население</t>
  </si>
  <si>
    <t>размер тарифа,
руб./кВт*ч</t>
  </si>
  <si>
    <t>Сжиженный балонный газ</t>
  </si>
  <si>
    <t>Сетевой газ на пищеприготовление</t>
  </si>
  <si>
    <t>Сетевой газ на отопление</t>
  </si>
  <si>
    <t>Сжиженный резервуарный газ</t>
  </si>
  <si>
    <t>рост, %</t>
  </si>
  <si>
    <t>Норматив</t>
  </si>
  <si>
    <t>кВт*ч/чел. в мес.</t>
  </si>
  <si>
    <t>Норматив (потребление)</t>
  </si>
  <si>
    <t>Сельское и городское население</t>
  </si>
  <si>
    <t>размер тарифа,
руб./куб. м, руб./кг</t>
  </si>
  <si>
    <t>куб. м/чел. в мес.,
кг/чел. в мес.</t>
  </si>
  <si>
    <t>Сетевой газ при наличии газовой плиты и ЦГВС</t>
  </si>
  <si>
    <t>Сжиженный газ при наличии газовой плиты и ЦГВС</t>
  </si>
  <si>
    <t>Сжиженный газ при наличии газовой плиты и отсутствии газового водонагревателя и ЦГВС</t>
  </si>
  <si>
    <t>Сжиженный газ при наличии газовой плиты и газового водонагревателя и отсутствии ЦГВС</t>
  </si>
  <si>
    <t>Городской округ город Тверь</t>
  </si>
  <si>
    <t>Вид услуги</t>
  </si>
  <si>
    <t>Тариф</t>
  </si>
  <si>
    <t>Плата</t>
  </si>
  <si>
    <t>Холодная вода</t>
  </si>
  <si>
    <t>Горячая вода</t>
  </si>
  <si>
    <t>Газ</t>
  </si>
  <si>
    <t>Городской округ город Вышний Волочек</t>
  </si>
  <si>
    <t>Городской округ город Кимры</t>
  </si>
  <si>
    <t>Городской округ город Ржев</t>
  </si>
  <si>
    <t>Городской округ город Торжок</t>
  </si>
  <si>
    <t>Городской округ поселок Озерный (ЗАТО)</t>
  </si>
  <si>
    <t>Городской округ поселок Солнечный (ЗАТО)</t>
  </si>
  <si>
    <t>Рост,
январь/декабрь
%</t>
  </si>
  <si>
    <t>Рост,
июль/январь
%</t>
  </si>
  <si>
    <t>декабрь 2018</t>
  </si>
  <si>
    <t>январь 2019</t>
  </si>
  <si>
    <t>июль 2019</t>
  </si>
  <si>
    <t>рост, янв/дек, %</t>
  </si>
  <si>
    <t>рост, июль/янв, %</t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</si>
  <si>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Андреаполь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</si>
  <si>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t>Итого плата, руб. в месяц</t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</si>
  <si>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город Вышний Волочек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</si>
  <si>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город Кимры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</si>
  <si>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город Ржев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</si>
  <si>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город Торжок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</si>
  <si>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Бежецк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</si>
  <si>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Белый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</si>
  <si>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Бологое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</si>
  <si>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Весьегонск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</si>
  <si>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Красномайский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</si>
  <si>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Жарковский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</si>
  <si>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Западная Двина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</si>
  <si>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t>Сетевой газ при наличии газовой плиты и отсутствии ЦГВС</t>
  </si>
  <si>
    <t>Отопительный период
2 полугодие 2018</t>
  </si>
  <si>
    <t>Отопительный период
1 полугодие 2019</t>
  </si>
  <si>
    <t>Отопительный период
2 полугодие 2019</t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</si>
  <si>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Зубцов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</si>
  <si>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Калязин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</si>
  <si>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поселка Эммаусс Эммаусского сельского поселения Калининского района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</si>
  <si>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Кесова Гора Кесовогорского района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</si>
  <si>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Белый Городок Кимрского района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</si>
  <si>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Конаково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</si>
  <si>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Красный Холм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</si>
  <si>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Кувшиново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</si>
  <si>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Лесного сельского поселения Лесного района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</si>
  <si>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Лихославль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</si>
  <si>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поселка Максатиха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</si>
  <si>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Молоково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</si>
  <si>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Оленино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</si>
  <si>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Пено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</si>
  <si>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 
</t>
    </r>
    <r>
      <rPr>
        <b/>
        <sz val="9"/>
        <color rgb="FFFF0000"/>
        <rFont val="Tahoma"/>
        <family val="2"/>
        <charset val="204"/>
      </rPr>
      <t xml:space="preserve">городского поселения поселка Рамешки 
</t>
    </r>
    <r>
      <rPr>
        <b/>
        <sz val="9"/>
        <rFont val="Tahoma"/>
        <family val="2"/>
        <charset val="204"/>
      </rPr>
      <t>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</si>
  <si>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 
</t>
    </r>
    <r>
      <rPr>
        <b/>
        <sz val="9"/>
        <color rgb="FFFF0000"/>
        <rFont val="Tahoma"/>
        <family val="2"/>
        <charset val="204"/>
      </rPr>
      <t>сельского поселения Есинка</t>
    </r>
    <r>
      <rPr>
        <b/>
        <sz val="9"/>
        <rFont val="Tahoma"/>
        <family val="2"/>
        <charset val="204"/>
      </rPr>
      <t xml:space="preserve"> 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</si>
  <si>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Сандово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</si>
  <si>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Селижарово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</si>
  <si>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Сонково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</si>
  <si>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Спирово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</si>
  <si>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Старица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</si>
  <si>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Будовского сельского поселения Торжокского района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</si>
  <si>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город Торопец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</si>
  <si>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поселения поселок Фирово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</si>
  <si>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поселок Озерный (ЗАТО)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</si>
  <si>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городского округа поселок Солнечный (ЗАТО)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</si>
  <si>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t>Кашинский городской округ</t>
  </si>
  <si>
    <t>Нелидовский городской округ</t>
  </si>
  <si>
    <t>Осташковский городской округ</t>
  </si>
  <si>
    <t>Удомельский городской округ</t>
  </si>
  <si>
    <t>итого плата, руб. в месяц</t>
  </si>
  <si>
    <t>(из расчета 3-х проживающих в двухкомнатной квартире площадью 54 кв.м.)</t>
  </si>
  <si>
    <t>городское поселение город Андреаполь</t>
  </si>
  <si>
    <t>Городское поселение город Бежецк</t>
  </si>
  <si>
    <t>Городское поселение город Белый</t>
  </si>
  <si>
    <t>Городское поселение город Бологое</t>
  </si>
  <si>
    <t>Городское поселение город Весьегонск</t>
  </si>
  <si>
    <t>Городское поселение поселок Красномайский</t>
  </si>
  <si>
    <t>Городское поселение поселок Жарковский</t>
  </si>
  <si>
    <t>Городское поселение город Западная Двина</t>
  </si>
  <si>
    <t>Городское поселение город Зубцов</t>
  </si>
  <si>
    <t>Эммаусское сельское поселение Калининского район</t>
  </si>
  <si>
    <t>Городское поселение город Калязин</t>
  </si>
  <si>
    <t>Городское поселение поселок Кесова Гора</t>
  </si>
  <si>
    <t>Городское поселение поселок Белый Городок</t>
  </si>
  <si>
    <t>Городское поселение город Конаково</t>
  </si>
  <si>
    <t>Городское поселение город Красный Холм</t>
  </si>
  <si>
    <t>Городское поселение город Кувшиново</t>
  </si>
  <si>
    <t>Расчет предельного индекса роста платы граждан за коммунальные услуги на 2019 год</t>
  </si>
  <si>
    <t>Лесное сельское поселение</t>
  </si>
  <si>
    <t>Городское поселение город Лихославль</t>
  </si>
  <si>
    <t>Городское поселение поселок Максатиха</t>
  </si>
  <si>
    <t>Городское поселение поселок Молоково</t>
  </si>
  <si>
    <t>Городское поселение поселок Оленино</t>
  </si>
  <si>
    <t>Городское поселение поселок Пено</t>
  </si>
  <si>
    <t>городское поселение поселок Рамешки</t>
  </si>
  <si>
    <t>сельское поселение «Есинка» Ржевского района</t>
  </si>
  <si>
    <t>городское поселение поселок Сандово</t>
  </si>
  <si>
    <t>городское поселение поселок Селижарово</t>
  </si>
  <si>
    <t>городское поселение поселок Спирово</t>
  </si>
  <si>
    <t>городское поселение поселок Сонково</t>
  </si>
  <si>
    <t>городское поселение город Старица</t>
  </si>
  <si>
    <t>Будовское сельское поселение Торжокского района</t>
  </si>
  <si>
    <t>городское поселение город Торопец</t>
  </si>
  <si>
    <t>городское поселение поселок Фирово</t>
  </si>
  <si>
    <t>с 01.07.2018</t>
  </si>
  <si>
    <t>с 01.01.2019</t>
  </si>
  <si>
    <t>с 01.07.2019</t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</si>
  <si>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 xml:space="preserve">города Осташков 
</t>
    </r>
    <r>
      <rPr>
        <b/>
        <sz val="9"/>
        <rFont val="Tahoma"/>
        <family val="2"/>
        <charset val="204"/>
      </rPr>
      <t>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</si>
  <si>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города Нелидово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</si>
  <si>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 xml:space="preserve">города Кашин
</t>
    </r>
    <r>
      <rPr>
        <b/>
        <sz val="9"/>
        <rFont val="Tahoma"/>
        <family val="2"/>
        <charset val="204"/>
      </rPr>
      <t>(из расчета 3-х проживающих в двухкомнатной квартире площадью 54 кв.м.)</t>
    </r>
  </si>
  <si>
    <r>
      <t xml:space="preserve">Расчет предельного индекса роста платы граждан за коммунальные услуги на 2019 год для
</t>
    </r>
    <r>
      <rPr>
        <b/>
        <sz val="9"/>
        <color rgb="FFFF0000"/>
        <rFont val="Tahoma"/>
        <family val="2"/>
        <charset val="204"/>
      </rPr>
      <t>города Удомля</t>
    </r>
    <r>
      <rPr>
        <b/>
        <sz val="9"/>
        <rFont val="Tahoma"/>
        <family val="2"/>
        <charset val="204"/>
      </rPr>
      <t xml:space="preserve">
(из расчета 3-х проживающих в двухкомнатной квартире площадью 54 кв.м.)</t>
    </r>
  </si>
  <si>
    <t>Рост,
июль/январь
руб. на чел.</t>
  </si>
  <si>
    <t>рост, июль/январь</t>
  </si>
  <si>
    <t>руб. на семью из 3-х чел.</t>
  </si>
  <si>
    <t>Итого плата, руб. в месяц (на семью из 3-х человек)</t>
  </si>
  <si>
    <t>плата за КУ на 1 чел. в месяц (руб)</t>
  </si>
  <si>
    <t>рост НДС</t>
  </si>
  <si>
    <r>
      <t xml:space="preserve">1. Рост выручки ООО "Тверь Водоканал" составит в 2019 году 84,4 млн. руб. (рост тарифов с </t>
    </r>
    <r>
      <rPr>
        <b/>
        <u/>
        <sz val="16"/>
        <color theme="1"/>
        <rFont val="Times New Roman"/>
        <family val="1"/>
        <charset val="204"/>
      </rPr>
      <t xml:space="preserve">01 июля </t>
    </r>
    <r>
      <rPr>
        <sz val="16"/>
        <color theme="1"/>
        <rFont val="Times New Roman"/>
        <family val="1"/>
        <charset val="204"/>
      </rPr>
      <t xml:space="preserve">2019 года), водоснабжение и водоотведение </t>
    </r>
  </si>
  <si>
    <r>
      <t xml:space="preserve">2. Рост выручки ООО "Тверская генерация" составит в 2019 году 56,5 млн. руб. (рост тарифов с </t>
    </r>
    <r>
      <rPr>
        <b/>
        <u/>
        <sz val="16"/>
        <color theme="1"/>
        <rFont val="Times New Roman"/>
        <family val="1"/>
        <charset val="204"/>
      </rPr>
      <t xml:space="preserve">01 июля </t>
    </r>
    <r>
      <rPr>
        <sz val="16"/>
        <color theme="1"/>
        <rFont val="Times New Roman"/>
        <family val="1"/>
        <charset val="204"/>
      </rPr>
      <t>2019 года), отопление и ГВС</t>
    </r>
  </si>
  <si>
    <t>Приложение 1</t>
  </si>
  <si>
    <r>
      <t xml:space="preserve">Расчет предельного индекса роста платы граждан за коммунальные услуги на 2019 год для
</t>
    </r>
    <r>
      <rPr>
        <b/>
        <sz val="16"/>
        <color rgb="FFFF0000"/>
        <rFont val="Times New Roman"/>
        <family val="1"/>
        <charset val="204"/>
      </rPr>
      <t>городского округа город Тверь</t>
    </r>
    <r>
      <rPr>
        <b/>
        <sz val="16"/>
        <rFont val="Times New Roman"/>
        <family val="1"/>
        <charset val="204"/>
      </rPr>
      <t xml:space="preserve">
(из расчета 3-х проживающих в двухкомнатной квартире площадью 54 кв.м.)</t>
    </r>
  </si>
  <si>
    <t>Рост,
январь/     декабрь
%</t>
  </si>
  <si>
    <t>Рост,
июль/    январь
%</t>
  </si>
  <si>
    <t>Приложение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</si>
</sst>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#,##0.000"/>
    <numFmt numFmtId="165" formatCode="#.##0\.00"/>
    <numFmt numFmtId="166" formatCode="#\.00"/>
    <numFmt numFmtId="167" formatCode="\$#\.00"/>
    <numFmt numFmtId="168" formatCode="#\."/>
    <numFmt numFmtId="169" formatCode="_-* #,##0_-;\-* #,##0_-;_-* &quot;-&quot;_-;_-@_-"/>
    <numFmt numFmtId="170" formatCode="_-* #,##0.00_-;\-* #,##0.00_-;_-* &quot;-&quot;??_-;_-@_-"/>
    <numFmt numFmtId="171" formatCode="&quot;$&quot;#,##0_);[Red]\(&quot;$&quot;#,##0\)"/>
    <numFmt numFmtId="172" formatCode="_-&quot;Ј&quot;* #,##0.00_-;\-&quot;Ј&quot;* #,##0.00_-;_-&quot;Ј&quot;* &quot;-&quot;??_-;_-@_-"/>
    <numFmt numFmtId="173" formatCode="_-* #,##0.00[$€-1]_-;\-* #,##0.00[$€-1]_-;_-* &quot;-&quot;??[$€-1]_-"/>
    <numFmt numFmtId="174" formatCode="0.0"/>
    <numFmt numFmtId="175" formatCode="General_)"/>
    <numFmt numFmtId="176" formatCode="_-* #,##0_р_._-;\-* #,##0_р_._-;_-* &quot;-&quot;_р_._-;_-@_-"/>
    <numFmt numFmtId="177" formatCode="_-* #,##0.00_р_._-;\-* #,##0.00_р_._-;_-* &quot;-&quot;??_р_._-;_-@_-"/>
    <numFmt numFmtId="178" formatCode="%#\.00"/>
    <numFmt numFmtId="179" formatCode="#,##0.0000"/>
    <numFmt numFmtId="180" formatCode="_-* #,##0.0\ _₽_-;\-* #,##0.0\ _₽_-;_-* &quot;-&quot;?\ _₽_-;_-@_-"/>
  </numFmts>
  <fonts count="7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b/>
      <sz val="9"/>
      <color theme="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name val="Tahoma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0"/>
      <name val="Helv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MS Sans Serif"/>
      <family val="2"/>
      <charset val="204"/>
    </font>
    <font>
      <sz val="8"/>
      <name val="Arial Cyr"/>
      <charset val="204"/>
    </font>
    <font>
      <i/>
      <sz val="11"/>
      <color indexed="23"/>
      <name val="Calibri"/>
      <family val="2"/>
      <charset val="204"/>
    </font>
    <font>
      <sz val="18"/>
      <name val="Arial"/>
      <family val="2"/>
      <charset val="204"/>
    </font>
    <font>
      <sz val="8"/>
      <name val="Arial"/>
      <family val="2"/>
      <charset val="204"/>
    </font>
    <font>
      <i/>
      <sz val="12"/>
      <name val="Arial"/>
      <family val="2"/>
      <charset val="204"/>
    </font>
    <font>
      <sz val="12"/>
      <name val="Symbol"/>
      <family val="1"/>
      <charset val="2"/>
    </font>
    <font>
      <sz val="18"/>
      <name val="Symbol"/>
      <family val="1"/>
      <charset val="2"/>
    </font>
    <font>
      <sz val="8"/>
      <name val="Symbol"/>
      <family val="1"/>
      <charset val="2"/>
    </font>
    <font>
      <i/>
      <sz val="12"/>
      <name val="Symbol"/>
      <family val="1"/>
      <charset val="2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2"/>
      <name val="Arial"/>
      <family val="2"/>
      <charset val="204"/>
    </font>
    <font>
      <sz val="8"/>
      <name val="Optima"/>
      <family val="2"/>
    </font>
    <font>
      <sz val="8"/>
      <name val="Helv"/>
      <charset val="204"/>
    </font>
    <font>
      <sz val="10"/>
      <name val="Helv"/>
    </font>
    <font>
      <b/>
      <sz val="11"/>
      <color indexed="63"/>
      <name val="Calibri"/>
      <family val="2"/>
      <charset val="204"/>
    </font>
    <font>
      <sz val="8"/>
      <name val="Helv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"/>
      <family val="2"/>
      <charset val="204"/>
    </font>
    <font>
      <b/>
      <sz val="14"/>
      <name val="Franklin Gothic Medium"/>
      <family val="2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indexed="12"/>
      <name val="Arial Cyr"/>
      <family val="2"/>
      <charset val="204"/>
    </font>
    <font>
      <b/>
      <sz val="14"/>
      <name val="Arial"/>
      <family val="2"/>
      <charset val="204"/>
    </font>
    <font>
      <b/>
      <sz val="10"/>
      <name val="Arial Cyr"/>
      <charset val="204"/>
    </font>
    <font>
      <sz val="11"/>
      <name val="Times New Roman Cyr"/>
      <family val="1"/>
      <charset val="204"/>
    </font>
    <font>
      <sz val="10"/>
      <name val="Times New Roman"/>
      <family val="1"/>
      <charset val="204"/>
    </font>
    <font>
      <sz val="10"/>
      <name val="NTHarmonica"/>
    </font>
    <font>
      <b/>
      <i/>
      <sz val="9"/>
      <color theme="1"/>
      <name val="Tahoma"/>
      <family val="2"/>
      <charset val="204"/>
    </font>
    <font>
      <b/>
      <sz val="9"/>
      <color rgb="FFFF0000"/>
      <name val="Tahom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99">
    <xf numFmtId="0" fontId="0" fillId="0" borderId="0"/>
    <xf numFmtId="0" fontId="1" fillId="0" borderId="0"/>
    <xf numFmtId="0" fontId="1" fillId="0" borderId="0"/>
    <xf numFmtId="0" fontId="3" fillId="0" borderId="0"/>
    <xf numFmtId="0" fontId="8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2" fillId="0" borderId="0">
      <protection locked="0"/>
    </xf>
    <xf numFmtId="166" fontId="12" fillId="0" borderId="0">
      <protection locked="0"/>
    </xf>
    <xf numFmtId="165" fontId="12" fillId="0" borderId="0">
      <protection locked="0"/>
    </xf>
    <xf numFmtId="166" fontId="12" fillId="0" borderId="0">
      <protection locked="0"/>
    </xf>
    <xf numFmtId="167" fontId="12" fillId="0" borderId="0">
      <protection locked="0"/>
    </xf>
    <xf numFmtId="168" fontId="12" fillId="0" borderId="22">
      <protection locked="0"/>
    </xf>
    <xf numFmtId="168" fontId="13" fillId="0" borderId="0">
      <protection locked="0"/>
    </xf>
    <xf numFmtId="168" fontId="13" fillId="0" borderId="0">
      <protection locked="0"/>
    </xf>
    <xf numFmtId="168" fontId="12" fillId="0" borderId="22">
      <protection locked="0"/>
    </xf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3" applyNumberFormat="0" applyAlignment="0" applyProtection="0"/>
    <xf numFmtId="0" fontId="18" fillId="26" borderId="24" applyNumberFormat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4" fontId="22" fillId="0" borderId="0" applyFill="0" applyBorder="0" applyAlignment="0" applyProtection="0"/>
    <xf numFmtId="174" fontId="23" fillId="0" borderId="0" applyFill="0" applyBorder="0" applyAlignment="0" applyProtection="0"/>
    <xf numFmtId="174" fontId="24" fillId="0" borderId="0" applyFill="0" applyBorder="0" applyAlignment="0" applyProtection="0"/>
    <xf numFmtId="174" fontId="25" fillId="0" borderId="0" applyFill="0" applyBorder="0" applyAlignment="0" applyProtection="0"/>
    <xf numFmtId="174" fontId="26" fillId="0" borderId="0" applyFill="0" applyBorder="0" applyAlignment="0" applyProtection="0"/>
    <xf numFmtId="174" fontId="27" fillId="0" borderId="0" applyFill="0" applyBorder="0" applyAlignment="0" applyProtection="0"/>
    <xf numFmtId="174" fontId="28" fillId="0" borderId="0" applyFill="0" applyBorder="0" applyAlignment="0" applyProtection="0"/>
    <xf numFmtId="0" fontId="29" fillId="9" borderId="0" applyNumberFormat="0" applyBorder="0" applyAlignment="0" applyProtection="0"/>
    <xf numFmtId="0" fontId="30" fillId="0" borderId="25" applyNumberFormat="0" applyFill="0" applyAlignment="0" applyProtection="0"/>
    <xf numFmtId="0" fontId="31" fillId="0" borderId="26" applyNumberFormat="0" applyFill="0" applyAlignment="0" applyProtection="0"/>
    <xf numFmtId="0" fontId="32" fillId="0" borderId="27" applyNumberFormat="0" applyFill="0" applyAlignment="0" applyProtection="0"/>
    <xf numFmtId="0" fontId="32" fillId="0" borderId="0" applyNumberFormat="0" applyFill="0" applyBorder="0" applyAlignment="0" applyProtection="0"/>
    <xf numFmtId="0" fontId="33" fillId="12" borderId="23" applyNumberFormat="0" applyAlignment="0" applyProtection="0"/>
    <xf numFmtId="0" fontId="34" fillId="0" borderId="28" applyNumberFormat="0" applyFill="0" applyAlignment="0" applyProtection="0"/>
    <xf numFmtId="0" fontId="35" fillId="27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2" fillId="28" borderId="29" applyNumberFormat="0" applyFont="0" applyAlignment="0" applyProtection="0"/>
    <xf numFmtId="0" fontId="40" fillId="25" borderId="30" applyNumberFormat="0" applyAlignment="0" applyProtection="0"/>
    <xf numFmtId="0" fontId="41" fillId="0" borderId="0" applyNumberFormat="0">
      <alignment horizontal="left"/>
    </xf>
    <xf numFmtId="0" fontId="39" fillId="0" borderId="0"/>
    <xf numFmtId="0" fontId="42" fillId="0" borderId="0" applyNumberFormat="0" applyFill="0" applyBorder="0" applyAlignment="0" applyProtection="0"/>
    <xf numFmtId="0" fontId="43" fillId="0" borderId="31" applyNumberFormat="0" applyFill="0" applyAlignment="0" applyProtection="0"/>
    <xf numFmtId="0" fontId="44" fillId="0" borderId="0" applyNumberFormat="0" applyFill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175" fontId="45" fillId="0" borderId="32">
      <protection locked="0"/>
    </xf>
    <xf numFmtId="0" fontId="33" fillId="12" borderId="23" applyNumberFormat="0" applyAlignment="0" applyProtection="0"/>
    <xf numFmtId="0" fontId="40" fillId="25" borderId="30" applyNumberFormat="0" applyAlignment="0" applyProtection="0"/>
    <xf numFmtId="0" fontId="17" fillId="25" borderId="23" applyNumberFormat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7" fillId="0" borderId="0" applyBorder="0">
      <alignment horizontal="center" vertical="center" wrapText="1"/>
    </xf>
    <xf numFmtId="0" fontId="30" fillId="0" borderId="25" applyNumberFormat="0" applyFill="0" applyAlignment="0" applyProtection="0"/>
    <xf numFmtId="0" fontId="31" fillId="0" borderId="26" applyNumberFormat="0" applyFill="0" applyAlignment="0" applyProtection="0"/>
    <xf numFmtId="0" fontId="32" fillId="0" borderId="27" applyNumberFormat="0" applyFill="0" applyAlignment="0" applyProtection="0"/>
    <xf numFmtId="0" fontId="3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11" applyBorder="0">
      <alignment horizontal="center" vertical="center" wrapText="1"/>
    </xf>
    <xf numFmtId="175" fontId="50" fillId="29" borderId="32"/>
    <xf numFmtId="4" fontId="2" fillId="30" borderId="1" applyBorder="0">
      <alignment horizontal="right"/>
    </xf>
    <xf numFmtId="0" fontId="43" fillId="0" borderId="31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18" fillId="26" borderId="24" applyNumberFormat="0" applyAlignment="0" applyProtection="0"/>
    <xf numFmtId="0" fontId="49" fillId="0" borderId="0">
      <alignment horizontal="center" vertical="top" wrapText="1"/>
    </xf>
    <xf numFmtId="0" fontId="51" fillId="0" borderId="0">
      <alignment horizontal="centerContinuous" vertical="center"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0" fontId="36" fillId="31" borderId="0" applyFill="0">
      <alignment wrapText="1"/>
    </xf>
    <xf numFmtId="164" fontId="52" fillId="31" borderId="1">
      <alignment wrapText="1"/>
    </xf>
    <xf numFmtId="0" fontId="42" fillId="0" borderId="0" applyNumberFormat="0" applyFill="0" applyBorder="0" applyAlignment="0" applyProtection="0"/>
    <xf numFmtId="0" fontId="35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6" fillId="8" borderId="0" applyNumberFormat="0" applyBorder="0" applyAlignment="0" applyProtection="0"/>
    <xf numFmtId="174" fontId="53" fillId="30" borderId="21" applyNumberFormat="0" applyBorder="0" applyAlignment="0">
      <alignment vertical="center"/>
      <protection locked="0"/>
    </xf>
    <xf numFmtId="0" fontId="21" fillId="0" borderId="0" applyNumberFormat="0" applyFill="0" applyBorder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8" fillId="28" borderId="29" applyNumberFormat="0" applyFont="0" applyAlignment="0" applyProtection="0"/>
    <xf numFmtId="0" fontId="54" fillId="28" borderId="29" applyNumberFormat="0" applyFont="0" applyAlignment="0" applyProtection="0"/>
    <xf numFmtId="9" fontId="1" fillId="0" borderId="0" applyFont="0" applyFill="0" applyBorder="0" applyAlignment="0" applyProtection="0"/>
    <xf numFmtId="0" fontId="34" fillId="0" borderId="28" applyNumberFormat="0" applyFill="0" applyAlignment="0" applyProtection="0"/>
    <xf numFmtId="0" fontId="39" fillId="0" borderId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174" fontId="36" fillId="0" borderId="0" applyFill="0" applyBorder="0" applyAlignment="0" applyProtection="0"/>
    <xf numFmtId="0" fontId="44" fillId="0" borderId="0" applyNumberFormat="0" applyFill="0" applyBorder="0" applyAlignment="0" applyProtection="0"/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49" fontId="36" fillId="0" borderId="0">
      <alignment horizontal="center"/>
    </xf>
    <xf numFmtId="176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2" fontId="36" fillId="0" borderId="0" applyFill="0" applyBorder="0" applyAlignment="0" applyProtection="0"/>
    <xf numFmtId="177" fontId="14" fillId="0" borderId="0" applyFont="0" applyFill="0" applyBorder="0" applyAlignment="0" applyProtection="0"/>
    <xf numFmtId="4" fontId="2" fillId="31" borderId="0" applyBorder="0">
      <alignment horizontal="right"/>
    </xf>
    <xf numFmtId="4" fontId="2" fillId="32" borderId="8" applyBorder="0">
      <alignment horizontal="right"/>
    </xf>
    <xf numFmtId="4" fontId="2" fillId="31" borderId="1" applyFont="0" applyBorder="0">
      <alignment horizontal="right"/>
    </xf>
    <xf numFmtId="0" fontId="29" fillId="9" borderId="0" applyNumberFormat="0" applyBorder="0" applyAlignment="0" applyProtection="0"/>
    <xf numFmtId="178" fontId="12" fillId="0" borderId="0">
      <protection locked="0"/>
    </xf>
    <xf numFmtId="0" fontId="1" fillId="28" borderId="29" applyNumberFormat="0" applyFont="0" applyAlignment="0" applyProtection="0"/>
  </cellStyleXfs>
  <cellXfs count="123">
    <xf numFmtId="0" fontId="0" fillId="0" borderId="0" xfId="0"/>
    <xf numFmtId="0" fontId="5" fillId="3" borderId="12" xfId="0" applyFont="1" applyFill="1" applyBorder="1" applyAlignment="1">
      <alignment horizontal="center" vertical="center"/>
    </xf>
    <xf numFmtId="49" fontId="2" fillId="4" borderId="15" xfId="1" applyNumberFormat="1" applyFont="1" applyFill="1" applyBorder="1" applyAlignment="1" applyProtection="1">
      <alignment horizontal="left" vertical="center" wrapText="1" indent="1"/>
      <protection locked="0"/>
    </xf>
    <xf numFmtId="49" fontId="2" fillId="4" borderId="12" xfId="1" applyNumberFormat="1" applyFont="1" applyFill="1" applyBorder="1" applyAlignment="1" applyProtection="1">
      <alignment horizontal="left" vertical="center" wrapText="1" indent="1"/>
      <protection locked="0"/>
    </xf>
    <xf numFmtId="4" fontId="4" fillId="5" borderId="12" xfId="0" applyNumberFormat="1" applyFont="1" applyFill="1" applyBorder="1" applyAlignment="1">
      <alignment horizontal="center" vertical="center"/>
    </xf>
    <xf numFmtId="10" fontId="4" fillId="5" borderId="12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left" vertical="center" wrapText="1" indent="1"/>
      <protection locked="0"/>
    </xf>
    <xf numFmtId="4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left" vertical="center" indent="1"/>
    </xf>
    <xf numFmtId="0" fontId="10" fillId="0" borderId="10" xfId="3" applyFont="1" applyFill="1" applyBorder="1" applyAlignment="1">
      <alignment vertical="center" wrapText="1"/>
    </xf>
    <xf numFmtId="4" fontId="10" fillId="0" borderId="10" xfId="3" applyNumberFormat="1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left" vertical="center" wrapText="1" indent="1"/>
    </xf>
    <xf numFmtId="4" fontId="4" fillId="0" borderId="18" xfId="0" applyNumberFormat="1" applyFont="1" applyFill="1" applyBorder="1" applyAlignment="1">
      <alignment horizontal="center" vertical="center" wrapText="1"/>
    </xf>
    <xf numFmtId="10" fontId="56" fillId="0" borderId="33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indent="1"/>
    </xf>
    <xf numFmtId="4" fontId="4" fillId="0" borderId="18" xfId="0" applyNumberFormat="1" applyFont="1" applyFill="1" applyBorder="1" applyAlignment="1">
      <alignment horizontal="center" vertical="center"/>
    </xf>
    <xf numFmtId="10" fontId="56" fillId="0" borderId="33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4" fontId="4" fillId="0" borderId="9" xfId="0" applyNumberFormat="1" applyFont="1" applyFill="1" applyBorder="1" applyAlignment="1">
      <alignment horizontal="center" vertical="center"/>
    </xf>
    <xf numFmtId="10" fontId="56" fillId="0" borderId="16" xfId="0" applyNumberFormat="1" applyFont="1" applyFill="1" applyBorder="1" applyAlignment="1">
      <alignment horizontal="center" vertical="center"/>
    </xf>
    <xf numFmtId="4" fontId="56" fillId="6" borderId="12" xfId="3" applyNumberFormat="1" applyFont="1" applyFill="1" applyBorder="1" applyAlignment="1">
      <alignment horizontal="center" vertical="center" wrapText="1"/>
    </xf>
    <xf numFmtId="10" fontId="56" fillId="33" borderId="12" xfId="3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/>
    </xf>
    <xf numFmtId="179" fontId="4" fillId="0" borderId="18" xfId="0" applyNumberFormat="1" applyFont="1" applyFill="1" applyBorder="1" applyAlignment="1">
      <alignment horizontal="center" vertical="center"/>
    </xf>
    <xf numFmtId="0" fontId="58" fillId="0" borderId="0" xfId="0" applyFont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15" xfId="2" applyFont="1" applyFill="1" applyBorder="1" applyAlignment="1" applyProtection="1">
      <alignment horizontal="center" vertical="center" wrapText="1"/>
    </xf>
    <xf numFmtId="0" fontId="2" fillId="3" borderId="17" xfId="2" applyFont="1" applyFill="1" applyBorder="1" applyAlignment="1" applyProtection="1">
      <alignment horizontal="center" vertical="center" wrapText="1"/>
    </xf>
    <xf numFmtId="0" fontId="2" fillId="3" borderId="16" xfId="2" applyFont="1" applyFill="1" applyBorder="1" applyAlignment="1" applyProtection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5" fillId="0" borderId="20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4" fontId="59" fillId="34" borderId="12" xfId="0" applyNumberFormat="1" applyFont="1" applyFill="1" applyBorder="1"/>
    <xf numFmtId="4" fontId="58" fillId="0" borderId="15" xfId="0" applyNumberFormat="1" applyFont="1" applyBorder="1"/>
    <xf numFmtId="4" fontId="58" fillId="0" borderId="17" xfId="0" applyNumberFormat="1" applyFont="1" applyBorder="1"/>
    <xf numFmtId="4" fontId="58" fillId="0" borderId="16" xfId="0" applyNumberFormat="1" applyFont="1" applyBorder="1"/>
    <xf numFmtId="180" fontId="59" fillId="0" borderId="12" xfId="0" applyNumberFormat="1" applyFont="1" applyBorder="1"/>
    <xf numFmtId="0" fontId="60" fillId="0" borderId="0" xfId="0" applyFont="1"/>
    <xf numFmtId="0" fontId="64" fillId="0" borderId="0" xfId="0" applyFont="1"/>
    <xf numFmtId="14" fontId="60" fillId="0" borderId="0" xfId="0" applyNumberFormat="1" applyFont="1"/>
    <xf numFmtId="0" fontId="60" fillId="0" borderId="0" xfId="0" applyFont="1" applyAlignment="1">
      <alignment horizontal="center" vertical="center"/>
    </xf>
    <xf numFmtId="0" fontId="60" fillId="0" borderId="12" xfId="0" applyFont="1" applyBorder="1"/>
    <xf numFmtId="180" fontId="58" fillId="0" borderId="12" xfId="0" applyNumberFormat="1" applyFont="1" applyBorder="1"/>
    <xf numFmtId="4" fontId="66" fillId="6" borderId="12" xfId="3" applyNumberFormat="1" applyFont="1" applyFill="1" applyBorder="1" applyAlignment="1">
      <alignment horizontal="center" vertical="center" wrapText="1"/>
    </xf>
    <xf numFmtId="10" fontId="66" fillId="33" borderId="12" xfId="3" applyNumberFormat="1" applyFont="1" applyFill="1" applyBorder="1" applyAlignment="1">
      <alignment horizontal="center" vertical="center" wrapText="1"/>
    </xf>
    <xf numFmtId="10" fontId="66" fillId="33" borderId="2" xfId="3" applyNumberFormat="1" applyFont="1" applyFill="1" applyBorder="1" applyAlignment="1">
      <alignment horizontal="center" vertical="center" wrapText="1"/>
    </xf>
    <xf numFmtId="0" fontId="61" fillId="0" borderId="0" xfId="0" applyFont="1"/>
    <xf numFmtId="0" fontId="60" fillId="0" borderId="13" xfId="3" applyFont="1" applyFill="1" applyBorder="1" applyAlignment="1">
      <alignment horizontal="center" vertical="center" wrapText="1"/>
    </xf>
    <xf numFmtId="0" fontId="58" fillId="0" borderId="20" xfId="3" applyFont="1" applyFill="1" applyBorder="1" applyAlignment="1">
      <alignment horizontal="center" vertical="center" wrapText="1"/>
    </xf>
    <xf numFmtId="0" fontId="58" fillId="0" borderId="10" xfId="3" applyFont="1" applyFill="1" applyBorder="1" applyAlignment="1">
      <alignment horizontal="center" vertical="center" wrapText="1"/>
    </xf>
    <xf numFmtId="0" fontId="58" fillId="0" borderId="7" xfId="3" applyFont="1" applyFill="1" applyBorder="1" applyAlignment="1">
      <alignment horizontal="center" vertical="center" wrapText="1"/>
    </xf>
    <xf numFmtId="164" fontId="58" fillId="0" borderId="13" xfId="3" applyNumberFormat="1" applyFont="1" applyFill="1" applyBorder="1" applyAlignment="1">
      <alignment horizontal="center" vertical="center" wrapText="1"/>
    </xf>
    <xf numFmtId="0" fontId="60" fillId="0" borderId="6" xfId="3" applyFont="1" applyFill="1" applyBorder="1" applyAlignment="1">
      <alignment horizontal="center" vertical="center" wrapText="1"/>
    </xf>
    <xf numFmtId="0" fontId="60" fillId="0" borderId="12" xfId="3" applyFont="1" applyFill="1" applyBorder="1" applyAlignment="1">
      <alignment horizontal="center" vertical="center" wrapText="1"/>
    </xf>
    <xf numFmtId="164" fontId="58" fillId="0" borderId="6" xfId="3" applyNumberFormat="1" applyFont="1" applyFill="1" applyBorder="1" applyAlignment="1">
      <alignment horizontal="center" vertical="center" wrapText="1"/>
    </xf>
    <xf numFmtId="0" fontId="58" fillId="0" borderId="5" xfId="3" applyFont="1" applyFill="1" applyBorder="1" applyAlignment="1">
      <alignment horizontal="center" vertical="center" wrapText="1"/>
    </xf>
    <xf numFmtId="0" fontId="60" fillId="0" borderId="18" xfId="0" applyFont="1" applyFill="1" applyBorder="1" applyAlignment="1">
      <alignment horizontal="left" vertical="center" wrapText="1" indent="1"/>
    </xf>
    <xf numFmtId="4" fontId="60" fillId="0" borderId="18" xfId="0" applyNumberFormat="1" applyFont="1" applyFill="1" applyBorder="1" applyAlignment="1">
      <alignment horizontal="center" vertical="center" wrapText="1"/>
    </xf>
    <xf numFmtId="10" fontId="67" fillId="0" borderId="33" xfId="0" applyNumberFormat="1" applyFont="1" applyFill="1" applyBorder="1" applyAlignment="1">
      <alignment horizontal="center" vertical="center" wrapText="1"/>
    </xf>
    <xf numFmtId="10" fontId="67" fillId="0" borderId="36" xfId="0" applyNumberFormat="1" applyFont="1" applyFill="1" applyBorder="1" applyAlignment="1">
      <alignment horizontal="center" vertical="center"/>
    </xf>
    <xf numFmtId="0" fontId="60" fillId="0" borderId="18" xfId="0" applyFont="1" applyFill="1" applyBorder="1" applyAlignment="1">
      <alignment horizontal="left" vertical="center" indent="1"/>
    </xf>
    <xf numFmtId="4" fontId="60" fillId="0" borderId="18" xfId="0" applyNumberFormat="1" applyFont="1" applyFill="1" applyBorder="1" applyAlignment="1">
      <alignment horizontal="center" vertical="center"/>
    </xf>
    <xf numFmtId="10" fontId="67" fillId="0" borderId="33" xfId="0" applyNumberFormat="1" applyFont="1" applyFill="1" applyBorder="1" applyAlignment="1">
      <alignment horizontal="center" vertical="center"/>
    </xf>
    <xf numFmtId="10" fontId="67" fillId="0" borderId="36" xfId="0" applyNumberFormat="1" applyFont="1" applyFill="1" applyBorder="1" applyAlignment="1">
      <alignment horizontal="center" vertical="center" wrapText="1"/>
    </xf>
    <xf numFmtId="179" fontId="60" fillId="0" borderId="18" xfId="0" applyNumberFormat="1" applyFont="1" applyFill="1" applyBorder="1" applyAlignment="1">
      <alignment horizontal="center" vertical="center"/>
    </xf>
    <xf numFmtId="0" fontId="60" fillId="0" borderId="9" xfId="0" applyFont="1" applyFill="1" applyBorder="1" applyAlignment="1">
      <alignment horizontal="left" vertical="center" indent="1"/>
    </xf>
    <xf numFmtId="4" fontId="60" fillId="0" borderId="9" xfId="0" applyNumberFormat="1" applyFont="1" applyFill="1" applyBorder="1" applyAlignment="1">
      <alignment horizontal="center" vertical="center"/>
    </xf>
    <xf numFmtId="10" fontId="67" fillId="0" borderId="16" xfId="0" applyNumberFormat="1" applyFont="1" applyFill="1" applyBorder="1" applyAlignment="1">
      <alignment horizontal="center" vertical="center"/>
    </xf>
    <xf numFmtId="10" fontId="67" fillId="0" borderId="37" xfId="0" applyNumberFormat="1" applyFont="1" applyFill="1" applyBorder="1" applyAlignment="1">
      <alignment horizontal="center" vertical="center"/>
    </xf>
    <xf numFmtId="0" fontId="58" fillId="0" borderId="12" xfId="3" applyFont="1" applyFill="1" applyBorder="1" applyAlignment="1">
      <alignment horizontal="left" vertical="center" wrapText="1" indent="1"/>
    </xf>
    <xf numFmtId="4" fontId="67" fillId="6" borderId="12" xfId="3" applyNumberFormat="1" applyFont="1" applyFill="1" applyBorder="1" applyAlignment="1">
      <alignment horizontal="center" vertical="center" wrapText="1"/>
    </xf>
    <xf numFmtId="10" fontId="67" fillId="33" borderId="12" xfId="3" applyNumberFormat="1" applyFont="1" applyFill="1" applyBorder="1" applyAlignment="1">
      <alignment horizontal="center" vertical="center" wrapText="1"/>
    </xf>
    <xf numFmtId="10" fontId="67" fillId="33" borderId="2" xfId="3" applyNumberFormat="1" applyFont="1" applyFill="1" applyBorder="1" applyAlignment="1">
      <alignment horizontal="center" vertical="center" wrapText="1"/>
    </xf>
    <xf numFmtId="49" fontId="68" fillId="0" borderId="35" xfId="1" applyNumberFormat="1" applyFont="1" applyFill="1" applyBorder="1" applyAlignment="1" applyProtection="1">
      <alignment horizontal="center" vertical="center" wrapText="1"/>
      <protection locked="0"/>
    </xf>
    <xf numFmtId="49" fontId="68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70" fillId="0" borderId="20" xfId="3" applyFont="1" applyFill="1" applyBorder="1" applyAlignment="1">
      <alignment horizontal="center" vertical="center" wrapText="1"/>
    </xf>
    <xf numFmtId="0" fontId="70" fillId="0" borderId="10" xfId="3" applyFont="1" applyFill="1" applyBorder="1" applyAlignment="1">
      <alignment horizontal="center" vertical="center" wrapText="1"/>
    </xf>
    <xf numFmtId="0" fontId="70" fillId="0" borderId="7" xfId="3" applyFont="1" applyFill="1" applyBorder="1" applyAlignment="1">
      <alignment horizontal="center" vertical="center" wrapText="1"/>
    </xf>
    <xf numFmtId="0" fontId="62" fillId="0" borderId="0" xfId="0" applyFont="1" applyAlignment="1">
      <alignment horizontal="left" wrapText="1"/>
    </xf>
    <xf numFmtId="0" fontId="54" fillId="3" borderId="15" xfId="2" applyFont="1" applyFill="1" applyBorder="1" applyAlignment="1" applyProtection="1">
      <alignment horizontal="center" vertical="center" wrapText="1"/>
    </xf>
    <xf numFmtId="0" fontId="54" fillId="3" borderId="14" xfId="2" applyFont="1" applyFill="1" applyBorder="1" applyAlignment="1" applyProtection="1">
      <alignment horizontal="center" vertical="center" wrapText="1"/>
    </xf>
    <xf numFmtId="0" fontId="54" fillId="3" borderId="13" xfId="2" applyFont="1" applyFill="1" applyBorder="1" applyAlignment="1" applyProtection="1">
      <alignment horizontal="center" vertical="center" wrapText="1"/>
    </xf>
    <xf numFmtId="0" fontId="65" fillId="3" borderId="7" xfId="0" applyFont="1" applyFill="1" applyBorder="1" applyAlignment="1">
      <alignment horizontal="center" vertical="center" wrapText="1"/>
    </xf>
    <xf numFmtId="0" fontId="54" fillId="3" borderId="33" xfId="2" applyFont="1" applyFill="1" applyBorder="1" applyAlignment="1" applyProtection="1">
      <alignment horizontal="center" vertical="center" wrapText="1"/>
    </xf>
    <xf numFmtId="0" fontId="54" fillId="3" borderId="38" xfId="2" applyFont="1" applyFill="1" applyBorder="1" applyAlignment="1" applyProtection="1">
      <alignment horizontal="center" vertical="center" wrapText="1"/>
    </xf>
    <xf numFmtId="0" fontId="65" fillId="3" borderId="19" xfId="0" applyFont="1" applyFill="1" applyBorder="1" applyAlignment="1">
      <alignment horizontal="center" vertical="center" wrapText="1"/>
    </xf>
    <xf numFmtId="0" fontId="54" fillId="3" borderId="41" xfId="2" applyFont="1" applyFill="1" applyBorder="1" applyAlignment="1" applyProtection="1">
      <alignment horizontal="center" vertical="center" wrapText="1"/>
    </xf>
    <xf numFmtId="0" fontId="54" fillId="3" borderId="42" xfId="2" applyFont="1" applyFill="1" applyBorder="1" applyAlignment="1" applyProtection="1">
      <alignment horizontal="center" vertical="center" wrapText="1"/>
    </xf>
    <xf numFmtId="0" fontId="65" fillId="3" borderId="42" xfId="0" applyFont="1" applyFill="1" applyBorder="1" applyAlignment="1">
      <alignment horizontal="center" vertical="center" wrapText="1"/>
    </xf>
    <xf numFmtId="0" fontId="65" fillId="3" borderId="34" xfId="0" applyFont="1" applyFill="1" applyBorder="1" applyAlignment="1">
      <alignment horizontal="center" vertical="center" wrapText="1"/>
    </xf>
    <xf numFmtId="0" fontId="61" fillId="3" borderId="6" xfId="0" applyFont="1" applyFill="1" applyBorder="1" applyAlignment="1">
      <alignment horizontal="center" vertical="center"/>
    </xf>
    <xf numFmtId="49" fontId="54" fillId="2" borderId="6" xfId="1" applyNumberFormat="1" applyFont="1" applyFill="1" applyBorder="1" applyAlignment="1" applyProtection="1">
      <alignment horizontal="left" vertical="center" wrapText="1" indent="1"/>
      <protection locked="0"/>
    </xf>
    <xf numFmtId="4" fontId="66" fillId="6" borderId="6" xfId="3" applyNumberFormat="1" applyFont="1" applyFill="1" applyBorder="1" applyAlignment="1">
      <alignment horizontal="center" vertical="center" wrapText="1"/>
    </xf>
    <xf numFmtId="10" fontId="66" fillId="33" borderId="6" xfId="3" applyNumberFormat="1" applyFont="1" applyFill="1" applyBorder="1" applyAlignment="1">
      <alignment horizontal="center" vertical="center" wrapText="1"/>
    </xf>
    <xf numFmtId="10" fontId="66" fillId="33" borderId="39" xfId="3" applyNumberFormat="1" applyFont="1" applyFill="1" applyBorder="1" applyAlignment="1">
      <alignment horizontal="center" vertical="center" wrapText="1"/>
    </xf>
    <xf numFmtId="4" fontId="65" fillId="0" borderId="40" xfId="0" applyNumberFormat="1" applyFont="1" applyBorder="1" applyAlignment="1">
      <alignment horizontal="center" vertical="center"/>
    </xf>
    <xf numFmtId="0" fontId="61" fillId="3" borderId="12" xfId="0" applyFont="1" applyFill="1" applyBorder="1" applyAlignment="1">
      <alignment horizontal="center" vertical="center"/>
    </xf>
    <xf numFmtId="49" fontId="54" fillId="2" borderId="12" xfId="1" applyNumberFormat="1" applyFont="1" applyFill="1" applyBorder="1" applyAlignment="1" applyProtection="1">
      <alignment horizontal="left" vertical="center" wrapText="1" indent="1"/>
      <protection locked="0"/>
    </xf>
    <xf numFmtId="4" fontId="65" fillId="0" borderId="1" xfId="0" applyNumberFormat="1" applyFont="1" applyBorder="1" applyAlignment="1">
      <alignment horizontal="center" vertical="center"/>
    </xf>
    <xf numFmtId="49" fontId="54" fillId="2" borderId="4" xfId="1" applyNumberFormat="1" applyFont="1" applyFill="1" applyBorder="1" applyAlignment="1" applyProtection="1">
      <alignment horizontal="left" vertical="center" wrapText="1" indent="1"/>
    </xf>
    <xf numFmtId="49" fontId="54" fillId="2" borderId="34" xfId="1" applyNumberFormat="1" applyFont="1" applyFill="1" applyBorder="1" applyAlignment="1" applyProtection="1">
      <alignment horizontal="left" vertical="center" wrapText="1" indent="1"/>
    </xf>
    <xf numFmtId="49" fontId="54" fillId="2" borderId="12" xfId="1" applyNumberFormat="1" applyFont="1" applyFill="1" applyBorder="1" applyAlignment="1" applyProtection="1">
      <alignment horizontal="left" vertical="center" wrapText="1" indent="1"/>
    </xf>
    <xf numFmtId="0" fontId="65" fillId="0" borderId="0" xfId="0" applyFont="1" applyBorder="1" applyAlignment="1">
      <alignment horizontal="center"/>
    </xf>
    <xf numFmtId="0" fontId="61" fillId="0" borderId="0" xfId="0" applyFont="1" applyBorder="1"/>
  </cellXfs>
  <cellStyles count="299">
    <cellStyle name="_ВО ОП ТЭС-ОТ- 2007" xfId="6"/>
    <cellStyle name="_ВФ ОАО ТЭС-ОТ- 2009" xfId="7"/>
    <cellStyle name="_Договор аренды ЯЭ с разбивкой" xfId="8"/>
    <cellStyle name="_ОТ ИД 2009" xfId="9"/>
    <cellStyle name="_экон.форм-т ВО 1 с разбивкой" xfId="10"/>
    <cellStyle name="”€ќђќ‘ћ‚›‰" xfId="11"/>
    <cellStyle name="”€љ‘€ђћ‚ђќќ›‰" xfId="12"/>
    <cellStyle name="”ќђќ‘ћ‚›‰" xfId="13"/>
    <cellStyle name="”љ‘ђћ‚ђќќ›‰" xfId="14"/>
    <cellStyle name="„…ќ…†ќ›‰" xfId="15"/>
    <cellStyle name="€’ћѓћ‚›‰" xfId="16"/>
    <cellStyle name="‡ђѓћ‹ћ‚ћљ1" xfId="17"/>
    <cellStyle name="‡ђѓћ‹ћ‚ћљ2" xfId="18"/>
    <cellStyle name="’ћѓћ‚›‰" xfId="19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20% - Акцент1 2" xfId="26"/>
    <cellStyle name="20% - Акцент2 2" xfId="27"/>
    <cellStyle name="20% - Акцент3 2" xfId="28"/>
    <cellStyle name="20% - Акцент4 2" xfId="29"/>
    <cellStyle name="20% - Акцент5 2" xfId="30"/>
    <cellStyle name="20% - Акцент6 2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Акцент1 2" xfId="38"/>
    <cellStyle name="40% - Акцент2 2" xfId="39"/>
    <cellStyle name="40% - Акцент3 2" xfId="40"/>
    <cellStyle name="40% - Акцент4 2" xfId="41"/>
    <cellStyle name="40% - Акцент5 2" xfId="42"/>
    <cellStyle name="40% - Акцент6 2" xfId="43"/>
    <cellStyle name="60% - Accent1" xfId="44"/>
    <cellStyle name="60% - Accent2" xfId="45"/>
    <cellStyle name="60% - Accent3" xfId="46"/>
    <cellStyle name="60% - Accent4" xfId="47"/>
    <cellStyle name="60% - Accent5" xfId="48"/>
    <cellStyle name="60% - Accent6" xfId="49"/>
    <cellStyle name="60% - Акцент1 2" xfId="50"/>
    <cellStyle name="60% - Акцент2 2" xfId="51"/>
    <cellStyle name="60% - Акцент3 2" xfId="52"/>
    <cellStyle name="60% - Акцент4 2" xfId="53"/>
    <cellStyle name="60% - Акцент5 2" xfId="54"/>
    <cellStyle name="60% - Акцент6 2" xfId="55"/>
    <cellStyle name="Accent1" xfId="56"/>
    <cellStyle name="Accent2" xfId="57"/>
    <cellStyle name="Accent3" xfId="58"/>
    <cellStyle name="Accent4" xfId="59"/>
    <cellStyle name="Accent5" xfId="60"/>
    <cellStyle name="Accent6" xfId="61"/>
    <cellStyle name="Bad" xfId="62"/>
    <cellStyle name="Calculation" xfId="63"/>
    <cellStyle name="Check Cell" xfId="64"/>
    <cellStyle name="Comma [0]_irl tel sep5" xfId="65"/>
    <cellStyle name="Comma_irl tel sep5" xfId="66"/>
    <cellStyle name="Currency [0]" xfId="67"/>
    <cellStyle name="Currency [0] 2" xfId="68"/>
    <cellStyle name="Currency [0] 2 2" xfId="69"/>
    <cellStyle name="Currency [0] 2 3" xfId="70"/>
    <cellStyle name="Currency [0] 2 4" xfId="71"/>
    <cellStyle name="Currency [0] 2 5" xfId="72"/>
    <cellStyle name="Currency [0] 2 6" xfId="73"/>
    <cellStyle name="Currency [0] 2 7" xfId="74"/>
    <cellStyle name="Currency [0] 2 8" xfId="75"/>
    <cellStyle name="Currency [0] 3" xfId="76"/>
    <cellStyle name="Currency [0] 3 2" xfId="77"/>
    <cellStyle name="Currency [0] 3 3" xfId="78"/>
    <cellStyle name="Currency [0] 3 4" xfId="79"/>
    <cellStyle name="Currency [0] 3 5" xfId="80"/>
    <cellStyle name="Currency [0] 3 6" xfId="81"/>
    <cellStyle name="Currency [0] 3 7" xfId="82"/>
    <cellStyle name="Currency [0] 3 8" xfId="83"/>
    <cellStyle name="Currency [0] 4" xfId="84"/>
    <cellStyle name="Currency [0] 4 2" xfId="85"/>
    <cellStyle name="Currency [0] 4 3" xfId="86"/>
    <cellStyle name="Currency [0] 4 4" xfId="87"/>
    <cellStyle name="Currency [0] 4 5" xfId="88"/>
    <cellStyle name="Currency [0] 4 6" xfId="89"/>
    <cellStyle name="Currency [0] 4 7" xfId="90"/>
    <cellStyle name="Currency [0] 4 8" xfId="91"/>
    <cellStyle name="Currency [0] 5" xfId="92"/>
    <cellStyle name="Currency [0] 5 2" xfId="93"/>
    <cellStyle name="Currency [0] 5 3" xfId="94"/>
    <cellStyle name="Currency [0] 5 4" xfId="95"/>
    <cellStyle name="Currency [0] 5 5" xfId="96"/>
    <cellStyle name="Currency [0] 5 6" xfId="97"/>
    <cellStyle name="Currency [0] 5 7" xfId="98"/>
    <cellStyle name="Currency [0] 5 8" xfId="99"/>
    <cellStyle name="Currency_irl tel sep5" xfId="100"/>
    <cellStyle name="Euro" xfId="101"/>
    <cellStyle name="Explanatory Text" xfId="102"/>
    <cellStyle name="F2" xfId="103"/>
    <cellStyle name="F3" xfId="104"/>
    <cellStyle name="F4" xfId="105"/>
    <cellStyle name="F5" xfId="106"/>
    <cellStyle name="F6" xfId="107"/>
    <cellStyle name="F7" xfId="108"/>
    <cellStyle name="F8" xfId="109"/>
    <cellStyle name="Good" xfId="110"/>
    <cellStyle name="Heading 1" xfId="111"/>
    <cellStyle name="Heading 2" xfId="112"/>
    <cellStyle name="Heading 3" xfId="113"/>
    <cellStyle name="Heading 4" xfId="114"/>
    <cellStyle name="Input" xfId="115"/>
    <cellStyle name="Linked Cell" xfId="116"/>
    <cellStyle name="Neutral" xfId="117"/>
    <cellStyle name="normal" xfId="118"/>
    <cellStyle name="Normal 2" xfId="119"/>
    <cellStyle name="normal 3" xfId="120"/>
    <cellStyle name="normal 4" xfId="121"/>
    <cellStyle name="normal 5" xfId="122"/>
    <cellStyle name="normal 6" xfId="123"/>
    <cellStyle name="normal 7" xfId="124"/>
    <cellStyle name="normal 8" xfId="125"/>
    <cellStyle name="normal 9" xfId="126"/>
    <cellStyle name="Normal_ASUS" xfId="127"/>
    <cellStyle name="Normal1" xfId="128"/>
    <cellStyle name="normбlnм_laroux" xfId="129"/>
    <cellStyle name="Note" xfId="130"/>
    <cellStyle name="Output" xfId="131"/>
    <cellStyle name="Price_Body" xfId="132"/>
    <cellStyle name="Style 1" xfId="133"/>
    <cellStyle name="Title" xfId="134"/>
    <cellStyle name="Total" xfId="135"/>
    <cellStyle name="Warning Text" xfId="136"/>
    <cellStyle name="Акцент1 2" xfId="137"/>
    <cellStyle name="Акцент2 2" xfId="138"/>
    <cellStyle name="Акцент3 2" xfId="139"/>
    <cellStyle name="Акцент4 2" xfId="140"/>
    <cellStyle name="Акцент5 2" xfId="141"/>
    <cellStyle name="Акцент6 2" xfId="142"/>
    <cellStyle name="Беззащитный" xfId="143"/>
    <cellStyle name="Ввод  2" xfId="144"/>
    <cellStyle name="Вывод 2" xfId="145"/>
    <cellStyle name="Вычисление 2" xfId="146"/>
    <cellStyle name="Гиперссылка 2" xfId="147"/>
    <cellStyle name="Гиперссылка 3" xfId="5"/>
    <cellStyle name="ДАТА" xfId="148"/>
    <cellStyle name="ДАТА 2" xfId="149"/>
    <cellStyle name="ДАТА 3" xfId="150"/>
    <cellStyle name="ДАТА 4" xfId="151"/>
    <cellStyle name="ДАТА 5" xfId="152"/>
    <cellStyle name="ДАТА 6" xfId="153"/>
    <cellStyle name="ДАТА 7" xfId="154"/>
    <cellStyle name="ДАТА 8" xfId="155"/>
    <cellStyle name="ДАТА_UT.IZM.PL.KU.2010YEAR(07.04.2010)" xfId="156"/>
    <cellStyle name="Заголовок" xfId="157"/>
    <cellStyle name="Заголовок 1 2" xfId="158"/>
    <cellStyle name="Заголовок 2 2" xfId="159"/>
    <cellStyle name="Заголовок 3 2" xfId="160"/>
    <cellStyle name="Заголовок 4 2" xfId="161"/>
    <cellStyle name="ЗАГОЛОВОК1" xfId="162"/>
    <cellStyle name="ЗАГОЛОВОК2" xfId="163"/>
    <cellStyle name="ЗаголовокСтолбца" xfId="164"/>
    <cellStyle name="Защитный" xfId="165"/>
    <cellStyle name="Значение" xfId="166"/>
    <cellStyle name="Итог 2" xfId="167"/>
    <cellStyle name="ИТОГОВЫЙ" xfId="168"/>
    <cellStyle name="ИТОГОВЫЙ 2" xfId="169"/>
    <cellStyle name="ИТОГОВЫЙ 3" xfId="170"/>
    <cellStyle name="ИТОГОВЫЙ 4" xfId="171"/>
    <cellStyle name="ИТОГОВЫЙ 5" xfId="172"/>
    <cellStyle name="ИТОГОВЫЙ 6" xfId="173"/>
    <cellStyle name="ИТОГОВЫЙ 7" xfId="174"/>
    <cellStyle name="ИТОГОВЫЙ 8" xfId="175"/>
    <cellStyle name="ИТОГОВЫЙ_UT.IZM.PL.KU.2010YEAR(07.04.2010)" xfId="176"/>
    <cellStyle name="Контрольная ячейка 2" xfId="177"/>
    <cellStyle name="Мои наименования показателей" xfId="180"/>
    <cellStyle name="Мои наименования показателей 2" xfId="181"/>
    <cellStyle name="Мои наименования показателей 2 2" xfId="182"/>
    <cellStyle name="Мои наименования показателей 2 3" xfId="183"/>
    <cellStyle name="Мои наименования показателей 2 4" xfId="184"/>
    <cellStyle name="Мои наименования показателей 2 5" xfId="185"/>
    <cellStyle name="Мои наименования показателей 2 6" xfId="186"/>
    <cellStyle name="Мои наименования показателей 2 7" xfId="187"/>
    <cellStyle name="Мои наименования показателей 2 8" xfId="188"/>
    <cellStyle name="Мои наименования показателей 2_PR.PROG.WARM.PT.2.16(30.03.10)" xfId="189"/>
    <cellStyle name="Мои наименования показателей 3" xfId="190"/>
    <cellStyle name="Мои наименования показателей 3 2" xfId="191"/>
    <cellStyle name="Мои наименования показателей 3 3" xfId="192"/>
    <cellStyle name="Мои наименования показателей 3 4" xfId="193"/>
    <cellStyle name="Мои наименования показателей 3 5" xfId="194"/>
    <cellStyle name="Мои наименования показателей 3 6" xfId="195"/>
    <cellStyle name="Мои наименования показателей 3 7" xfId="196"/>
    <cellStyle name="Мои наименования показателей 3 8" xfId="197"/>
    <cellStyle name="Мои наименования показателей 3_PR.PROG.WARM.PT.2.16(30.03.10)" xfId="198"/>
    <cellStyle name="Мои наименования показателей 4" xfId="199"/>
    <cellStyle name="Мои наименования показателей 4 2" xfId="200"/>
    <cellStyle name="Мои наименования показателей 4 3" xfId="201"/>
    <cellStyle name="Мои наименования показателей 4 4" xfId="202"/>
    <cellStyle name="Мои наименования показателей 4 5" xfId="203"/>
    <cellStyle name="Мои наименования показателей 4 6" xfId="204"/>
    <cellStyle name="Мои наименования показателей 4 7" xfId="205"/>
    <cellStyle name="Мои наименования показателей 4 8" xfId="206"/>
    <cellStyle name="Мои наименования показателей 4_PR.PROG.WARM.PT.2.16(30.03.10)" xfId="207"/>
    <cellStyle name="Мои наименования показателей 5" xfId="208"/>
    <cellStyle name="Мои наименования показателей 5 2" xfId="209"/>
    <cellStyle name="Мои наименования показателей 5 3" xfId="210"/>
    <cellStyle name="Мои наименования показателей 5 4" xfId="211"/>
    <cellStyle name="Мои наименования показателей 5 5" xfId="212"/>
    <cellStyle name="Мои наименования показателей 5 6" xfId="213"/>
    <cellStyle name="Мои наименования показателей 5 7" xfId="214"/>
    <cellStyle name="Мои наименования показателей 5 8" xfId="215"/>
    <cellStyle name="Мои наименования показателей 5_PR.PROG.WARM.PT.2.16(30.03.10)" xfId="216"/>
    <cellStyle name="Мои наименования показателей_BALANCE.VODOSN.2010.FACT" xfId="217"/>
    <cellStyle name="Мой заголовок" xfId="178"/>
    <cellStyle name="Мой заголовок листа" xfId="179"/>
    <cellStyle name="назв фил" xfId="218"/>
    <cellStyle name="Название 2" xfId="219"/>
    <cellStyle name="Нейтральный 2" xfId="220"/>
    <cellStyle name="Обычный" xfId="0" builtinId="0"/>
    <cellStyle name="Обычный 2" xfId="4"/>
    <cellStyle name="Обычный 3" xfId="221"/>
    <cellStyle name="Обычный 4" xfId="222"/>
    <cellStyle name="Обычный 5" xfId="223"/>
    <cellStyle name="Обычный 6" xfId="3"/>
    <cellStyle name="Обычный_ЖКУ_проект3" xfId="2"/>
    <cellStyle name="Обычный_Мониторинг инвестиций" xfId="1"/>
    <cellStyle name="Плохой 2" xfId="224"/>
    <cellStyle name="Поле ввода" xfId="225"/>
    <cellStyle name="Пояснение 2" xfId="226"/>
    <cellStyle name="Примечание 2" xfId="227"/>
    <cellStyle name="Примечание 2 2" xfId="228"/>
    <cellStyle name="Примечание 2 3" xfId="229"/>
    <cellStyle name="Примечание 2 4" xfId="230"/>
    <cellStyle name="Примечание 2 5" xfId="231"/>
    <cellStyle name="Примечание 2 6" xfId="232"/>
    <cellStyle name="Примечание 2 7" xfId="233"/>
    <cellStyle name="Примечание 2 8" xfId="234"/>
    <cellStyle name="Примечание 3" xfId="235"/>
    <cellStyle name="Примечание 3 2" xfId="236"/>
    <cellStyle name="Примечание 3 3" xfId="237"/>
    <cellStyle name="Примечание 3 4" xfId="238"/>
    <cellStyle name="Примечание 3 5" xfId="239"/>
    <cellStyle name="Примечание 3 6" xfId="240"/>
    <cellStyle name="Примечание 3 7" xfId="241"/>
    <cellStyle name="Примечание 3 8" xfId="242"/>
    <cellStyle name="Примечание 4" xfId="243"/>
    <cellStyle name="Примечание 4 2" xfId="244"/>
    <cellStyle name="Примечание 4 3" xfId="245"/>
    <cellStyle name="Примечание 4 4" xfId="246"/>
    <cellStyle name="Примечание 4 5" xfId="247"/>
    <cellStyle name="Примечание 4 6" xfId="248"/>
    <cellStyle name="Примечание 4 7" xfId="249"/>
    <cellStyle name="Примечание 4 8" xfId="250"/>
    <cellStyle name="Примечание 5" xfId="251"/>
    <cellStyle name="Примечание 5 2" xfId="252"/>
    <cellStyle name="Примечание 5 3" xfId="253"/>
    <cellStyle name="Примечание 5 4" xfId="254"/>
    <cellStyle name="Примечание 5 5" xfId="255"/>
    <cellStyle name="Примечание 5 6" xfId="256"/>
    <cellStyle name="Примечание 5 7" xfId="257"/>
    <cellStyle name="Примечание 5 8" xfId="258"/>
    <cellStyle name="Примечание 6" xfId="259"/>
    <cellStyle name="Примечание 7" xfId="298"/>
    <cellStyle name="Процентный 2" xfId="260"/>
    <cellStyle name="Связанная ячейка 2" xfId="261"/>
    <cellStyle name="Стиль 1" xfId="262"/>
    <cellStyle name="ТЕКСТ" xfId="263"/>
    <cellStyle name="ТЕКСТ 2" xfId="264"/>
    <cellStyle name="ТЕКСТ 3" xfId="265"/>
    <cellStyle name="ТЕКСТ 4" xfId="266"/>
    <cellStyle name="ТЕКСТ 5" xfId="267"/>
    <cellStyle name="ТЕКСТ 6" xfId="268"/>
    <cellStyle name="ТЕКСТ 7" xfId="269"/>
    <cellStyle name="ТЕКСТ 8" xfId="270"/>
    <cellStyle name="Текст предупреждения 2" xfId="271"/>
    <cellStyle name="Текстовый" xfId="272"/>
    <cellStyle name="Текстовый 2" xfId="273"/>
    <cellStyle name="Текстовый 3" xfId="274"/>
    <cellStyle name="Текстовый 4" xfId="275"/>
    <cellStyle name="Текстовый 5" xfId="276"/>
    <cellStyle name="Текстовый 6" xfId="277"/>
    <cellStyle name="Текстовый 7" xfId="278"/>
    <cellStyle name="Текстовый 8" xfId="279"/>
    <cellStyle name="Текстовый_BALANCE.VODOSN.2010.FACT" xfId="280"/>
    <cellStyle name="Тысячи [0]_3Com" xfId="281"/>
    <cellStyle name="Тысячи_3Com" xfId="282"/>
    <cellStyle name="ФИКСИРОВАННЫЙ" xfId="283"/>
    <cellStyle name="ФИКСИРОВАННЫЙ 2" xfId="284"/>
    <cellStyle name="ФИКСИРОВАННЫЙ 3" xfId="285"/>
    <cellStyle name="ФИКСИРОВАННЫЙ 4" xfId="286"/>
    <cellStyle name="ФИКСИРОВАННЫЙ 5" xfId="287"/>
    <cellStyle name="ФИКСИРОВАННЫЙ 6" xfId="288"/>
    <cellStyle name="ФИКСИРОВАННЫЙ 7" xfId="289"/>
    <cellStyle name="ФИКСИРОВАННЫЙ 8" xfId="290"/>
    <cellStyle name="ФИКСИРОВАННЫЙ_UT.IZM.PL.KU.2010YEAR(07.04.2010)" xfId="291"/>
    <cellStyle name="Финансовый 2" xfId="292"/>
    <cellStyle name="Формула" xfId="293"/>
    <cellStyle name="ФормулаВБ" xfId="294"/>
    <cellStyle name="ФормулаНаКонтроль" xfId="295"/>
    <cellStyle name="Хороший 2" xfId="296"/>
    <cellStyle name="Џђћ–…ќ’ќ›‰" xfId="2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54;&#1053;&#1048;&#1058;&#1054;&#1056;&#1048;&#1053;&#1043;&#1048;%202018\&#1055;&#1083;&#1072;&#1090;&#1072;%20&#1075;&#1088;&#1072;&#1078;&#1076;&#1072;&#1085;\03.&#1052;&#1072;&#1088;&#1090;%202018\RU69.OREP.KU.2018.MONTHLY.03(Report_No_1)%20&#1040;&#1085;&#1076;&#1088;&#1077;&#1072;&#1087;&#1086;&#1083;&#1100;&#1089;&#1082;&#1080;&#1081;%20&#1041;&#1077;&#1078;&#1077;&#1094;&#1082;&#1080;&#1081;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54;&#1053;&#1048;&#1058;&#1054;&#1056;&#1048;&#1053;&#1043;&#1048;%202018/&#1055;&#1083;&#1072;&#1090;&#1072;%20&#1075;&#1088;&#1072;&#1078;&#1076;&#1072;&#1085;/03.&#1052;&#1072;&#1088;&#1090;%202018/RU69.OREP.KU.2018.MONTHLY.03(Report_No_1)%20&#1040;&#1085;&#1076;&#1088;&#1077;&#1072;&#1087;&#1086;&#1083;&#1100;&#1089;&#1082;&#1080;&#1081;%20&#1041;&#1077;&#1078;&#1077;&#1094;&#1082;&#1080;&#108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VLDProvDATA"/>
      <sheetName val="Инструкция"/>
      <sheetName val="Лог обновления"/>
      <sheetName val="Список МО"/>
      <sheetName val="Обоснование роста"/>
      <sheetName val="ИРР"/>
      <sheetName val="ПУ"/>
      <sheetName val="ПКНП"/>
      <sheetName val="СУБС ЖКУ"/>
      <sheetName val="СУБС ПИ"/>
      <sheetName val="ТФ 1"/>
      <sheetName val="НМ 1"/>
      <sheetName val="СРЕД 1"/>
      <sheetName val="МАКС 1"/>
      <sheetName val="ТФ 2"/>
      <sheetName val="НМ 2"/>
      <sheetName val="СРЕД 2"/>
      <sheetName val="МАКС 2"/>
      <sheetName val="ТФ 3"/>
      <sheetName val="НМ 3"/>
      <sheetName val="СРЕД 3"/>
      <sheetName val="МАКС 3"/>
      <sheetName val="ТФ 4"/>
      <sheetName val="НМ 4"/>
      <sheetName val="СРЕД 4"/>
      <sheetName val="МАКС 4"/>
      <sheetName val="ТФ 5"/>
      <sheetName val="НМ 5"/>
      <sheetName val="СРЕД 5"/>
      <sheetName val="МАКС 5"/>
      <sheetName val="ТФ 6"/>
      <sheetName val="НМ 6"/>
      <sheetName val="СРЕД 6"/>
      <sheetName val="МАКС 6"/>
      <sheetName val="ТФ 7"/>
      <sheetName val="НМ 7"/>
      <sheetName val="СРЕД 7"/>
      <sheetName val="МАКС 7"/>
      <sheetName val="ТФ 8"/>
      <sheetName val="НМ 8"/>
      <sheetName val="СРЕД 8"/>
      <sheetName val="МАКС 8"/>
      <sheetName val="ТФ 9"/>
      <sheetName val="НМ 9"/>
      <sheetName val="СРЕД 9"/>
      <sheetName val="МАКС 9"/>
      <sheetName val="ТФ 10"/>
      <sheetName val="НМ 10"/>
      <sheetName val="СРЕД 10"/>
      <sheetName val="МАКС 10"/>
      <sheetName val="ТФ 11"/>
      <sheetName val="НМ 11"/>
      <sheetName val="СРЕД 11"/>
      <sheetName val="МАКС 11"/>
      <sheetName val="ТФ 12"/>
      <sheetName val="НМ 12"/>
      <sheetName val="СРЕД 12"/>
      <sheetName val="МАКС 12"/>
      <sheetName val="ТФ 13"/>
      <sheetName val="НМ 13"/>
      <sheetName val="СРЕД 13"/>
      <sheetName val="МАКС 13"/>
      <sheetName val="ТФ 14"/>
      <sheetName val="НМ 14"/>
      <sheetName val="СРЕД 14"/>
      <sheetName val="МАКС 14"/>
      <sheetName val="ТФ 15"/>
      <sheetName val="НМ 15"/>
      <sheetName val="СРЕД 15"/>
      <sheetName val="МАКС 15"/>
      <sheetName val="Проверка"/>
      <sheetName val="Отпуск ТЭ"/>
      <sheetName val="Отпуск ЭЭ (1-СТ)"/>
      <sheetName val="Отпуск ЭЭ (ЗОН)"/>
      <sheetName val="ORG_TF"/>
      <sheetName val="VBLAG_NM"/>
      <sheetName val="TECHSHEET"/>
      <sheetName val="tech"/>
      <sheetName val="ТФ PATTERN"/>
      <sheetName val="НМ PATTERN"/>
      <sheetName val="СРЕД PATTERN"/>
      <sheetName val="МАКС PATTERN"/>
      <sheetName val="ТФ"/>
      <sheetName val="НМ"/>
      <sheetName val="СРЕД"/>
      <sheetName val="МАКС"/>
      <sheetName val="modGetGeoBase"/>
      <sheetName val="REESTR_FILTERED"/>
      <sheetName val="REESTR_ORG"/>
      <sheetName val="REESTR_LOCATION"/>
      <sheetName val="REESTR_MO"/>
      <sheetName val="RP_ORG_TF"/>
      <sheetName val="BP_ORG_TF"/>
      <sheetName val="RP_NVV"/>
      <sheetName val="BP_NVV"/>
      <sheetName val="LIST_MO_DICTIONARY"/>
      <sheetName val="RFNM_DICTIONARY"/>
      <sheetName val="NTKU1X_LIST_MO_BY_RN"/>
      <sheetName val="NTKU1X_OKTMO_INDICATORS"/>
      <sheetName val="NTKU1X_LIST_MO"/>
      <sheetName val="NTKU1X_CE"/>
      <sheetName val="NTKU1X_EC"/>
      <sheetName val="NTKU1X_RFNM"/>
      <sheetName val="NTKU1X_SUBS_JKU"/>
      <sheetName val="NTKU1X_SUBS_IDX"/>
      <sheetName val="NTKU1X_ORG"/>
      <sheetName val="NTKU1X_ORG_TF"/>
      <sheetName val="NTKU1X_VF"/>
      <sheetName val="NTKU1X_VF_NM"/>
      <sheetName val="NTKU1X_AVG"/>
      <sheetName val="NTKU1X_MAX"/>
      <sheetName val="NTKU1X_ADVOCACY"/>
      <sheetName val="NTKU1X_VBLAG"/>
      <sheetName val="NTKU1X_VBLAG_TOTAL"/>
      <sheetName val="NTKU1X_VLD_HEATING_EE"/>
      <sheetName val="NTKU1X_VLD_SPLR_HEATING_EE"/>
      <sheetName val="modVLDProvGeneralProc"/>
      <sheetName val="modVLDProv"/>
      <sheetName val="modVLDProvLIST_MO"/>
      <sheetName val="modAVG"/>
      <sheetName val="modMAX"/>
      <sheetName val="modCommandButton"/>
      <sheetName val="modListMO"/>
      <sheetName val="modfrmRegion"/>
      <sheetName val="modfrmVBLAG"/>
      <sheetName val="modfrmReestr"/>
      <sheetName val="modfrmOrg"/>
      <sheetName val="modfrmNTKU1XCheckInIsInProgress"/>
      <sheetName val="modfrmNTKU1XUpdateIsInProgress"/>
      <sheetName val="modUpdTemplMain"/>
      <sheetName val="modfrmCheckUpdates"/>
      <sheetName val="modfrmKU_LENGTH_PERIOD"/>
      <sheetName val="modfrmDateChoose"/>
      <sheetName val="modfrmNormativeDetailed"/>
      <sheetName val="modTF"/>
      <sheetName val="modNM"/>
      <sheetName val="modSUBS_JKU"/>
      <sheetName val="modSUBS_IDX"/>
      <sheetName val="modADVOCACY"/>
      <sheetName val="modCE"/>
      <sheetName val="modEC"/>
      <sheetName val="modRFNM"/>
      <sheetName val="modIHLCommandBar"/>
      <sheetName val="modfrmHOTVSNAAdditionalOrgData"/>
      <sheetName val="modGeneralProcedures"/>
      <sheetName val="modUIButtons"/>
      <sheetName val="modInfo"/>
      <sheetName val="modfrmDynamicList"/>
      <sheetName val="modfrmADDRESSEditor"/>
      <sheetName val="modfrmORGTFList"/>
      <sheetName val="modfrmORGSelector"/>
      <sheetName val="modFactIss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2">
          <cell r="B2" t="str">
            <v>Аксеновское сельское поселение</v>
          </cell>
          <cell r="E2" t="str">
            <v>Андреапольский муниципальный район</v>
          </cell>
        </row>
        <row r="3">
          <cell r="B3" t="str">
            <v>Андреапольский муниципальный район</v>
          </cell>
          <cell r="E3" t="str">
            <v>Бежецкий муниципальный район</v>
          </cell>
        </row>
        <row r="4">
          <cell r="B4" t="str">
            <v>Андреапольское сельское поселение</v>
          </cell>
          <cell r="E4" t="str">
            <v>Бельский муниципальный район</v>
          </cell>
        </row>
        <row r="5">
          <cell r="B5" t="str">
            <v>Бологовское сельское поселение</v>
          </cell>
          <cell r="E5" t="str">
            <v>Бологовский муниципальный район</v>
          </cell>
        </row>
        <row r="6">
          <cell r="B6" t="str">
            <v>Волокское сельское поселение</v>
          </cell>
          <cell r="E6" t="str">
            <v>Весьегонский муниципальный район</v>
          </cell>
        </row>
        <row r="7">
          <cell r="B7" t="str">
            <v>Городское поселение город Андреаполь</v>
          </cell>
          <cell r="E7" t="str">
            <v>Вышневолоцкий муниципальный район</v>
          </cell>
        </row>
        <row r="8">
          <cell r="B8" t="str">
            <v>Луговское сельское поселение</v>
          </cell>
          <cell r="E8" t="str">
            <v>Городской округ Осташковский</v>
          </cell>
        </row>
        <row r="9">
          <cell r="B9" t="str">
            <v>Торопацкое сельское поселение</v>
          </cell>
          <cell r="E9" t="str">
            <v>Городской округ Удомельский</v>
          </cell>
        </row>
        <row r="10">
          <cell r="B10" t="str">
            <v>Хотилицкое сельское поселение</v>
          </cell>
          <cell r="E10" t="str">
            <v>Городской округ город Вышний Волочек</v>
          </cell>
        </row>
        <row r="11">
          <cell r="E11" t="str">
            <v>Городской округ город Кимры</v>
          </cell>
        </row>
        <row r="12">
          <cell r="E12" t="str">
            <v>Городской округ город Ржев</v>
          </cell>
        </row>
        <row r="13">
          <cell r="E13" t="str">
            <v>Городской округ город Тверь</v>
          </cell>
        </row>
        <row r="14">
          <cell r="E14" t="str">
            <v>Городской округ город Торжок</v>
          </cell>
        </row>
        <row r="15">
          <cell r="E15" t="str">
            <v>Городской округ поселок Озерный (ЗАТО)</v>
          </cell>
        </row>
        <row r="16">
          <cell r="E16" t="str">
            <v>Городской округ поселок Солнечный (ЗАТО)</v>
          </cell>
        </row>
        <row r="17">
          <cell r="E17" t="str">
            <v>Жарковский муниципальный район</v>
          </cell>
        </row>
        <row r="18">
          <cell r="E18" t="str">
            <v>Западнодвинский муниципальный район</v>
          </cell>
        </row>
        <row r="19">
          <cell r="E19" t="str">
            <v>Зубцовский муниципальный район</v>
          </cell>
        </row>
        <row r="20">
          <cell r="E20" t="str">
            <v>Калининский муниципальный район</v>
          </cell>
        </row>
        <row r="21">
          <cell r="E21" t="str">
            <v>Калязинский муниципальный район</v>
          </cell>
        </row>
        <row r="22">
          <cell r="E22" t="str">
            <v>Кашинский муниципальный район</v>
          </cell>
        </row>
        <row r="23">
          <cell r="E23" t="str">
            <v>Кесовогорский муниципальный район</v>
          </cell>
        </row>
        <row r="24">
          <cell r="E24" t="str">
            <v>Кимрский муниципальный район</v>
          </cell>
        </row>
        <row r="25">
          <cell r="E25" t="str">
            <v>Конаковский муниципальный район</v>
          </cell>
        </row>
        <row r="26">
          <cell r="E26" t="str">
            <v>Краснохолмский муниципальный район</v>
          </cell>
        </row>
        <row r="27">
          <cell r="E27" t="str">
            <v>Кувшиновский муниципальный район</v>
          </cell>
        </row>
        <row r="28">
          <cell r="E28" t="str">
            <v>Лесной муниципальный район</v>
          </cell>
        </row>
        <row r="29">
          <cell r="E29" t="str">
            <v>Лихославльский муниципальный район</v>
          </cell>
        </row>
        <row r="30">
          <cell r="E30" t="str">
            <v>Максатихинский муниципальный район</v>
          </cell>
        </row>
        <row r="31">
          <cell r="E31" t="str">
            <v>Молоковский муниципальный район</v>
          </cell>
        </row>
        <row r="32">
          <cell r="E32" t="str">
            <v>Нелидовский муниципальный район</v>
          </cell>
        </row>
        <row r="33">
          <cell r="E33" t="str">
            <v>Оленинский муниципальный район</v>
          </cell>
        </row>
        <row r="34">
          <cell r="E34" t="str">
            <v>Пеновский муниципальный район</v>
          </cell>
        </row>
        <row r="35">
          <cell r="E35" t="str">
            <v>Рамешковский муниципальный район</v>
          </cell>
        </row>
        <row r="36">
          <cell r="E36" t="str">
            <v>Ржевский муниципальный район</v>
          </cell>
        </row>
        <row r="37">
          <cell r="E37" t="str">
            <v>Сандовский муниципальный район</v>
          </cell>
        </row>
        <row r="38">
          <cell r="E38" t="str">
            <v>Селижаровский муниципальный район</v>
          </cell>
        </row>
        <row r="39">
          <cell r="E39" t="str">
            <v>Сонковский муниципальный район</v>
          </cell>
        </row>
        <row r="40">
          <cell r="E40" t="str">
            <v>Спировский муниципальный район</v>
          </cell>
        </row>
        <row r="41">
          <cell r="E41" t="str">
            <v>Старицкий муниципальный район</v>
          </cell>
        </row>
        <row r="42">
          <cell r="E42" t="str">
            <v>Торжокский муниципальный район</v>
          </cell>
        </row>
        <row r="43">
          <cell r="E43" t="str">
            <v>Торопецкий муниципальный район</v>
          </cell>
        </row>
        <row r="44">
          <cell r="E44" t="str">
            <v>Фировский муниципальный район</v>
          </cell>
        </row>
      </sheetData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VLDProvDATA"/>
      <sheetName val="Инструкция"/>
      <sheetName val="Лог обновления"/>
      <sheetName val="Список МО"/>
      <sheetName val="Обоснование роста"/>
      <sheetName val="ИРР"/>
      <sheetName val="ПУ"/>
      <sheetName val="ПКНП"/>
      <sheetName val="СУБС ЖКУ"/>
      <sheetName val="СУБС ПИ"/>
      <sheetName val="ТФ 1"/>
      <sheetName val="НМ 1"/>
      <sheetName val="СРЕД 1"/>
      <sheetName val="МАКС 1"/>
      <sheetName val="ТФ 2"/>
      <sheetName val="НМ 2"/>
      <sheetName val="СРЕД 2"/>
      <sheetName val="МАКС 2"/>
      <sheetName val="ТФ 3"/>
      <sheetName val="НМ 3"/>
      <sheetName val="СРЕД 3"/>
      <sheetName val="МАКС 3"/>
      <sheetName val="ТФ 4"/>
      <sheetName val="НМ 4"/>
      <sheetName val="СРЕД 4"/>
      <sheetName val="МАКС 4"/>
      <sheetName val="ТФ 5"/>
      <sheetName val="НМ 5"/>
      <sheetName val="СРЕД 5"/>
      <sheetName val="МАКС 5"/>
      <sheetName val="ТФ 6"/>
      <sheetName val="НМ 6"/>
      <sheetName val="СРЕД 6"/>
      <sheetName val="МАКС 6"/>
      <sheetName val="ТФ 7"/>
      <sheetName val="НМ 7"/>
      <sheetName val="СРЕД 7"/>
      <sheetName val="МАКС 7"/>
      <sheetName val="ТФ 8"/>
      <sheetName val="НМ 8"/>
      <sheetName val="СРЕД 8"/>
      <sheetName val="МАКС 8"/>
      <sheetName val="ТФ 9"/>
      <sheetName val="НМ 9"/>
      <sheetName val="СРЕД 9"/>
      <sheetName val="МАКС 9"/>
      <sheetName val="ТФ 10"/>
      <sheetName val="НМ 10"/>
      <sheetName val="СРЕД 10"/>
      <sheetName val="МАКС 10"/>
      <sheetName val="ТФ 11"/>
      <sheetName val="НМ 11"/>
      <sheetName val="СРЕД 11"/>
      <sheetName val="МАКС 11"/>
      <sheetName val="ТФ 12"/>
      <sheetName val="НМ 12"/>
      <sheetName val="СРЕД 12"/>
      <sheetName val="МАКС 12"/>
      <sheetName val="ТФ 13"/>
      <sheetName val="НМ 13"/>
      <sheetName val="СРЕД 13"/>
      <sheetName val="МАКС 13"/>
      <sheetName val="ТФ 14"/>
      <sheetName val="НМ 14"/>
      <sheetName val="СРЕД 14"/>
      <sheetName val="МАКС 14"/>
      <sheetName val="ТФ 15"/>
      <sheetName val="НМ 15"/>
      <sheetName val="СРЕД 15"/>
      <sheetName val="МАКС 15"/>
      <sheetName val="Проверка"/>
      <sheetName val="Отпуск ТЭ"/>
      <sheetName val="Отпуск ЭЭ (1-СТ)"/>
      <sheetName val="Отпуск ЭЭ (ЗОН)"/>
      <sheetName val="ORG_TF"/>
      <sheetName val="VBLAG_NM"/>
      <sheetName val="TECHSHEET"/>
      <sheetName val="tech"/>
      <sheetName val="ТФ PATTERN"/>
      <sheetName val="НМ PATTERN"/>
      <sheetName val="СРЕД PATTERN"/>
      <sheetName val="МАКС PATTERN"/>
      <sheetName val="ТФ"/>
      <sheetName val="НМ"/>
      <sheetName val="СРЕД"/>
      <sheetName val="МАКС"/>
      <sheetName val="modGetGeoBase"/>
      <sheetName val="REESTR_FILTERED"/>
      <sheetName val="REESTR_ORG"/>
      <sheetName val="REESTR_LOCATION"/>
      <sheetName val="REESTR_MO"/>
      <sheetName val="RP_ORG_TF"/>
      <sheetName val="BP_ORG_TF"/>
      <sheetName val="RP_NVV"/>
      <sheetName val="BP_NVV"/>
      <sheetName val="LIST_MO_DICTIONARY"/>
      <sheetName val="RFNM_DICTIONARY"/>
      <sheetName val="NTKU1X_LIST_MO_BY_RN"/>
      <sheetName val="NTKU1X_OKTMO_INDICATORS"/>
      <sheetName val="NTKU1X_LIST_MO"/>
      <sheetName val="NTKU1X_CE"/>
      <sheetName val="NTKU1X_EC"/>
      <sheetName val="NTKU1X_RFNM"/>
      <sheetName val="NTKU1X_SUBS_JKU"/>
      <sheetName val="NTKU1X_SUBS_IDX"/>
      <sheetName val="NTKU1X_ORG"/>
      <sheetName val="NTKU1X_ORG_TF"/>
      <sheetName val="NTKU1X_VF"/>
      <sheetName val="NTKU1X_VF_NM"/>
      <sheetName val="NTKU1X_AVG"/>
      <sheetName val="NTKU1X_MAX"/>
      <sheetName val="NTKU1X_ADVOCACY"/>
      <sheetName val="NTKU1X_VBLAG"/>
      <sheetName val="NTKU1X_VBLAG_TOTAL"/>
      <sheetName val="NTKU1X_VLD_HEATING_EE"/>
      <sheetName val="NTKU1X_VLD_SPLR_HEATING_EE"/>
      <sheetName val="modVLDProvGeneralProc"/>
      <sheetName val="modVLDProv"/>
      <sheetName val="modVLDProvLIST_MO"/>
      <sheetName val="modAVG"/>
      <sheetName val="modMAX"/>
      <sheetName val="modCommandButton"/>
      <sheetName val="modListMO"/>
      <sheetName val="modfrmRegion"/>
      <sheetName val="modfrmVBLAG"/>
      <sheetName val="modfrmReestr"/>
      <sheetName val="modfrmOrg"/>
      <sheetName val="modfrmNTKU1XCheckInIsInProgress"/>
      <sheetName val="modfrmNTKU1XUpdateIsInProgress"/>
      <sheetName val="modUpdTemplMain"/>
      <sheetName val="modfrmCheckUpdates"/>
      <sheetName val="modfrmKU_LENGTH_PERIOD"/>
      <sheetName val="modfrmDateChoose"/>
      <sheetName val="modfrmNormativeDetailed"/>
      <sheetName val="modTF"/>
      <sheetName val="modNM"/>
      <sheetName val="modSUBS_JKU"/>
      <sheetName val="modSUBS_IDX"/>
      <sheetName val="modADVOCACY"/>
      <sheetName val="modCE"/>
      <sheetName val="modEC"/>
      <sheetName val="modRFNM"/>
      <sheetName val="modIHLCommandBar"/>
      <sheetName val="modfrmHOTVSNAAdditionalOrgData"/>
      <sheetName val="modGeneralProcedures"/>
      <sheetName val="modUIButtons"/>
      <sheetName val="modInfo"/>
      <sheetName val="modfrmDynamicList"/>
      <sheetName val="modfrmADDRESSEditor"/>
      <sheetName val="modfrmORGTFList"/>
      <sheetName val="modfrmORGSelector"/>
      <sheetName val="modFactIss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2">
          <cell r="B2" t="str">
            <v>Аксеновское сельское поселение</v>
          </cell>
          <cell r="E2" t="str">
            <v>Андреапольский муниципальный район</v>
          </cell>
        </row>
        <row r="3">
          <cell r="B3" t="str">
            <v>Андреапольский муниципальный район</v>
          </cell>
          <cell r="E3" t="str">
            <v>Бежецкий муниципальный район</v>
          </cell>
        </row>
        <row r="4">
          <cell r="B4" t="str">
            <v>Андреапольское сельское поселение</v>
          </cell>
          <cell r="E4" t="str">
            <v>Бельский муниципальный район</v>
          </cell>
        </row>
        <row r="5">
          <cell r="B5" t="str">
            <v>Бологовское сельское поселение</v>
          </cell>
          <cell r="E5" t="str">
            <v>Бологовский муниципальный район</v>
          </cell>
        </row>
        <row r="6">
          <cell r="B6" t="str">
            <v>Волокское сельское поселение</v>
          </cell>
          <cell r="E6" t="str">
            <v>Весьегонский муниципальный район</v>
          </cell>
        </row>
        <row r="7">
          <cell r="B7" t="str">
            <v>Городское поселение город Андреаполь</v>
          </cell>
          <cell r="E7" t="str">
            <v>Вышневолоцкий муниципальный район</v>
          </cell>
        </row>
        <row r="8">
          <cell r="B8" t="str">
            <v>Луговское сельское поселение</v>
          </cell>
          <cell r="E8" t="str">
            <v>Городской округ Осташковский</v>
          </cell>
        </row>
        <row r="9">
          <cell r="B9" t="str">
            <v>Торопацкое сельское поселение</v>
          </cell>
          <cell r="E9" t="str">
            <v>Городской округ Удомельский</v>
          </cell>
        </row>
        <row r="10">
          <cell r="B10" t="str">
            <v>Хотилицкое сельское поселение</v>
          </cell>
          <cell r="E10" t="str">
            <v>Городской округ город Вышний Волочек</v>
          </cell>
        </row>
        <row r="11">
          <cell r="E11" t="str">
            <v>Городской округ город Кимры</v>
          </cell>
        </row>
        <row r="12">
          <cell r="E12" t="str">
            <v>Городской округ город Ржев</v>
          </cell>
        </row>
        <row r="13">
          <cell r="E13" t="str">
            <v>Городской округ город Тверь</v>
          </cell>
        </row>
        <row r="14">
          <cell r="E14" t="str">
            <v>Городской округ город Торжок</v>
          </cell>
        </row>
        <row r="15">
          <cell r="E15" t="str">
            <v>Городской округ поселок Озерный (ЗАТО)</v>
          </cell>
        </row>
        <row r="16">
          <cell r="E16" t="str">
            <v>Городской округ поселок Солнечный (ЗАТО)</v>
          </cell>
        </row>
        <row r="17">
          <cell r="E17" t="str">
            <v>Жарковский муниципальный район</v>
          </cell>
        </row>
        <row r="18">
          <cell r="E18" t="str">
            <v>Западнодвинский муниципальный район</v>
          </cell>
        </row>
        <row r="19">
          <cell r="E19" t="str">
            <v>Зубцовский муниципальный район</v>
          </cell>
        </row>
        <row r="20">
          <cell r="E20" t="str">
            <v>Калининский муниципальный район</v>
          </cell>
        </row>
        <row r="21">
          <cell r="E21" t="str">
            <v>Калязинский муниципальный район</v>
          </cell>
        </row>
        <row r="22">
          <cell r="E22" t="str">
            <v>Кашинский муниципальный район</v>
          </cell>
        </row>
        <row r="23">
          <cell r="E23" t="str">
            <v>Кесовогорский муниципальный район</v>
          </cell>
        </row>
        <row r="24">
          <cell r="E24" t="str">
            <v>Кимрский муниципальный район</v>
          </cell>
        </row>
        <row r="25">
          <cell r="E25" t="str">
            <v>Конаковский муниципальный район</v>
          </cell>
        </row>
        <row r="26">
          <cell r="E26" t="str">
            <v>Краснохолмский муниципальный район</v>
          </cell>
        </row>
        <row r="27">
          <cell r="E27" t="str">
            <v>Кувшиновский муниципальный район</v>
          </cell>
        </row>
        <row r="28">
          <cell r="E28" t="str">
            <v>Лесной муниципальный район</v>
          </cell>
        </row>
        <row r="29">
          <cell r="E29" t="str">
            <v>Лихославльский муниципальный район</v>
          </cell>
        </row>
        <row r="30">
          <cell r="E30" t="str">
            <v>Максатихинский муниципальный район</v>
          </cell>
        </row>
        <row r="31">
          <cell r="E31" t="str">
            <v>Молоковский муниципальный район</v>
          </cell>
        </row>
        <row r="32">
          <cell r="E32" t="str">
            <v>Нелидовский муниципальный район</v>
          </cell>
        </row>
        <row r="33">
          <cell r="E33" t="str">
            <v>Оленинский муниципальный район</v>
          </cell>
        </row>
        <row r="34">
          <cell r="E34" t="str">
            <v>Пеновский муниципальный район</v>
          </cell>
        </row>
        <row r="35">
          <cell r="E35" t="str">
            <v>Рамешковский муниципальный район</v>
          </cell>
        </row>
        <row r="36">
          <cell r="E36" t="str">
            <v>Ржевский муниципальный район</v>
          </cell>
        </row>
        <row r="37">
          <cell r="E37" t="str">
            <v>Сандовский муниципальный район</v>
          </cell>
        </row>
        <row r="38">
          <cell r="E38" t="str">
            <v>Селижаровский муниципальный район</v>
          </cell>
        </row>
        <row r="39">
          <cell r="E39" t="str">
            <v>Сонковский муниципальный район</v>
          </cell>
        </row>
        <row r="40">
          <cell r="E40" t="str">
            <v>Спировский муниципальный район</v>
          </cell>
        </row>
        <row r="41">
          <cell r="E41" t="str">
            <v>Старицкий муниципальный район</v>
          </cell>
        </row>
        <row r="42">
          <cell r="E42" t="str">
            <v>Торжокский муниципальный район</v>
          </cell>
        </row>
        <row r="43">
          <cell r="E43" t="str">
            <v>Торопецкий муниципальный район</v>
          </cell>
        </row>
        <row r="44">
          <cell r="E44" t="str">
            <v>Фировский муниципальный район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5"/>
  <sheetViews>
    <sheetView view="pageBreakPreview" zoomScale="110" zoomScaleNormal="100" zoomScaleSheetLayoutView="110" workbookViewId="0">
      <selection activeCell="J12" sqref="J12"/>
    </sheetView>
  </sheetViews>
  <sheetFormatPr defaultRowHeight="15"/>
  <cols>
    <col min="1" max="1" width="3.42578125" customWidth="1"/>
    <col min="2" max="2" width="33.42578125" customWidth="1"/>
    <col min="3" max="4" width="19" customWidth="1"/>
    <col min="5" max="5" width="19.7109375" customWidth="1"/>
    <col min="6" max="7" width="10.28515625" customWidth="1"/>
    <col min="8" max="8" width="3.42578125" customWidth="1"/>
    <col min="9" max="9" width="78.140625" customWidth="1"/>
    <col min="10" max="10" width="26.85546875" customWidth="1"/>
    <col min="11" max="11" width="3.28515625" customWidth="1"/>
    <col min="12" max="12" width="26.85546875" customWidth="1"/>
  </cols>
  <sheetData>
    <row r="1" spans="2:10" ht="15.75" thickBot="1"/>
    <row r="2" spans="2:10" ht="15.75" customHeight="1" thickBot="1">
      <c r="B2" s="31" t="s">
        <v>5</v>
      </c>
      <c r="C2" s="10" t="s">
        <v>39</v>
      </c>
      <c r="D2" s="10" t="s">
        <v>40</v>
      </c>
      <c r="E2" s="10" t="s">
        <v>41</v>
      </c>
      <c r="F2" s="37" t="s">
        <v>42</v>
      </c>
      <c r="G2" s="37" t="s">
        <v>43</v>
      </c>
      <c r="I2" s="31" t="s">
        <v>5</v>
      </c>
      <c r="J2" s="6" t="s">
        <v>16</v>
      </c>
    </row>
    <row r="3" spans="2:10" ht="15" customHeight="1">
      <c r="B3" s="32"/>
      <c r="C3" s="29" t="s">
        <v>8</v>
      </c>
      <c r="D3" s="29" t="s">
        <v>8</v>
      </c>
      <c r="E3" s="29" t="s">
        <v>8</v>
      </c>
      <c r="F3" s="38"/>
      <c r="G3" s="38"/>
      <c r="I3" s="32"/>
      <c r="J3" s="29" t="s">
        <v>15</v>
      </c>
    </row>
    <row r="4" spans="2:10" ht="15.75" thickBot="1">
      <c r="B4" s="33"/>
      <c r="C4" s="30"/>
      <c r="D4" s="30"/>
      <c r="E4" s="30"/>
      <c r="F4" s="39"/>
      <c r="G4" s="39"/>
      <c r="I4" s="33"/>
      <c r="J4" s="30"/>
    </row>
    <row r="5" spans="2:10" ht="15.75" thickBot="1">
      <c r="B5" s="2" t="s">
        <v>6</v>
      </c>
      <c r="C5" s="4">
        <v>2.96</v>
      </c>
      <c r="D5" s="4">
        <v>3.01</v>
      </c>
      <c r="E5" s="4">
        <v>3.08</v>
      </c>
      <c r="F5" s="5">
        <f>D5/C5</f>
        <v>1.0168918918918919</v>
      </c>
      <c r="G5" s="5">
        <f>E5/D5</f>
        <v>1.0232558139534884</v>
      </c>
      <c r="I5" s="3" t="s">
        <v>17</v>
      </c>
      <c r="J5" s="4">
        <v>59</v>
      </c>
    </row>
    <row r="6" spans="2:10" ht="15.75" thickBot="1">
      <c r="B6" s="3" t="s">
        <v>7</v>
      </c>
      <c r="C6" s="4">
        <v>4.2300000000000004</v>
      </c>
      <c r="D6" s="4">
        <v>4.3</v>
      </c>
      <c r="E6" s="4">
        <v>4.4000000000000004</v>
      </c>
      <c r="F6" s="5">
        <f>D6/C6</f>
        <v>1.0165484633569739</v>
      </c>
      <c r="G6" s="5">
        <f>E6/D6</f>
        <v>1.0232558139534884</v>
      </c>
    </row>
    <row r="7" spans="2:10" ht="15.75" thickBot="1"/>
    <row r="8" spans="2:10" ht="15.75" thickBot="1">
      <c r="B8" s="31" t="s">
        <v>4</v>
      </c>
      <c r="C8" s="10" t="s">
        <v>39</v>
      </c>
      <c r="D8" s="10" t="s">
        <v>40</v>
      </c>
      <c r="E8" s="10" t="s">
        <v>41</v>
      </c>
      <c r="F8" s="34" t="s">
        <v>13</v>
      </c>
      <c r="G8" s="34" t="s">
        <v>13</v>
      </c>
      <c r="I8" s="31" t="s">
        <v>4</v>
      </c>
      <c r="J8" s="1" t="s">
        <v>14</v>
      </c>
    </row>
    <row r="9" spans="2:10" ht="15" customHeight="1">
      <c r="B9" s="32"/>
      <c r="C9" s="29" t="s">
        <v>18</v>
      </c>
      <c r="D9" s="29" t="s">
        <v>18</v>
      </c>
      <c r="E9" s="29" t="s">
        <v>18</v>
      </c>
      <c r="F9" s="35"/>
      <c r="G9" s="35"/>
      <c r="I9" s="32"/>
      <c r="J9" s="29" t="s">
        <v>19</v>
      </c>
    </row>
    <row r="10" spans="2:10" ht="15.75" thickBot="1">
      <c r="B10" s="33"/>
      <c r="C10" s="30"/>
      <c r="D10" s="30"/>
      <c r="E10" s="30"/>
      <c r="F10" s="36"/>
      <c r="G10" s="36"/>
      <c r="I10" s="33"/>
      <c r="J10" s="30"/>
    </row>
    <row r="11" spans="2:10" ht="15.75" thickBot="1">
      <c r="B11" s="2" t="s">
        <v>10</v>
      </c>
      <c r="C11" s="4">
        <v>8.09</v>
      </c>
      <c r="D11" s="4">
        <v>8.23</v>
      </c>
      <c r="E11" s="4">
        <v>8.34</v>
      </c>
      <c r="F11" s="5">
        <f t="shared" ref="F11:G14" si="0">D11/C11</f>
        <v>1.0173053152039555</v>
      </c>
      <c r="G11" s="5">
        <f t="shared" si="0"/>
        <v>1.0133657351154313</v>
      </c>
      <c r="I11" s="2" t="s">
        <v>20</v>
      </c>
      <c r="J11" s="4">
        <v>11</v>
      </c>
    </row>
    <row r="12" spans="2:10" ht="15.75" thickBot="1">
      <c r="B12" s="2" t="s">
        <v>11</v>
      </c>
      <c r="C12" s="4">
        <v>5.31</v>
      </c>
      <c r="D12" s="4">
        <v>5.4</v>
      </c>
      <c r="E12" s="4">
        <v>5.47</v>
      </c>
      <c r="F12" s="5">
        <f t="shared" si="0"/>
        <v>1.0169491525423731</v>
      </c>
      <c r="G12" s="5">
        <f t="shared" si="0"/>
        <v>1.0129629629629628</v>
      </c>
      <c r="I12" s="2" t="s">
        <v>57</v>
      </c>
      <c r="J12" s="4">
        <v>16.899999999999999</v>
      </c>
    </row>
    <row r="13" spans="2:10" ht="15.75" thickBot="1">
      <c r="B13" s="2" t="s">
        <v>9</v>
      </c>
      <c r="C13" s="4">
        <v>44.21</v>
      </c>
      <c r="D13" s="4">
        <v>44.96</v>
      </c>
      <c r="E13" s="4">
        <f>D13*1.014</f>
        <v>45.589440000000003</v>
      </c>
      <c r="F13" s="5">
        <f t="shared" si="0"/>
        <v>1.0169644876724724</v>
      </c>
      <c r="G13" s="5">
        <f t="shared" si="0"/>
        <v>1.014</v>
      </c>
      <c r="I13" s="2" t="s">
        <v>21</v>
      </c>
      <c r="J13" s="4">
        <v>7</v>
      </c>
    </row>
    <row r="14" spans="2:10" ht="15" customHeight="1" thickBot="1">
      <c r="B14" s="3" t="s">
        <v>12</v>
      </c>
      <c r="C14" s="4">
        <v>45.78</v>
      </c>
      <c r="D14" s="4">
        <v>46.56</v>
      </c>
      <c r="E14" s="4">
        <v>47.21</v>
      </c>
      <c r="F14" s="5">
        <f t="shared" si="0"/>
        <v>1.017038007863696</v>
      </c>
      <c r="G14" s="5">
        <f t="shared" si="0"/>
        <v>1.0139604810996563</v>
      </c>
      <c r="I14" s="3" t="s">
        <v>22</v>
      </c>
      <c r="J14" s="4">
        <v>10.5</v>
      </c>
    </row>
    <row r="15" spans="2:10" ht="14.25" customHeight="1" thickBot="1">
      <c r="B15" s="7"/>
      <c r="C15" s="8"/>
      <c r="D15" s="8"/>
      <c r="E15" s="8"/>
      <c r="F15" s="9"/>
      <c r="G15" s="9"/>
      <c r="I15" s="3" t="s">
        <v>23</v>
      </c>
      <c r="J15" s="4">
        <v>17</v>
      </c>
    </row>
  </sheetData>
  <mergeCells count="16">
    <mergeCell ref="J3:J4"/>
    <mergeCell ref="B8:B10"/>
    <mergeCell ref="F8:F10"/>
    <mergeCell ref="G8:G10"/>
    <mergeCell ref="I8:I10"/>
    <mergeCell ref="C9:C10"/>
    <mergeCell ref="D9:D10"/>
    <mergeCell ref="E9:E10"/>
    <mergeCell ref="J9:J10"/>
    <mergeCell ref="B2:B4"/>
    <mergeCell ref="F2:F4"/>
    <mergeCell ref="G2:G4"/>
    <mergeCell ref="I2:I4"/>
    <mergeCell ref="C3:C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597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topLeftCell="B1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132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26.62</v>
      </c>
      <c r="E5" s="16">
        <f>ROUND(C5*D5*3,2)</f>
        <v>322.63</v>
      </c>
      <c r="F5" s="16">
        <f>C5</f>
        <v>4.04</v>
      </c>
      <c r="G5" s="16">
        <v>27.07</v>
      </c>
      <c r="H5" s="16">
        <f>ROUND(F5*G5*3,2)</f>
        <v>328.09</v>
      </c>
      <c r="I5" s="17">
        <f>H5/E5</f>
        <v>1.0169234107181599</v>
      </c>
      <c r="J5" s="16">
        <f>F5</f>
        <v>4.04</v>
      </c>
      <c r="K5" s="16">
        <v>28.2</v>
      </c>
      <c r="L5" s="16">
        <f>ROUND(J5*K5*3,2)</f>
        <v>341.78</v>
      </c>
      <c r="M5" s="17">
        <f>L5/H5</f>
        <v>1.041726355573166</v>
      </c>
    </row>
    <row r="6" spans="2:13" ht="16.5" customHeight="1">
      <c r="B6" s="18" t="s">
        <v>2</v>
      </c>
      <c r="C6" s="19">
        <v>6.9</v>
      </c>
      <c r="D6" s="19">
        <v>28.13</v>
      </c>
      <c r="E6" s="19">
        <f>ROUND(C6*D6*3,2)</f>
        <v>582.29</v>
      </c>
      <c r="F6" s="19">
        <f>C6</f>
        <v>6.9</v>
      </c>
      <c r="G6" s="19">
        <v>28.61</v>
      </c>
      <c r="H6" s="19">
        <f>ROUND(F6*G6*3,2)</f>
        <v>592.23</v>
      </c>
      <c r="I6" s="20">
        <f t="shared" ref="I6:I10" si="0">H6/E6</f>
        <v>1.0170705318655653</v>
      </c>
      <c r="J6" s="19">
        <f>F6</f>
        <v>6.9</v>
      </c>
      <c r="K6" s="19">
        <v>31.3</v>
      </c>
      <c r="L6" s="19">
        <f>ROUND(J6*K6*3,2)</f>
        <v>647.91</v>
      </c>
      <c r="M6" s="20">
        <f t="shared" ref="M6:M10" si="1">L6/H6</f>
        <v>1.0940175269743173</v>
      </c>
    </row>
    <row r="7" spans="2:13" ht="16.5" customHeight="1">
      <c r="B7" s="15" t="s">
        <v>29</v>
      </c>
      <c r="C7" s="16">
        <v>2.86</v>
      </c>
      <c r="D7" s="16">
        <v>65.87</v>
      </c>
      <c r="E7" s="16">
        <f>ROUND(C7*D7*3,2)</f>
        <v>565.16</v>
      </c>
      <c r="F7" s="16">
        <f>C7</f>
        <v>2.86</v>
      </c>
      <c r="G7" s="16">
        <v>66.98</v>
      </c>
      <c r="H7" s="16">
        <f>ROUND(F7*G7*3,2)</f>
        <v>574.69000000000005</v>
      </c>
      <c r="I7" s="17">
        <f t="shared" si="0"/>
        <v>1.0168624814211906</v>
      </c>
      <c r="J7" s="16">
        <f>F7</f>
        <v>2.86</v>
      </c>
      <c r="K7" s="16">
        <v>69.709999999999994</v>
      </c>
      <c r="L7" s="16">
        <f>ROUND(J7*K7*3,2)</f>
        <v>598.11</v>
      </c>
      <c r="M7" s="17">
        <f t="shared" si="1"/>
        <v>1.0407524056447823</v>
      </c>
    </row>
    <row r="8" spans="2:13" ht="16.5" customHeight="1">
      <c r="B8" s="18" t="s">
        <v>3</v>
      </c>
      <c r="C8" s="19">
        <f>0.03*7/12</f>
        <v>1.7499999999999998E-2</v>
      </c>
      <c r="D8" s="19">
        <v>569.87</v>
      </c>
      <c r="E8" s="19">
        <f>ROUND(C8*D8,2)*54</f>
        <v>538.38</v>
      </c>
      <c r="F8" s="19">
        <f>C8</f>
        <v>1.7499999999999998E-2</v>
      </c>
      <c r="G8" s="19">
        <v>579.53</v>
      </c>
      <c r="H8" s="19">
        <f>ROUND(F8*G8,2)*54</f>
        <v>547.56000000000006</v>
      </c>
      <c r="I8" s="20">
        <f t="shared" si="0"/>
        <v>1.0170511534603812</v>
      </c>
      <c r="J8" s="19">
        <f>F8</f>
        <v>1.7499999999999998E-2</v>
      </c>
      <c r="K8" s="19">
        <v>602.71</v>
      </c>
      <c r="L8" s="19">
        <f>ROUND(J8*K8,2)*54</f>
        <v>569.70000000000005</v>
      </c>
      <c r="M8" s="20">
        <f t="shared" si="1"/>
        <v>1.0404339250493095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тарифы'!$J13</f>
        <v>7</v>
      </c>
      <c r="D10" s="22">
        <v>44.21</v>
      </c>
      <c r="E10" s="22">
        <f>ROUND(C10*D10*3,2)</f>
        <v>928.41</v>
      </c>
      <c r="F10" s="22">
        <f>'Нормативы и тарифы'!$J13</f>
        <v>7</v>
      </c>
      <c r="G10" s="22">
        <v>44.96</v>
      </c>
      <c r="H10" s="22">
        <f>ROUND(F10*G10*3,2)</f>
        <v>944.16</v>
      </c>
      <c r="I10" s="23">
        <f t="shared" si="0"/>
        <v>1.0169644876724724</v>
      </c>
      <c r="J10" s="22">
        <f>'Нормативы и тарифы'!$J13</f>
        <v>7</v>
      </c>
      <c r="K10" s="22">
        <v>45.589440000000003</v>
      </c>
      <c r="L10" s="22">
        <f>ROUND(J10*K10*3,2)</f>
        <v>957.38</v>
      </c>
      <c r="M10" s="23">
        <f t="shared" si="1"/>
        <v>1.0140018640908322</v>
      </c>
    </row>
    <row r="11" spans="2:13" ht="21.75" customHeight="1" thickBot="1">
      <c r="B11" s="12" t="s">
        <v>45</v>
      </c>
      <c r="C11" s="13"/>
      <c r="D11" s="14"/>
      <c r="E11" s="24">
        <f>SUM(E5:E10)</f>
        <v>3685.58</v>
      </c>
      <c r="F11" s="13"/>
      <c r="G11" s="14"/>
      <c r="H11" s="24">
        <f>SUM(H5:H10)</f>
        <v>3747.83</v>
      </c>
      <c r="I11" s="25">
        <f>H11/E11</f>
        <v>1.0168901502612886</v>
      </c>
      <c r="J11" s="13"/>
      <c r="K11" s="14"/>
      <c r="L11" s="24">
        <f>SUM(L5:L10)</f>
        <v>3893.6800000000003</v>
      </c>
      <c r="M11" s="25">
        <f>L11/H11</f>
        <v>1.0389158526400613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44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33.729999999999997</v>
      </c>
      <c r="E5" s="16">
        <f>ROUND(C5*D5*3,2)</f>
        <v>408.81</v>
      </c>
      <c r="F5" s="16">
        <f>C5</f>
        <v>4.04</v>
      </c>
      <c r="G5" s="16">
        <v>33.729999999999997</v>
      </c>
      <c r="H5" s="16">
        <f>ROUND(F5*G5*3,2)</f>
        <v>408.81</v>
      </c>
      <c r="I5" s="17">
        <f>H5/E5</f>
        <v>1</v>
      </c>
      <c r="J5" s="16">
        <f>F5</f>
        <v>4.04</v>
      </c>
      <c r="K5" s="16">
        <v>34.869999999999997</v>
      </c>
      <c r="L5" s="16">
        <f>ROUND(J5*K5*3,2)</f>
        <v>422.62</v>
      </c>
      <c r="M5" s="17">
        <f>L5/H5</f>
        <v>1.0337809740466231</v>
      </c>
    </row>
    <row r="6" spans="2:13" ht="16.5" customHeight="1">
      <c r="B6" s="18" t="s">
        <v>2</v>
      </c>
      <c r="C6" s="19">
        <v>6.9</v>
      </c>
      <c r="D6" s="19">
        <v>36.72</v>
      </c>
      <c r="E6" s="19">
        <f>ROUND(C6*D6*3,2)</f>
        <v>760.1</v>
      </c>
      <c r="F6" s="19">
        <f>C6</f>
        <v>6.9</v>
      </c>
      <c r="G6" s="19">
        <v>36.72</v>
      </c>
      <c r="H6" s="19">
        <f>ROUND(F6*G6*3,2)</f>
        <v>760.1</v>
      </c>
      <c r="I6" s="20">
        <f t="shared" ref="I6:I10" si="0">H6/E6</f>
        <v>1</v>
      </c>
      <c r="J6" s="19">
        <f>F6</f>
        <v>6.9</v>
      </c>
      <c r="K6" s="19">
        <v>37.46</v>
      </c>
      <c r="L6" s="19">
        <f>ROUND(J6*K6*3,2)</f>
        <v>775.42</v>
      </c>
      <c r="M6" s="20">
        <f t="shared" ref="M6:M10" si="1">L6/H6</f>
        <v>1.0201552427312195</v>
      </c>
    </row>
    <row r="7" spans="2:13" ht="16.5" customHeight="1">
      <c r="B7" s="15" t="s">
        <v>29</v>
      </c>
      <c r="C7" s="16">
        <v>2.86</v>
      </c>
      <c r="D7" s="16">
        <v>163.02000000000001</v>
      </c>
      <c r="E7" s="16">
        <f>ROUND(C7*D7*3,2)</f>
        <v>1398.71</v>
      </c>
      <c r="F7" s="16">
        <f>C7</f>
        <v>2.86</v>
      </c>
      <c r="G7" s="16">
        <v>163.02000000000001</v>
      </c>
      <c r="H7" s="16">
        <f>ROUND(F7*G7*3,2)</f>
        <v>1398.71</v>
      </c>
      <c r="I7" s="17">
        <f t="shared" si="0"/>
        <v>1</v>
      </c>
      <c r="J7" s="16">
        <f>F7</f>
        <v>2.86</v>
      </c>
      <c r="K7" s="16">
        <v>166.28040000000001</v>
      </c>
      <c r="L7" s="16">
        <f>ROUND(J7*K7*3,2)</f>
        <v>1426.69</v>
      </c>
      <c r="M7" s="17">
        <f t="shared" si="1"/>
        <v>1.0200041466780105</v>
      </c>
    </row>
    <row r="8" spans="2:13" ht="16.5" customHeight="1">
      <c r="B8" s="18" t="s">
        <v>3</v>
      </c>
      <c r="C8" s="19">
        <v>0.02</v>
      </c>
      <c r="D8" s="19">
        <v>2067.81</v>
      </c>
      <c r="E8" s="19">
        <f>ROUND(C8*D8,2)*54</f>
        <v>2233.44</v>
      </c>
      <c r="F8" s="19">
        <f>C8</f>
        <v>0.02</v>
      </c>
      <c r="G8" s="19">
        <v>2067.81</v>
      </c>
      <c r="H8" s="19">
        <f>ROUND(F8*G8,2)*54</f>
        <v>2233.44</v>
      </c>
      <c r="I8" s="20">
        <f t="shared" si="0"/>
        <v>1</v>
      </c>
      <c r="J8" s="19">
        <f>F8</f>
        <v>0.02</v>
      </c>
      <c r="K8" s="19">
        <v>2088.4899999999998</v>
      </c>
      <c r="L8" s="19">
        <f>ROUND(J8*K8,2)*54</f>
        <v>2255.5800000000004</v>
      </c>
      <c r="M8" s="20">
        <f t="shared" si="1"/>
        <v>1.0099129593810445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5816.74</v>
      </c>
      <c r="F11" s="13"/>
      <c r="G11" s="14"/>
      <c r="H11" s="24">
        <f>SUM(H5:H10)</f>
        <v>5833.75</v>
      </c>
      <c r="I11" s="25">
        <f>H11/E11</f>
        <v>1.0029243184326617</v>
      </c>
      <c r="J11" s="13"/>
      <c r="K11" s="14"/>
      <c r="L11" s="24">
        <f>SUM(L5:L10)</f>
        <v>5934.3300000000008</v>
      </c>
      <c r="M11" s="25">
        <f>L11/H11</f>
        <v>1.0172410542104138</v>
      </c>
    </row>
  </sheetData>
  <mergeCells count="7">
    <mergeCell ref="B2:M2"/>
    <mergeCell ref="B3:B4"/>
    <mergeCell ref="I3:I4"/>
    <mergeCell ref="F3:H3"/>
    <mergeCell ref="C3:E3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34.159999999999997</v>
      </c>
      <c r="E5" s="16">
        <f>ROUND(C5*D5*3,2)</f>
        <v>707.11</v>
      </c>
      <c r="F5" s="16">
        <f>C5</f>
        <v>6.9</v>
      </c>
      <c r="G5" s="16">
        <v>34.74</v>
      </c>
      <c r="H5" s="16">
        <f>ROUND(F5*G5*3,2)</f>
        <v>719.12</v>
      </c>
      <c r="I5" s="17">
        <f>H5/E5</f>
        <v>1.0169846275685537</v>
      </c>
      <c r="J5" s="16">
        <f>F5</f>
        <v>6.9</v>
      </c>
      <c r="K5" s="16">
        <v>35.880000000000003</v>
      </c>
      <c r="L5" s="16">
        <f>ROUND(J5*K5*3,2)</f>
        <v>742.72</v>
      </c>
      <c r="M5" s="17">
        <f>L5/H5</f>
        <v>1.032817888530426</v>
      </c>
    </row>
    <row r="6" spans="2:13" ht="16.5" customHeight="1">
      <c r="B6" s="18" t="s">
        <v>2</v>
      </c>
      <c r="C6" s="19">
        <v>6.9</v>
      </c>
      <c r="D6" s="19">
        <v>48.69</v>
      </c>
      <c r="E6" s="19">
        <f>ROUND(C6*D6*3,2)</f>
        <v>1007.88</v>
      </c>
      <c r="F6" s="19">
        <f>C6</f>
        <v>6.9</v>
      </c>
      <c r="G6" s="19">
        <v>49.51</v>
      </c>
      <c r="H6" s="19">
        <f>ROUND(F6*G6*3,2)</f>
        <v>1024.8599999999999</v>
      </c>
      <c r="I6" s="20">
        <f t="shared" ref="I6:I9" si="0">H6/E6</f>
        <v>1.0168472437194904</v>
      </c>
      <c r="J6" s="19">
        <f>F6</f>
        <v>6.9</v>
      </c>
      <c r="K6" s="19">
        <v>50.42</v>
      </c>
      <c r="L6" s="19">
        <f>ROUND(J6*K6*3,2)</f>
        <v>1043.69</v>
      </c>
      <c r="M6" s="20">
        <f t="shared" ref="M6:M9" si="1">L6/H6</f>
        <v>1.0183732412231916</v>
      </c>
    </row>
    <row r="7" spans="2:13" ht="16.5" customHeight="1">
      <c r="B7" s="18" t="s">
        <v>3</v>
      </c>
      <c r="C7" s="26">
        <v>1.9E-2</v>
      </c>
      <c r="D7" s="19">
        <v>1824.4</v>
      </c>
      <c r="E7" s="19">
        <f>ROUND(C7*D7,2)*54</f>
        <v>1871.6399999999999</v>
      </c>
      <c r="F7" s="26">
        <f>C7</f>
        <v>1.9E-2</v>
      </c>
      <c r="G7" s="19">
        <v>1855.32</v>
      </c>
      <c r="H7" s="19">
        <f>ROUND(F7*G7,2)*54</f>
        <v>1903.5</v>
      </c>
      <c r="I7" s="20">
        <f t="shared" si="0"/>
        <v>1.0170225043277554</v>
      </c>
      <c r="J7" s="26">
        <f>F7</f>
        <v>1.9E-2</v>
      </c>
      <c r="K7" s="19">
        <v>1875.71</v>
      </c>
      <c r="L7" s="19">
        <f>ROUND(J7*K7,2)*54</f>
        <v>1924.56</v>
      </c>
      <c r="M7" s="20">
        <f t="shared" si="1"/>
        <v>1.0110638297872341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f>'Нормативы и тарифы'!$C6</f>
        <v>4.2300000000000004</v>
      </c>
      <c r="E8" s="16">
        <f>ROUND(C8*D8*3,2)</f>
        <v>748.71</v>
      </c>
      <c r="F8" s="16">
        <f>'Нормативы и тарифы'!$J5</f>
        <v>59</v>
      </c>
      <c r="G8" s="16">
        <f>'Нормативы и тарифы'!$D6</f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f>'Нормативы и тарифы'!$E6</f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f>'Нормативы и тарифы'!$C11</f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f>'Нормативы и тарифы'!$D11</f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f>'Нормативы и тарифы'!$E11</f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4745.5</v>
      </c>
      <c r="F10" s="13"/>
      <c r="G10" s="14"/>
      <c r="H10" s="24">
        <f>SUM(H5:H9)</f>
        <v>4825.84</v>
      </c>
      <c r="I10" s="25">
        <f>H10/E10</f>
        <v>1.0169297228953746</v>
      </c>
      <c r="J10" s="13"/>
      <c r="K10" s="14"/>
      <c r="L10" s="24">
        <f>SUM(L5:L9)</f>
        <v>4912.6100000000006</v>
      </c>
      <c r="M10" s="25">
        <f>L10/H10</f>
        <v>1.0179802894418382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4.43</v>
      </c>
      <c r="D5" s="16">
        <v>24.19</v>
      </c>
      <c r="E5" s="16">
        <f>ROUND(C5*D5*3,2)</f>
        <v>321.49</v>
      </c>
      <c r="F5" s="16">
        <f>C5</f>
        <v>4.43</v>
      </c>
      <c r="G5" s="16">
        <v>24.19</v>
      </c>
      <c r="H5" s="16">
        <f>ROUND(F5*G5*3,2)</f>
        <v>321.49</v>
      </c>
      <c r="I5" s="17">
        <f>H5/E5</f>
        <v>1</v>
      </c>
      <c r="J5" s="16">
        <f>F5</f>
        <v>4.43</v>
      </c>
      <c r="K5" s="16">
        <v>24.96</v>
      </c>
      <c r="L5" s="16">
        <f>ROUND(J5*K5*3,2)</f>
        <v>331.72</v>
      </c>
      <c r="M5" s="17">
        <f>L5/H5</f>
        <v>1.0318205853992348</v>
      </c>
    </row>
    <row r="6" spans="2:13" ht="16.5" customHeight="1">
      <c r="B6" s="18" t="s">
        <v>2</v>
      </c>
      <c r="C6" s="19">
        <v>4.43</v>
      </c>
      <c r="D6" s="19">
        <v>40.96</v>
      </c>
      <c r="E6" s="19">
        <f>ROUND(C6*D6*3,2)</f>
        <v>544.36</v>
      </c>
      <c r="F6" s="19">
        <f>C6</f>
        <v>4.43</v>
      </c>
      <c r="G6" s="19">
        <v>40.96</v>
      </c>
      <c r="H6" s="19">
        <f>ROUND(F6*G6*3,2)</f>
        <v>544.36</v>
      </c>
      <c r="I6" s="20">
        <f t="shared" ref="I6:I9" si="0">H6/E6</f>
        <v>1</v>
      </c>
      <c r="J6" s="19">
        <f>F6</f>
        <v>4.43</v>
      </c>
      <c r="K6" s="19">
        <v>42.2</v>
      </c>
      <c r="L6" s="19">
        <f>ROUND(J6*K6*3,2)</f>
        <v>560.84</v>
      </c>
      <c r="M6" s="20">
        <f t="shared" ref="M6:M9" si="1">L6/H6</f>
        <v>1.0302740833272099</v>
      </c>
    </row>
    <row r="7" spans="2:13" ht="16.5" customHeight="1">
      <c r="B7" s="18" t="s">
        <v>3</v>
      </c>
      <c r="C7" s="19">
        <v>0.02</v>
      </c>
      <c r="D7" s="19">
        <v>2515.17</v>
      </c>
      <c r="E7" s="19">
        <f>ROUND(C7*D7,2)*54</f>
        <v>2716.2</v>
      </c>
      <c r="F7" s="19">
        <f>C7</f>
        <v>0.02</v>
      </c>
      <c r="G7" s="19">
        <v>2515.17</v>
      </c>
      <c r="H7" s="19">
        <f>ROUND(F7*G7,2)*54</f>
        <v>2716.2</v>
      </c>
      <c r="I7" s="20">
        <f t="shared" si="0"/>
        <v>1</v>
      </c>
      <c r="J7" s="19">
        <f>F7</f>
        <v>0.02</v>
      </c>
      <c r="K7" s="19">
        <v>2515.17</v>
      </c>
      <c r="L7" s="19">
        <f>ROUND(J7*K7,2)*54</f>
        <v>2716.2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f>'Нормативы и тарифы'!$C6</f>
        <v>4.2300000000000004</v>
      </c>
      <c r="E8" s="16">
        <f>ROUND(C8*D8*3,2)</f>
        <v>748.71</v>
      </c>
      <c r="F8" s="16">
        <f>'Нормативы и тарифы'!$J5</f>
        <v>59</v>
      </c>
      <c r="G8" s="16">
        <f>'Нормативы и тарифы'!$D6</f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f>'Нормативы и тарифы'!$E6</f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f>'Нормативы и тарифы'!$C13</f>
        <v>44.21</v>
      </c>
      <c r="E9" s="22">
        <f>ROUND(C9*D9*3,2)</f>
        <v>1392.62</v>
      </c>
      <c r="F9" s="22">
        <f>'Нормативы и тарифы'!$J14</f>
        <v>10.5</v>
      </c>
      <c r="G9" s="22">
        <f>'Нормативы и тарифы'!$D13</f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f>'Нормативы и тарифы'!$E13</f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5723.38</v>
      </c>
      <c r="F10" s="13"/>
      <c r="G10" s="14"/>
      <c r="H10" s="24">
        <f>SUM(H5:H9)</f>
        <v>5759.3899999999994</v>
      </c>
      <c r="I10" s="25">
        <f>H10/E10</f>
        <v>1.0062917367010402</v>
      </c>
      <c r="J10" s="13"/>
      <c r="K10" s="14"/>
      <c r="L10" s="24">
        <f>SUM(L5:L9)</f>
        <v>5823.6299999999992</v>
      </c>
      <c r="M10" s="25">
        <f>L10/H10</f>
        <v>1.0111539590130205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C34" sqref="C3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26</v>
      </c>
      <c r="E5" s="16">
        <f>ROUND(C5*D5*3,2)</f>
        <v>315.12</v>
      </c>
      <c r="F5" s="16">
        <f>C5</f>
        <v>4.04</v>
      </c>
      <c r="G5" s="16">
        <v>26.44</v>
      </c>
      <c r="H5" s="16">
        <f>ROUND(F5*G5*3,2)</f>
        <v>320.45</v>
      </c>
      <c r="I5" s="17">
        <f>H5/E5</f>
        <v>1.016914191419142</v>
      </c>
      <c r="J5" s="16">
        <f>F5</f>
        <v>4.04</v>
      </c>
      <c r="K5" s="16">
        <v>26.95</v>
      </c>
      <c r="L5" s="16">
        <f>ROUND(J5*K5*3,2)</f>
        <v>326.63</v>
      </c>
      <c r="M5" s="17">
        <f>L5/H5</f>
        <v>1.0192853799344672</v>
      </c>
    </row>
    <row r="6" spans="2:13" ht="16.5" customHeight="1">
      <c r="B6" s="18" t="s">
        <v>2</v>
      </c>
      <c r="C6" s="19">
        <v>6.9</v>
      </c>
      <c r="D6" s="19">
        <v>35.97</v>
      </c>
      <c r="E6" s="19">
        <f>ROUND(C6*D6*3,2)</f>
        <v>744.58</v>
      </c>
      <c r="F6" s="19">
        <f>C6</f>
        <v>6.9</v>
      </c>
      <c r="G6" s="19">
        <v>36.58</v>
      </c>
      <c r="H6" s="19">
        <f>ROUND(F6*G6*3,2)</f>
        <v>757.21</v>
      </c>
      <c r="I6" s="20">
        <f t="shared" ref="I6:I10" si="0">H6/E6</f>
        <v>1.0169625829326601</v>
      </c>
      <c r="J6" s="19">
        <f>F6</f>
        <v>6.9</v>
      </c>
      <c r="K6" s="19">
        <v>37.21</v>
      </c>
      <c r="L6" s="19">
        <f>ROUND(J6*K6*3,2)</f>
        <v>770.25</v>
      </c>
      <c r="M6" s="20">
        <f t="shared" ref="M6:M10" si="1">L6/H6</f>
        <v>1.01722111435401</v>
      </c>
    </row>
    <row r="7" spans="2:13" ht="16.5" customHeight="1">
      <c r="B7" s="15" t="s">
        <v>29</v>
      </c>
      <c r="C7" s="16">
        <v>2.86</v>
      </c>
      <c r="D7" s="16">
        <v>135.04</v>
      </c>
      <c r="E7" s="16">
        <f>ROUND(C7*D7*3,2)</f>
        <v>1158.6400000000001</v>
      </c>
      <c r="F7" s="16">
        <f>C7</f>
        <v>2.86</v>
      </c>
      <c r="G7" s="16">
        <v>137.33567999999997</v>
      </c>
      <c r="H7" s="16">
        <f>ROUND(F7*G7*3,2)</f>
        <v>1178.3399999999999</v>
      </c>
      <c r="I7" s="17">
        <f t="shared" si="0"/>
        <v>1.0170026928122624</v>
      </c>
      <c r="J7" s="16">
        <f>F7</f>
        <v>2.86</v>
      </c>
      <c r="K7" s="16">
        <v>150.88</v>
      </c>
      <c r="L7" s="16">
        <f>ROUND(J7*K7*3,2)</f>
        <v>1294.55</v>
      </c>
      <c r="M7" s="17">
        <f t="shared" si="1"/>
        <v>1.0986217899757287</v>
      </c>
    </row>
    <row r="8" spans="2:13" ht="16.5" customHeight="1">
      <c r="B8" s="18" t="s">
        <v>3</v>
      </c>
      <c r="C8" s="19">
        <v>0.02</v>
      </c>
      <c r="D8" s="19">
        <v>2165.12</v>
      </c>
      <c r="E8" s="19">
        <f>ROUND(C8*D8,2)*54</f>
        <v>2338.1999999999998</v>
      </c>
      <c r="F8" s="19">
        <f>C8</f>
        <v>0.02</v>
      </c>
      <c r="G8" s="19">
        <v>2201.8199999999997</v>
      </c>
      <c r="H8" s="19">
        <f>ROUND(F8*G8,2)*54</f>
        <v>2378.16</v>
      </c>
      <c r="I8" s="20">
        <f t="shared" si="0"/>
        <v>1.0170900692840648</v>
      </c>
      <c r="J8" s="19">
        <f>F8</f>
        <v>0.02</v>
      </c>
      <c r="K8" s="19">
        <v>2245.85</v>
      </c>
      <c r="L8" s="19">
        <f>ROUND(J8*K8,2)*54</f>
        <v>2425.6800000000003</v>
      </c>
      <c r="M8" s="20">
        <f t="shared" si="1"/>
        <v>1.0199818346957314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5572.22</v>
      </c>
      <c r="F11" s="13"/>
      <c r="G11" s="14"/>
      <c r="H11" s="24">
        <f>SUM(H5:H10)</f>
        <v>5666.85</v>
      </c>
      <c r="I11" s="25">
        <f>H11/E11</f>
        <v>1.0169824594147396</v>
      </c>
      <c r="J11" s="13"/>
      <c r="K11" s="14"/>
      <c r="L11" s="24">
        <f>SUM(L5:L10)</f>
        <v>5871.130000000001</v>
      </c>
      <c r="M11" s="25">
        <f>L11/H11</f>
        <v>1.0360482454979398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27.13</v>
      </c>
      <c r="E5" s="16">
        <f>ROUND(C5*D5*3,2)</f>
        <v>561.59</v>
      </c>
      <c r="F5" s="16">
        <f>C5</f>
        <v>6.9</v>
      </c>
      <c r="G5" s="16">
        <v>27.13</v>
      </c>
      <c r="H5" s="16">
        <f>ROUND(F5*G5*3,2)</f>
        <v>561.59</v>
      </c>
      <c r="I5" s="17">
        <f>H5/E5</f>
        <v>1</v>
      </c>
      <c r="J5" s="16">
        <f>F5</f>
        <v>6.9</v>
      </c>
      <c r="K5" s="16">
        <v>27.69</v>
      </c>
      <c r="L5" s="16">
        <f>ROUND(J5*K5*3,2)</f>
        <v>573.17999999999995</v>
      </c>
      <c r="M5" s="17">
        <f>L5/H5</f>
        <v>1.0206378318702254</v>
      </c>
    </row>
    <row r="6" spans="2:13" ht="16.5" customHeight="1">
      <c r="B6" s="18" t="s">
        <v>2</v>
      </c>
      <c r="C6" s="19">
        <v>6.9</v>
      </c>
      <c r="D6" s="19">
        <v>61.6</v>
      </c>
      <c r="E6" s="19">
        <f>ROUND(C6*D6*3,2)</f>
        <v>1275.1199999999999</v>
      </c>
      <c r="F6" s="19">
        <f>C6</f>
        <v>6.9</v>
      </c>
      <c r="G6" s="19">
        <v>61.6</v>
      </c>
      <c r="H6" s="19">
        <f>ROUND(F6*G6*3,2)</f>
        <v>1275.1199999999999</v>
      </c>
      <c r="I6" s="20">
        <f t="shared" ref="I6:I9" si="0">H6/E6</f>
        <v>1</v>
      </c>
      <c r="J6" s="19">
        <f>F6</f>
        <v>6.9</v>
      </c>
      <c r="K6" s="19">
        <v>61.6</v>
      </c>
      <c r="L6" s="19">
        <f>ROUND(J6*K6*3,2)</f>
        <v>1275.1199999999999</v>
      </c>
      <c r="M6" s="20">
        <f t="shared" ref="M6:M9" si="1">L6/H6</f>
        <v>1</v>
      </c>
    </row>
    <row r="7" spans="2:13" ht="16.5" customHeight="1">
      <c r="B7" s="18" t="s">
        <v>3</v>
      </c>
      <c r="C7" s="19">
        <v>0.02</v>
      </c>
      <c r="D7" s="19">
        <v>2462.64</v>
      </c>
      <c r="E7" s="19">
        <f>ROUND(C7*D7,2)*54</f>
        <v>2659.5</v>
      </c>
      <c r="F7" s="19">
        <f>C7</f>
        <v>0.02</v>
      </c>
      <c r="G7" s="19">
        <v>2462.64</v>
      </c>
      <c r="H7" s="19">
        <f>ROUND(F7*G7,2)*54</f>
        <v>2659.5</v>
      </c>
      <c r="I7" s="20">
        <f t="shared" si="0"/>
        <v>1</v>
      </c>
      <c r="J7" s="19">
        <f>F7</f>
        <v>0.02</v>
      </c>
      <c r="K7" s="19">
        <v>2462.64</v>
      </c>
      <c r="L7" s="19">
        <f>ROUND(J7*K7,2)*54</f>
        <v>2659.5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f>'Нормативы и тарифы'!$C6</f>
        <v>4.2300000000000004</v>
      </c>
      <c r="E8" s="16">
        <f>ROUND(C8*D8*3,2)</f>
        <v>748.71</v>
      </c>
      <c r="F8" s="16">
        <f>'Нормативы и тарифы'!$J5</f>
        <v>59</v>
      </c>
      <c r="G8" s="16">
        <f>'Нормативы и тарифы'!$D6</f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f>'Нормативы и тарифы'!$E6</f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f>'Нормативы и тарифы'!$C13</f>
        <v>44.21</v>
      </c>
      <c r="E9" s="22">
        <f>ROUND(C9*D9*3,2)</f>
        <v>1392.62</v>
      </c>
      <c r="F9" s="22">
        <f>'Нормативы и тарифы'!$J14</f>
        <v>10.5</v>
      </c>
      <c r="G9" s="22">
        <f>'Нормативы и тарифы'!$D13</f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f>'Нормативы и тарифы'!$E13</f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6637.54</v>
      </c>
      <c r="F10" s="13"/>
      <c r="G10" s="14"/>
      <c r="H10" s="24">
        <f>SUM(H5:H9)</f>
        <v>6673.55</v>
      </c>
      <c r="I10" s="25">
        <f>H10/E10</f>
        <v>1.0054252027106427</v>
      </c>
      <c r="J10" s="13"/>
      <c r="K10" s="14"/>
      <c r="L10" s="24">
        <f>SUM(L5:L9)</f>
        <v>6722.6699999999992</v>
      </c>
      <c r="M10" s="25">
        <f>L10/H10</f>
        <v>1.0073604003866006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3.99</v>
      </c>
      <c r="D5" s="16">
        <v>22.18</v>
      </c>
      <c r="E5" s="16">
        <f>ROUND(C5*D5*3,2)</f>
        <v>265.49</v>
      </c>
      <c r="F5" s="16">
        <f>C5</f>
        <v>3.99</v>
      </c>
      <c r="G5" s="16">
        <v>22.18</v>
      </c>
      <c r="H5" s="16">
        <f>ROUND(F5*G5*3,2)</f>
        <v>265.49</v>
      </c>
      <c r="I5" s="17">
        <f>H5/E5</f>
        <v>1</v>
      </c>
      <c r="J5" s="16">
        <f>F5</f>
        <v>3.99</v>
      </c>
      <c r="K5" s="16">
        <v>22.92</v>
      </c>
      <c r="L5" s="16">
        <f>ROUND(J5*K5*3,2)</f>
        <v>274.35000000000002</v>
      </c>
      <c r="M5" s="17">
        <f>L5/H5</f>
        <v>1.0333722550755209</v>
      </c>
    </row>
    <row r="6" spans="2:13" ht="16.5" customHeight="1">
      <c r="B6" s="18" t="s">
        <v>2</v>
      </c>
      <c r="C6" s="19">
        <v>6.79</v>
      </c>
      <c r="D6" s="19">
        <v>24.12</v>
      </c>
      <c r="E6" s="19">
        <f>ROUND(C6*D6*3,2)</f>
        <v>491.32</v>
      </c>
      <c r="F6" s="19">
        <f>C6</f>
        <v>6.79</v>
      </c>
      <c r="G6" s="19">
        <v>24.12</v>
      </c>
      <c r="H6" s="19">
        <f>ROUND(F6*G6*3,2)</f>
        <v>491.32</v>
      </c>
      <c r="I6" s="20">
        <f t="shared" ref="I6:I10" si="0">H6/E6</f>
        <v>1</v>
      </c>
      <c r="J6" s="19">
        <f>F6</f>
        <v>6.79</v>
      </c>
      <c r="K6" s="19">
        <v>24.71</v>
      </c>
      <c r="L6" s="19">
        <f>ROUND(J6*K6*3,2)</f>
        <v>503.34</v>
      </c>
      <c r="M6" s="20">
        <f t="shared" ref="M6:M10" si="1">L6/H6</f>
        <v>1.0244647073190589</v>
      </c>
    </row>
    <row r="7" spans="2:13" ht="16.5" customHeight="1">
      <c r="B7" s="15" t="s">
        <v>29</v>
      </c>
      <c r="C7" s="16">
        <v>2.8</v>
      </c>
      <c r="D7" s="16">
        <v>109.53</v>
      </c>
      <c r="E7" s="16">
        <f>ROUND(C7*D7*3,2)</f>
        <v>920.05</v>
      </c>
      <c r="F7" s="16">
        <f>C7</f>
        <v>2.8</v>
      </c>
      <c r="G7" s="16">
        <v>111.39200999999998</v>
      </c>
      <c r="H7" s="16">
        <f>ROUND(F7*G7*3,2)</f>
        <v>935.69</v>
      </c>
      <c r="I7" s="17">
        <f t="shared" si="0"/>
        <v>1.0169990761371666</v>
      </c>
      <c r="J7" s="16">
        <f>F7</f>
        <v>2.8</v>
      </c>
      <c r="K7" s="16">
        <v>122.89013400000002</v>
      </c>
      <c r="L7" s="16">
        <f>ROUND(J7*K7*3,2)</f>
        <v>1032.28</v>
      </c>
      <c r="M7" s="17">
        <f t="shared" si="1"/>
        <v>1.1032286334149131</v>
      </c>
    </row>
    <row r="8" spans="2:13" ht="16.5" customHeight="1">
      <c r="B8" s="18" t="s">
        <v>3</v>
      </c>
      <c r="C8" s="19">
        <v>0.02</v>
      </c>
      <c r="D8" s="19">
        <v>1537.1</v>
      </c>
      <c r="E8" s="19">
        <f>ROUND(C8*D8,2)*54</f>
        <v>1659.9599999999998</v>
      </c>
      <c r="F8" s="19">
        <f>C8</f>
        <v>0.02</v>
      </c>
      <c r="G8" s="19">
        <v>1563.16</v>
      </c>
      <c r="H8" s="19">
        <f>ROUND(F8*G8,2)*54</f>
        <v>1688.0400000000002</v>
      </c>
      <c r="I8" s="20">
        <f t="shared" si="0"/>
        <v>1.0169160702667537</v>
      </c>
      <c r="J8" s="19">
        <f>F8</f>
        <v>0.02</v>
      </c>
      <c r="K8" s="19">
        <v>1594.42</v>
      </c>
      <c r="L8" s="19">
        <f>ROUND(J8*K8,2)*54</f>
        <v>1722.06</v>
      </c>
      <c r="M8" s="20">
        <f t="shared" si="1"/>
        <v>1.0201535508637234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4352.5</v>
      </c>
      <c r="F11" s="13"/>
      <c r="G11" s="14"/>
      <c r="H11" s="24">
        <f>SUM(H5:H10)</f>
        <v>4413.2300000000005</v>
      </c>
      <c r="I11" s="25">
        <f>H11/E11</f>
        <v>1.0139529006318209</v>
      </c>
      <c r="J11" s="13"/>
      <c r="K11" s="14"/>
      <c r="L11" s="24">
        <f>SUM(L5:L10)</f>
        <v>4586.05</v>
      </c>
      <c r="M11" s="25">
        <f>L11/H11</f>
        <v>1.0391595271490495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35.25</v>
      </c>
      <c r="E5" s="16">
        <f>ROUND(C5*D5*3,2)</f>
        <v>718.04</v>
      </c>
      <c r="F5" s="16">
        <f>C5</f>
        <v>6.79</v>
      </c>
      <c r="G5" s="16">
        <v>35.25</v>
      </c>
      <c r="H5" s="16">
        <f>ROUND(F5*G5*3,2)</f>
        <v>718.04</v>
      </c>
      <c r="I5" s="17">
        <f>H5/E5</f>
        <v>1</v>
      </c>
      <c r="J5" s="16">
        <f>F5</f>
        <v>6.79</v>
      </c>
      <c r="K5" s="16">
        <v>35.81</v>
      </c>
      <c r="L5" s="16">
        <f>ROUND(J5*K5*3,2)</f>
        <v>729.45</v>
      </c>
      <c r="M5" s="17">
        <f>L5/H5</f>
        <v>1.0158904796390174</v>
      </c>
    </row>
    <row r="6" spans="2:13" ht="16.5" customHeight="1">
      <c r="B6" s="18" t="s">
        <v>2</v>
      </c>
      <c r="C6" s="19">
        <v>6.79</v>
      </c>
      <c r="D6" s="19">
        <v>46.24</v>
      </c>
      <c r="E6" s="19">
        <f>ROUND(C6*D6*3,2)</f>
        <v>941.91</v>
      </c>
      <c r="F6" s="19">
        <f>C6</f>
        <v>6.79</v>
      </c>
      <c r="G6" s="19">
        <v>46.24</v>
      </c>
      <c r="H6" s="19">
        <f>ROUND(F6*G6*3,2)</f>
        <v>941.91</v>
      </c>
      <c r="I6" s="20">
        <f t="shared" ref="I6:I9" si="0">H6/E6</f>
        <v>1</v>
      </c>
      <c r="J6" s="19">
        <f>F6</f>
        <v>6.79</v>
      </c>
      <c r="K6" s="19">
        <v>47.23</v>
      </c>
      <c r="L6" s="19">
        <f>ROUND(J6*K6*3,2)</f>
        <v>962.08</v>
      </c>
      <c r="M6" s="20">
        <f t="shared" ref="M6:M9" si="1">L6/H6</f>
        <v>1.0214139355140088</v>
      </c>
    </row>
    <row r="7" spans="2:13" ht="16.5" customHeight="1">
      <c r="B7" s="18" t="s">
        <v>3</v>
      </c>
      <c r="C7" s="26">
        <v>2.4E-2</v>
      </c>
      <c r="D7" s="19">
        <v>2398.8279000000002</v>
      </c>
      <c r="E7" s="19">
        <f>ROUND(C7*D7,2)*54</f>
        <v>3108.78</v>
      </c>
      <c r="F7" s="26">
        <f>C7</f>
        <v>2.4E-2</v>
      </c>
      <c r="G7" s="19">
        <v>2398.83</v>
      </c>
      <c r="H7" s="19">
        <f>ROUND(F7*G7,2)*54</f>
        <v>3108.78</v>
      </c>
      <c r="I7" s="20">
        <f t="shared" si="0"/>
        <v>1</v>
      </c>
      <c r="J7" s="26">
        <f>F7</f>
        <v>2.4E-2</v>
      </c>
      <c r="K7" s="19">
        <v>2446.8000000000002</v>
      </c>
      <c r="L7" s="19">
        <f>ROUND(J7*K7,2)*54</f>
        <v>3170.88</v>
      </c>
      <c r="M7" s="20">
        <f t="shared" si="1"/>
        <v>1.0199756817787042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f>'Нормативы и тарифы'!$C6</f>
        <v>4.2300000000000004</v>
      </c>
      <c r="E8" s="16">
        <f>ROUND(C8*D8*3,2)</f>
        <v>748.71</v>
      </c>
      <c r="F8" s="16">
        <f>'Нормативы и тарифы'!$J5</f>
        <v>59</v>
      </c>
      <c r="G8" s="16">
        <f>'Нормативы и тарифы'!$D6</f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f>'Нормативы и тарифы'!$E6</f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f>'Нормативы и тарифы'!$C13</f>
        <v>44.21</v>
      </c>
      <c r="E9" s="22">
        <f>ROUND(C9*D9*3,2)</f>
        <v>1392.62</v>
      </c>
      <c r="F9" s="22">
        <f>'Нормативы и тарифы'!$J14</f>
        <v>10.5</v>
      </c>
      <c r="G9" s="22">
        <f>'Нормативы и тарифы'!$D13</f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f>'Нормативы и тарифы'!$E13</f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6910.0599999999995</v>
      </c>
      <c r="F10" s="13"/>
      <c r="G10" s="14"/>
      <c r="H10" s="24">
        <f>SUM(H5:H9)</f>
        <v>6946.07</v>
      </c>
      <c r="I10" s="25">
        <f>H10/E10</f>
        <v>1.0052112427388475</v>
      </c>
      <c r="J10" s="13"/>
      <c r="K10" s="14"/>
      <c r="L10" s="24">
        <f>SUM(L5:L9)</f>
        <v>7077.28</v>
      </c>
      <c r="M10" s="25">
        <f>L10/H10</f>
        <v>1.0188898182713391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56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39.86</v>
      </c>
      <c r="E5" s="16">
        <f>ROUND(C5*D5*3,2)</f>
        <v>825.1</v>
      </c>
      <c r="F5" s="16">
        <f>C5</f>
        <v>6.9</v>
      </c>
      <c r="G5" s="16">
        <v>39.86</v>
      </c>
      <c r="H5" s="16">
        <f>ROUND(F5*G5*3,2)</f>
        <v>825.1</v>
      </c>
      <c r="I5" s="17">
        <f>H5/E5</f>
        <v>1</v>
      </c>
      <c r="J5" s="16">
        <f>F5</f>
        <v>6.9</v>
      </c>
      <c r="K5" s="16">
        <v>40.590000000000003</v>
      </c>
      <c r="L5" s="16">
        <f>ROUND(J5*K5*3,2)</f>
        <v>840.21</v>
      </c>
      <c r="M5" s="17">
        <f>L5/H5</f>
        <v>1.0183129317658466</v>
      </c>
    </row>
    <row r="6" spans="2:13" ht="16.5" customHeight="1">
      <c r="B6" s="18" t="s">
        <v>2</v>
      </c>
      <c r="C6" s="19">
        <v>6.9</v>
      </c>
      <c r="D6" s="19">
        <v>53.47</v>
      </c>
      <c r="E6" s="19">
        <f>ROUND(C6*D6*3,2)</f>
        <v>1106.83</v>
      </c>
      <c r="F6" s="19">
        <f>C6</f>
        <v>6.9</v>
      </c>
      <c r="G6" s="19">
        <v>53.47</v>
      </c>
      <c r="H6" s="19">
        <f>ROUND(F6*G6*3,2)</f>
        <v>1106.83</v>
      </c>
      <c r="I6" s="20">
        <f t="shared" ref="I6:I9" si="0">H6/E6</f>
        <v>1</v>
      </c>
      <c r="J6" s="19">
        <f>F6</f>
        <v>6.9</v>
      </c>
      <c r="K6" s="19">
        <v>54.46</v>
      </c>
      <c r="L6" s="19">
        <f>ROUND(J6*K6*3,2)</f>
        <v>1127.32</v>
      </c>
      <c r="M6" s="20">
        <f t="shared" ref="M6:M9" si="1">L6/H6</f>
        <v>1.0185123279997832</v>
      </c>
    </row>
    <row r="7" spans="2:13" ht="16.5" customHeight="1">
      <c r="B7" s="18" t="s">
        <v>3</v>
      </c>
      <c r="C7" s="19">
        <v>0.02</v>
      </c>
      <c r="D7" s="19">
        <v>2414.0700000000002</v>
      </c>
      <c r="E7" s="19">
        <f>ROUND(C7*D7,2)*54</f>
        <v>2607.12</v>
      </c>
      <c r="F7" s="19">
        <f>C7</f>
        <v>0.02</v>
      </c>
      <c r="G7" s="19">
        <v>2414.0700000000002</v>
      </c>
      <c r="H7" s="19">
        <f>ROUND(F7*G7,2)*54</f>
        <v>2607.12</v>
      </c>
      <c r="I7" s="20">
        <f t="shared" si="0"/>
        <v>1</v>
      </c>
      <c r="J7" s="19">
        <f>F7</f>
        <v>0.02</v>
      </c>
      <c r="K7" s="19">
        <v>2414.0700000000002</v>
      </c>
      <c r="L7" s="19">
        <f>ROUND(J7*K7,2)*54</f>
        <v>2607.12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f>'Нормативы и тарифы'!$C6</f>
        <v>4.2300000000000004</v>
      </c>
      <c r="E8" s="16">
        <f>ROUND(C8*D8*3,2)</f>
        <v>748.71</v>
      </c>
      <c r="F8" s="16">
        <f>'Нормативы и тарифы'!$J5</f>
        <v>59</v>
      </c>
      <c r="G8" s="16">
        <f>'Нормативы и тарифы'!$D6</f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f>'Нормативы и тарифы'!$E6</f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f>'Нормативы и тарифы'!$C13</f>
        <v>44.21</v>
      </c>
      <c r="E9" s="22">
        <f>ROUND(C9*D9*3,2)</f>
        <v>1392.62</v>
      </c>
      <c r="F9" s="22">
        <f>'Нормативы и тарифы'!$J14</f>
        <v>10.5</v>
      </c>
      <c r="G9" s="22">
        <f>'Нормативы и тарифы'!$D13</f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f>'Нормативы и тарифы'!$E13</f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6680.3799999999992</v>
      </c>
      <c r="F10" s="13"/>
      <c r="G10" s="14"/>
      <c r="H10" s="24">
        <f>SUM(H5:H9)</f>
        <v>6716.3899999999994</v>
      </c>
      <c r="I10" s="25">
        <f>H10/E10</f>
        <v>1.0053904119226751</v>
      </c>
      <c r="J10" s="13"/>
      <c r="K10" s="14"/>
      <c r="L10" s="24">
        <f>SUM(L5:L9)</f>
        <v>6789.5199999999995</v>
      </c>
      <c r="M10" s="25">
        <f>L10/H10</f>
        <v>1.0108882896913371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3.99</v>
      </c>
      <c r="D5" s="16">
        <v>33.72</v>
      </c>
      <c r="E5" s="16">
        <f>ROUND(C5*D5*3,2)</f>
        <v>403.63</v>
      </c>
      <c r="F5" s="16">
        <f>C5</f>
        <v>3.99</v>
      </c>
      <c r="G5" s="16">
        <v>33.72</v>
      </c>
      <c r="H5" s="16">
        <f>ROUND(F5*G5*3,2)</f>
        <v>403.63</v>
      </c>
      <c r="I5" s="17">
        <f>H5/E5</f>
        <v>1</v>
      </c>
      <c r="J5" s="16">
        <f>F5</f>
        <v>3.99</v>
      </c>
      <c r="K5" s="16">
        <v>34.369999999999997</v>
      </c>
      <c r="L5" s="16">
        <f>ROUND(J5*K5*3,2)</f>
        <v>411.41</v>
      </c>
      <c r="M5" s="17">
        <f>L5/H5</f>
        <v>1.0192750786611502</v>
      </c>
    </row>
    <row r="6" spans="2:13" ht="16.5" customHeight="1">
      <c r="B6" s="18" t="s">
        <v>2</v>
      </c>
      <c r="C6" s="19">
        <v>6.79</v>
      </c>
      <c r="D6" s="19">
        <v>37.979999999999997</v>
      </c>
      <c r="E6" s="19">
        <f>ROUND(C6*D6*3,2)</f>
        <v>773.65</v>
      </c>
      <c r="F6" s="19">
        <f>C6</f>
        <v>6.79</v>
      </c>
      <c r="G6" s="19">
        <v>37.979999999999997</v>
      </c>
      <c r="H6" s="19">
        <f>ROUND(F6*G6*3,2)</f>
        <v>773.65</v>
      </c>
      <c r="I6" s="20">
        <f t="shared" ref="I6:I10" si="0">H6/E6</f>
        <v>1</v>
      </c>
      <c r="J6" s="19">
        <f>F6</f>
        <v>6.79</v>
      </c>
      <c r="K6" s="19">
        <v>38.89</v>
      </c>
      <c r="L6" s="19">
        <f>ROUND(J6*K6*3,2)</f>
        <v>792.19</v>
      </c>
      <c r="M6" s="20">
        <f t="shared" ref="M6:M10" si="1">L6/H6</f>
        <v>1.0239643249531443</v>
      </c>
    </row>
    <row r="7" spans="2:13" ht="16.5" customHeight="1">
      <c r="B7" s="15" t="s">
        <v>29</v>
      </c>
      <c r="C7" s="16">
        <v>2.8</v>
      </c>
      <c r="D7" s="16">
        <v>160</v>
      </c>
      <c r="E7" s="16">
        <f>ROUND(C7*D7*3,2)</f>
        <v>1344</v>
      </c>
      <c r="F7" s="16">
        <f>C7</f>
        <v>2.8</v>
      </c>
      <c r="G7" s="16">
        <v>162.71</v>
      </c>
      <c r="H7" s="16">
        <f>ROUND(F7*G7*3,2)</f>
        <v>1366.76</v>
      </c>
      <c r="I7" s="17">
        <f t="shared" si="0"/>
        <v>1.0169345238095238</v>
      </c>
      <c r="J7" s="16">
        <f>F7</f>
        <v>2.8</v>
      </c>
      <c r="K7" s="16">
        <v>165.97</v>
      </c>
      <c r="L7" s="16">
        <f>ROUND(J7*K7*3,2)</f>
        <v>1394.15</v>
      </c>
      <c r="M7" s="17">
        <f t="shared" si="1"/>
        <v>1.0200400948227926</v>
      </c>
    </row>
    <row r="8" spans="2:13" ht="16.5" customHeight="1">
      <c r="B8" s="18" t="s">
        <v>3</v>
      </c>
      <c r="C8" s="19">
        <v>0.02</v>
      </c>
      <c r="D8" s="19">
        <v>2159.27</v>
      </c>
      <c r="E8" s="19">
        <f>ROUND(C8*D8,2)*54</f>
        <v>2332.2599999999998</v>
      </c>
      <c r="F8" s="19">
        <f>C8</f>
        <v>0.02</v>
      </c>
      <c r="G8" s="19">
        <v>2195.87</v>
      </c>
      <c r="H8" s="19">
        <f>ROUND(F8*G8,2)*54</f>
        <v>2371.6800000000003</v>
      </c>
      <c r="I8" s="20">
        <f t="shared" si="0"/>
        <v>1.0169020606621906</v>
      </c>
      <c r="J8" s="19">
        <f>F8</f>
        <v>0.02</v>
      </c>
      <c r="K8" s="19">
        <v>2202.4499999999998</v>
      </c>
      <c r="L8" s="19">
        <f>ROUND(J8*K8,2)*54</f>
        <v>2378.6999999999998</v>
      </c>
      <c r="M8" s="20">
        <f t="shared" si="1"/>
        <v>1.0029599271402547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5869.2199999999993</v>
      </c>
      <c r="F11" s="13"/>
      <c r="G11" s="14"/>
      <c r="H11" s="24">
        <f>SUM(H5:H10)</f>
        <v>5948.4100000000008</v>
      </c>
      <c r="I11" s="25">
        <f>H11/E11</f>
        <v>1.0134924231840008</v>
      </c>
      <c r="J11" s="13"/>
      <c r="K11" s="14"/>
      <c r="L11" s="24">
        <f>SUM(L5:L10)</f>
        <v>6030.47</v>
      </c>
      <c r="M11" s="25">
        <f>L11/H11</f>
        <v>1.0137952831092678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view="pageBreakPreview" zoomScaleNormal="100" zoomScaleSheetLayoutView="100" workbookViewId="0">
      <selection activeCell="B22" sqref="B22"/>
    </sheetView>
  </sheetViews>
  <sheetFormatPr defaultRowHeight="15"/>
  <cols>
    <col min="1" max="1" width="2.5703125" customWidth="1"/>
    <col min="2" max="2" width="36.42578125" customWidth="1"/>
    <col min="3" max="4" width="9.7109375" customWidth="1"/>
    <col min="5" max="5" width="11.42578125" customWidth="1"/>
    <col min="6" max="7" width="9.85546875" customWidth="1"/>
    <col min="8" max="8" width="11" customWidth="1"/>
    <col min="9" max="9" width="10.85546875" customWidth="1"/>
    <col min="10" max="11" width="10.5703125" customWidth="1"/>
    <col min="12" max="13" width="11" customWidth="1"/>
    <col min="14" max="14" width="17.85546875" style="28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4" ht="18.75">
      <c r="B1" s="57" t="s">
        <v>141</v>
      </c>
    </row>
    <row r="2" spans="2:14" ht="60" customHeight="1" thickBot="1">
      <c r="B2" s="92" t="s">
        <v>142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2:14" ht="25.5" customHeight="1" thickBot="1">
      <c r="B3" s="66" t="s">
        <v>25</v>
      </c>
      <c r="C3" s="67" t="s">
        <v>126</v>
      </c>
      <c r="D3" s="68"/>
      <c r="E3" s="69"/>
      <c r="F3" s="67" t="s">
        <v>127</v>
      </c>
      <c r="G3" s="68"/>
      <c r="H3" s="69"/>
      <c r="I3" s="70" t="s">
        <v>143</v>
      </c>
      <c r="J3" s="94" t="s">
        <v>128</v>
      </c>
      <c r="K3" s="95"/>
      <c r="L3" s="96"/>
      <c r="M3" s="70" t="s">
        <v>144</v>
      </c>
      <c r="N3" s="50" t="s">
        <v>134</v>
      </c>
    </row>
    <row r="4" spans="2:14" ht="29.25" customHeight="1" thickBot="1">
      <c r="B4" s="71"/>
      <c r="C4" s="72" t="s">
        <v>14</v>
      </c>
      <c r="D4" s="72" t="s">
        <v>26</v>
      </c>
      <c r="E4" s="72" t="s">
        <v>27</v>
      </c>
      <c r="F4" s="72" t="s">
        <v>14</v>
      </c>
      <c r="G4" s="72" t="s">
        <v>26</v>
      </c>
      <c r="H4" s="72" t="s">
        <v>27</v>
      </c>
      <c r="I4" s="73"/>
      <c r="J4" s="72" t="s">
        <v>14</v>
      </c>
      <c r="K4" s="72" t="s">
        <v>26</v>
      </c>
      <c r="L4" s="72" t="s">
        <v>27</v>
      </c>
      <c r="M4" s="73"/>
      <c r="N4" s="74" t="s">
        <v>135</v>
      </c>
    </row>
    <row r="5" spans="2:14" ht="16.5" customHeight="1">
      <c r="B5" s="75" t="s">
        <v>28</v>
      </c>
      <c r="C5" s="76">
        <v>4.04</v>
      </c>
      <c r="D5" s="76">
        <v>20.56</v>
      </c>
      <c r="E5" s="76">
        <f>ROUND(C5*D5*3,2)</f>
        <v>249.19</v>
      </c>
      <c r="F5" s="76">
        <f>C5</f>
        <v>4.04</v>
      </c>
      <c r="G5" s="76">
        <v>20.9</v>
      </c>
      <c r="H5" s="76">
        <f>ROUND(F5*G5*3,2)</f>
        <v>253.31</v>
      </c>
      <c r="I5" s="77">
        <f>H5/E5</f>
        <v>1.0165335687627914</v>
      </c>
      <c r="J5" s="76">
        <f>F5</f>
        <v>4.04</v>
      </c>
      <c r="K5" s="76">
        <f>G5*1.05</f>
        <v>21.945</v>
      </c>
      <c r="L5" s="76">
        <f>ROUND(J5*K5*3,2)</f>
        <v>265.97000000000003</v>
      </c>
      <c r="M5" s="78">
        <f t="shared" ref="M5:M10" si="0">L5/H5</f>
        <v>1.0499782874738464</v>
      </c>
      <c r="N5" s="52">
        <f>L5-H5</f>
        <v>12.660000000000025</v>
      </c>
    </row>
    <row r="6" spans="2:14" ht="16.5" customHeight="1">
      <c r="B6" s="79" t="s">
        <v>2</v>
      </c>
      <c r="C6" s="80">
        <v>6.9</v>
      </c>
      <c r="D6" s="80">
        <v>21.28</v>
      </c>
      <c r="E6" s="80">
        <f>ROUND(C6*D6*3,2)</f>
        <v>440.5</v>
      </c>
      <c r="F6" s="80">
        <f>C6</f>
        <v>6.9</v>
      </c>
      <c r="G6" s="80">
        <v>21.64</v>
      </c>
      <c r="H6" s="80">
        <f>ROUND(F6*G6*3,2)</f>
        <v>447.95</v>
      </c>
      <c r="I6" s="81">
        <f t="shared" ref="I6:I10" si="1">H6/E6</f>
        <v>1.0169125993189556</v>
      </c>
      <c r="J6" s="80">
        <f>F6</f>
        <v>6.9</v>
      </c>
      <c r="K6" s="76">
        <f>G6*1.05</f>
        <v>22.722000000000001</v>
      </c>
      <c r="L6" s="80">
        <f>ROUND(J6*K6*3,2)</f>
        <v>470.35</v>
      </c>
      <c r="M6" s="78">
        <f t="shared" si="0"/>
        <v>1.0500055809800202</v>
      </c>
      <c r="N6" s="53">
        <f t="shared" ref="N6:N11" si="2">L6-H6</f>
        <v>22.400000000000034</v>
      </c>
    </row>
    <row r="7" spans="2:14" ht="16.5" customHeight="1">
      <c r="B7" s="75" t="s">
        <v>29</v>
      </c>
      <c r="C7" s="76">
        <v>2.86</v>
      </c>
      <c r="D7" s="76">
        <v>121.93</v>
      </c>
      <c r="E7" s="76">
        <f>ROUND(C7*D7*3,2)</f>
        <v>1046.1600000000001</v>
      </c>
      <c r="F7" s="76">
        <f>C7</f>
        <v>2.86</v>
      </c>
      <c r="G7" s="76">
        <v>124</v>
      </c>
      <c r="H7" s="76">
        <f>ROUND(F7*G7*3,2)</f>
        <v>1063.92</v>
      </c>
      <c r="I7" s="77">
        <f t="shared" si="1"/>
        <v>1.016976370727231</v>
      </c>
      <c r="J7" s="76">
        <f>F7</f>
        <v>2.86</v>
      </c>
      <c r="K7" s="76">
        <v>125.30834876199998</v>
      </c>
      <c r="L7" s="76">
        <f>ROUND(J7*K7*3,2)</f>
        <v>1075.1500000000001</v>
      </c>
      <c r="M7" s="82">
        <f t="shared" si="0"/>
        <v>1.0105553049101437</v>
      </c>
      <c r="N7" s="53">
        <f t="shared" si="2"/>
        <v>11.230000000000018</v>
      </c>
    </row>
    <row r="8" spans="2:14" ht="16.5" customHeight="1">
      <c r="B8" s="79" t="s">
        <v>3</v>
      </c>
      <c r="C8" s="83">
        <v>1.4999999999999999E-2</v>
      </c>
      <c r="D8" s="80">
        <v>1685.49</v>
      </c>
      <c r="E8" s="80">
        <f>ROUND(C8*D8,2)*54</f>
        <v>1365.1200000000001</v>
      </c>
      <c r="F8" s="83">
        <f>C8</f>
        <v>1.4999999999999999E-2</v>
      </c>
      <c r="G8" s="80">
        <v>1714.06</v>
      </c>
      <c r="H8" s="80">
        <f>ROUND(F8*G8,2)*54</f>
        <v>1388.3400000000001</v>
      </c>
      <c r="I8" s="81">
        <f t="shared" si="1"/>
        <v>1.017009493670886</v>
      </c>
      <c r="J8" s="83">
        <f>F8</f>
        <v>1.4999999999999999E-2</v>
      </c>
      <c r="K8" s="80">
        <v>1793.8697999999999</v>
      </c>
      <c r="L8" s="80">
        <f>ROUND(J8*K8,2)*54</f>
        <v>1453.14</v>
      </c>
      <c r="M8" s="78">
        <f t="shared" si="0"/>
        <v>1.0466744457409567</v>
      </c>
      <c r="N8" s="53">
        <f t="shared" si="2"/>
        <v>64.799999999999955</v>
      </c>
    </row>
    <row r="9" spans="2:14" ht="16.5" customHeight="1">
      <c r="B9" s="75" t="s">
        <v>5</v>
      </c>
      <c r="C9" s="76">
        <f>'Нормативы и тарифы'!$J5</f>
        <v>59</v>
      </c>
      <c r="D9" s="76">
        <f>'Нормативы и тарифы'!$C6</f>
        <v>4.2300000000000004</v>
      </c>
      <c r="E9" s="76">
        <f>ROUND(C9*D9*3,2)</f>
        <v>748.71</v>
      </c>
      <c r="F9" s="76">
        <f>'Нормативы и тарифы'!$J5</f>
        <v>59</v>
      </c>
      <c r="G9" s="76">
        <f>'Нормативы и тарифы'!$D6</f>
        <v>4.3</v>
      </c>
      <c r="H9" s="76">
        <f>ROUND(F9*G9*3,2)</f>
        <v>761.1</v>
      </c>
      <c r="I9" s="77">
        <f t="shared" si="1"/>
        <v>1.0165484633569739</v>
      </c>
      <c r="J9" s="76">
        <f>'Нормативы и тарифы'!$J5</f>
        <v>59</v>
      </c>
      <c r="K9" s="76">
        <f>'Нормативы и тарифы'!$E6</f>
        <v>4.4000000000000004</v>
      </c>
      <c r="L9" s="76">
        <f>ROUND(J9*K9*3,2)</f>
        <v>778.8</v>
      </c>
      <c r="M9" s="82">
        <f t="shared" si="0"/>
        <v>1.0232558139534882</v>
      </c>
      <c r="N9" s="53">
        <f t="shared" si="2"/>
        <v>17.699999999999932</v>
      </c>
    </row>
    <row r="10" spans="2:14" ht="16.5" customHeight="1" thickBot="1">
      <c r="B10" s="84" t="s">
        <v>30</v>
      </c>
      <c r="C10" s="85">
        <f>'Нормативы и тарифы'!$J11</f>
        <v>11</v>
      </c>
      <c r="D10" s="85">
        <f>'Нормативы и тарифы'!$C11</f>
        <v>8.09</v>
      </c>
      <c r="E10" s="85">
        <f>ROUND(C10*D10*3,2)</f>
        <v>266.97000000000003</v>
      </c>
      <c r="F10" s="85">
        <f>'Нормативы и тарифы'!$J11</f>
        <v>11</v>
      </c>
      <c r="G10" s="85">
        <f>'Нормативы и тарифы'!$D11</f>
        <v>8.23</v>
      </c>
      <c r="H10" s="85">
        <f>ROUND(F10*G10*3,2)</f>
        <v>271.58999999999997</v>
      </c>
      <c r="I10" s="86">
        <f t="shared" si="1"/>
        <v>1.0173053152039553</v>
      </c>
      <c r="J10" s="85">
        <f>'Нормативы и тарифы'!$J11</f>
        <v>11</v>
      </c>
      <c r="K10" s="85">
        <f>'Нормативы и тарифы'!$E11</f>
        <v>8.34</v>
      </c>
      <c r="L10" s="85">
        <f>ROUND(J10*K10*3,2)</f>
        <v>275.22000000000003</v>
      </c>
      <c r="M10" s="87">
        <f t="shared" si="0"/>
        <v>1.0133657351154315</v>
      </c>
      <c r="N10" s="54">
        <f t="shared" si="2"/>
        <v>3.6300000000000523</v>
      </c>
    </row>
    <row r="11" spans="2:14" ht="33.75" customHeight="1" thickBot="1">
      <c r="B11" s="88" t="s">
        <v>136</v>
      </c>
      <c r="C11" s="13"/>
      <c r="D11" s="14"/>
      <c r="E11" s="89">
        <f>SUM(E5:E10)</f>
        <v>4116.6500000000005</v>
      </c>
      <c r="F11" s="13"/>
      <c r="G11" s="14"/>
      <c r="H11" s="89">
        <f>SUM(H5:H10)</f>
        <v>4186.21</v>
      </c>
      <c r="I11" s="90">
        <f>H11/E11</f>
        <v>1.0168972344017586</v>
      </c>
      <c r="J11" s="13"/>
      <c r="K11" s="14"/>
      <c r="L11" s="89">
        <f>SUM(L5:L10)</f>
        <v>4318.630000000001</v>
      </c>
      <c r="M11" s="91">
        <f>L11/H11</f>
        <v>1.0316324312444911</v>
      </c>
      <c r="N11" s="51">
        <f t="shared" si="2"/>
        <v>132.42000000000098</v>
      </c>
    </row>
    <row r="12" spans="2:14" ht="15.75" thickBot="1">
      <c r="B12" s="56"/>
      <c r="C12" s="56"/>
      <c r="D12" s="56"/>
      <c r="E12" s="58">
        <v>43282</v>
      </c>
      <c r="F12" s="56"/>
      <c r="G12" s="56"/>
      <c r="H12" s="58">
        <v>43466</v>
      </c>
      <c r="I12" s="59" t="s">
        <v>138</v>
      </c>
      <c r="J12" s="56"/>
      <c r="K12" s="56"/>
      <c r="L12" s="58">
        <v>43647</v>
      </c>
      <c r="M12" s="56"/>
    </row>
    <row r="13" spans="2:14" ht="15.75" thickBot="1">
      <c r="B13" s="60" t="s">
        <v>137</v>
      </c>
      <c r="C13" s="56"/>
      <c r="D13" s="56"/>
      <c r="E13" s="61">
        <f>E11/3</f>
        <v>1372.2166666666669</v>
      </c>
      <c r="F13" s="56"/>
      <c r="G13" s="56"/>
      <c r="H13" s="61">
        <f>H11/3</f>
        <v>1395.4033333333334</v>
      </c>
      <c r="I13" s="56"/>
      <c r="J13" s="56"/>
      <c r="K13" s="56"/>
      <c r="L13" s="61">
        <f>L11/3</f>
        <v>1439.5433333333337</v>
      </c>
      <c r="M13" s="56"/>
      <c r="N13" s="55">
        <f>L13-H13</f>
        <v>44.140000000000327</v>
      </c>
    </row>
    <row r="15" spans="2:14" ht="39.75" customHeight="1">
      <c r="B15" s="97" t="s">
        <v>139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spans="2:14" ht="9" customHeight="1"/>
    <row r="17" spans="2:14" ht="41.25" customHeight="1">
      <c r="B17" s="97" t="s">
        <v>140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</sheetData>
  <mergeCells count="9">
    <mergeCell ref="B15:N15"/>
    <mergeCell ref="B17:N17"/>
    <mergeCell ref="B3:B4"/>
    <mergeCell ref="C3:E3"/>
    <mergeCell ref="F3:H3"/>
    <mergeCell ref="I3:I4"/>
    <mergeCell ref="J3:L3"/>
    <mergeCell ref="M3:M4"/>
    <mergeCell ref="B2:N2"/>
  </mergeCells>
  <pageMargins left="0.70866141732283472" right="0.70866141732283472" top="0.74803149606299213" bottom="0.74803149606299213" header="0.31496062992125984" footer="0.31496062992125984"/>
  <pageSetup paperSize="9" scale="70" orientation="landscape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14.88</v>
      </c>
      <c r="E5" s="16">
        <f>ROUND(C5*D5*3,2)</f>
        <v>180.35</v>
      </c>
      <c r="F5" s="16">
        <f>C5</f>
        <v>4.04</v>
      </c>
      <c r="G5" s="16">
        <v>15.13</v>
      </c>
      <c r="H5" s="16">
        <f>ROUND(F5*G5*3,2)</f>
        <v>183.38</v>
      </c>
      <c r="I5" s="17">
        <f>H5/E5</f>
        <v>1.016800665372886</v>
      </c>
      <c r="J5" s="16">
        <f>F5</f>
        <v>4.04</v>
      </c>
      <c r="K5" s="16">
        <v>15.44</v>
      </c>
      <c r="L5" s="16">
        <f>ROUND(J5*K5*3,2)</f>
        <v>187.13</v>
      </c>
      <c r="M5" s="17">
        <f>L5/H5</f>
        <v>1.0204493401679573</v>
      </c>
    </row>
    <row r="6" spans="2:13" ht="16.5" customHeight="1">
      <c r="B6" s="18" t="s">
        <v>2</v>
      </c>
      <c r="C6" s="19">
        <v>6.9</v>
      </c>
      <c r="D6" s="19">
        <v>47.23</v>
      </c>
      <c r="E6" s="19">
        <f>ROUND(C6*D6*3,2)</f>
        <v>977.66</v>
      </c>
      <c r="F6" s="19">
        <f>C6</f>
        <v>6.9</v>
      </c>
      <c r="G6" s="19">
        <v>48.04</v>
      </c>
      <c r="H6" s="19">
        <f>ROUND(F6*G6*3,2)</f>
        <v>994.43</v>
      </c>
      <c r="I6" s="20">
        <f t="shared" ref="I6:I10" si="0">H6/E6</f>
        <v>1.017153202544852</v>
      </c>
      <c r="J6" s="19">
        <f>F6</f>
        <v>6.9</v>
      </c>
      <c r="K6" s="19">
        <v>49.44</v>
      </c>
      <c r="L6" s="19">
        <f>ROUND(J6*K6*3,2)</f>
        <v>1023.41</v>
      </c>
      <c r="M6" s="20">
        <f t="shared" ref="M6:M10" si="1">L6/H6</f>
        <v>1.0291423227376488</v>
      </c>
    </row>
    <row r="7" spans="2:13" ht="16.5" customHeight="1">
      <c r="B7" s="15" t="s">
        <v>29</v>
      </c>
      <c r="C7" s="16">
        <v>2.86</v>
      </c>
      <c r="D7" s="16">
        <v>120.17</v>
      </c>
      <c r="E7" s="16">
        <f>ROUND(C7*D7*3,2)</f>
        <v>1031.06</v>
      </c>
      <c r="F7" s="16">
        <f>C7</f>
        <v>2.86</v>
      </c>
      <c r="G7" s="16">
        <v>122.21</v>
      </c>
      <c r="H7" s="16">
        <f>ROUND(F7*G7*3,2)</f>
        <v>1048.56</v>
      </c>
      <c r="I7" s="17">
        <f t="shared" si="0"/>
        <v>1.0169728240839524</v>
      </c>
      <c r="J7" s="16">
        <f>F7</f>
        <v>2.86</v>
      </c>
      <c r="K7" s="16">
        <v>124.65</v>
      </c>
      <c r="L7" s="16">
        <f>ROUND(J7*K7*3,2)</f>
        <v>1069.5</v>
      </c>
      <c r="M7" s="17">
        <f t="shared" si="1"/>
        <v>1.0199702449073016</v>
      </c>
    </row>
    <row r="8" spans="2:13" ht="16.5" customHeight="1">
      <c r="B8" s="18" t="s">
        <v>3</v>
      </c>
      <c r="C8" s="27">
        <f>0.0334*7/12</f>
        <v>1.9483333333333335E-2</v>
      </c>
      <c r="D8" s="19">
        <v>1552.63</v>
      </c>
      <c r="E8" s="19">
        <f>ROUND(C8*D8,2)*54</f>
        <v>1633.5</v>
      </c>
      <c r="F8" s="27">
        <f>C8</f>
        <v>1.9483333333333335E-2</v>
      </c>
      <c r="G8" s="19">
        <v>1578.95</v>
      </c>
      <c r="H8" s="19">
        <f>ROUND(F8*G8,2)*54</f>
        <v>1661.0400000000002</v>
      </c>
      <c r="I8" s="20">
        <f t="shared" si="0"/>
        <v>1.0168595041322315</v>
      </c>
      <c r="J8" s="27">
        <f>F8</f>
        <v>1.9483333333333335E-2</v>
      </c>
      <c r="K8" s="19">
        <v>1610.53</v>
      </c>
      <c r="L8" s="19">
        <f>ROUND(J8*K8,2)*54</f>
        <v>1694.52</v>
      </c>
      <c r="M8" s="20">
        <f t="shared" si="1"/>
        <v>1.020156046814044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2.96</v>
      </c>
      <c r="E9" s="16">
        <f>ROUND(C9*D9*3,2)</f>
        <v>523.91999999999996</v>
      </c>
      <c r="F9" s="16">
        <f>'Нормативы и тарифы'!$J5</f>
        <v>59</v>
      </c>
      <c r="G9" s="16">
        <v>3.01</v>
      </c>
      <c r="H9" s="16">
        <f>ROUND(F9*G9*3,2)</f>
        <v>532.77</v>
      </c>
      <c r="I9" s="17">
        <f t="shared" si="0"/>
        <v>1.0168918918918919</v>
      </c>
      <c r="J9" s="16">
        <f>'Нормативы и тарифы'!$J5</f>
        <v>59</v>
      </c>
      <c r="K9" s="16">
        <v>3.08</v>
      </c>
      <c r="L9" s="16">
        <f>ROUND(J9*K9*3,2)</f>
        <v>545.16</v>
      </c>
      <c r="M9" s="17">
        <f t="shared" si="1"/>
        <v>1.0232558139534884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4613.46</v>
      </c>
      <c r="F11" s="13"/>
      <c r="G11" s="14"/>
      <c r="H11" s="24">
        <f>SUM(H5:H10)</f>
        <v>4691.7700000000004</v>
      </c>
      <c r="I11" s="25">
        <f>H11/E11</f>
        <v>1.0169742449268013</v>
      </c>
      <c r="J11" s="13"/>
      <c r="K11" s="14"/>
      <c r="L11" s="24">
        <f>SUM(L5:L10)</f>
        <v>4794.9400000000005</v>
      </c>
      <c r="M11" s="25">
        <f>L11/H11</f>
        <v>1.0219895689686409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31.88</v>
      </c>
      <c r="E5" s="16">
        <f>ROUND(C5*D5*3,2)</f>
        <v>659.92</v>
      </c>
      <c r="F5" s="16">
        <f>C5</f>
        <v>6.9</v>
      </c>
      <c r="G5" s="16">
        <v>31.88</v>
      </c>
      <c r="H5" s="16">
        <f>ROUND(F5*G5*3,2)</f>
        <v>659.92</v>
      </c>
      <c r="I5" s="17">
        <f>H5/E5</f>
        <v>1</v>
      </c>
      <c r="J5" s="16">
        <f>F5</f>
        <v>6.9</v>
      </c>
      <c r="K5" s="16">
        <v>32.200000000000003</v>
      </c>
      <c r="L5" s="16">
        <f>ROUND(J5*K5*3,2)</f>
        <v>666.54</v>
      </c>
      <c r="M5" s="17">
        <f>L5/H5</f>
        <v>1.0100315189719966</v>
      </c>
    </row>
    <row r="6" spans="2:13" ht="16.5" customHeight="1">
      <c r="B6" s="18" t="s">
        <v>2</v>
      </c>
      <c r="C6" s="19">
        <v>6.9</v>
      </c>
      <c r="D6" s="19">
        <v>51.69</v>
      </c>
      <c r="E6" s="19">
        <f>ROUND(C6*D6*3,2)</f>
        <v>1069.98</v>
      </c>
      <c r="F6" s="19">
        <f>C6</f>
        <v>6.9</v>
      </c>
      <c r="G6" s="19">
        <v>51.69</v>
      </c>
      <c r="H6" s="19">
        <f>ROUND(F6*G6*3,2)</f>
        <v>1069.98</v>
      </c>
      <c r="I6" s="20">
        <f t="shared" ref="I6:I9" si="0">H6/E6</f>
        <v>1</v>
      </c>
      <c r="J6" s="19">
        <f>F6</f>
        <v>6.9</v>
      </c>
      <c r="K6" s="19">
        <v>51.69</v>
      </c>
      <c r="L6" s="19">
        <f>ROUND(J6*K6*3,2)</f>
        <v>1069.98</v>
      </c>
      <c r="M6" s="20">
        <f t="shared" ref="M6:M9" si="1">L6/H6</f>
        <v>1</v>
      </c>
    </row>
    <row r="7" spans="2:13" ht="16.5" customHeight="1">
      <c r="B7" s="18" t="s">
        <v>3</v>
      </c>
      <c r="C7" s="26">
        <v>1.7000000000000001E-2</v>
      </c>
      <c r="D7" s="19">
        <v>2140.5500000000002</v>
      </c>
      <c r="E7" s="19">
        <f>ROUND(C7*D7,2)*54</f>
        <v>1965.06</v>
      </c>
      <c r="F7" s="26">
        <f>C7</f>
        <v>1.7000000000000001E-2</v>
      </c>
      <c r="G7" s="19">
        <v>2176.8200000000002</v>
      </c>
      <c r="H7" s="19">
        <f>ROUND(F7*G7,2)*54</f>
        <v>1998.54</v>
      </c>
      <c r="I7" s="20">
        <f t="shared" si="0"/>
        <v>1.0170376477054135</v>
      </c>
      <c r="J7" s="26">
        <f>F7</f>
        <v>1.7000000000000001E-2</v>
      </c>
      <c r="K7" s="19">
        <v>2203.42</v>
      </c>
      <c r="L7" s="19">
        <f>ROUND(J7*K7,2)*54</f>
        <v>2022.8400000000001</v>
      </c>
      <c r="M7" s="20">
        <f t="shared" si="1"/>
        <v>1.0121588759794651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4853.83</v>
      </c>
      <c r="F10" s="13"/>
      <c r="G10" s="14"/>
      <c r="H10" s="24">
        <f>SUM(H5:H9)</f>
        <v>4906.8</v>
      </c>
      <c r="I10" s="25">
        <f>H10/E10</f>
        <v>1.0109130315647643</v>
      </c>
      <c r="J10" s="13"/>
      <c r="K10" s="14"/>
      <c r="L10" s="24">
        <f>SUM(L5:L9)</f>
        <v>4961</v>
      </c>
      <c r="M10" s="25">
        <f>L10/H10</f>
        <v>1.0110458954919703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45.98</v>
      </c>
      <c r="E5" s="16">
        <f>ROUND(C5*D5*3,2)</f>
        <v>936.61</v>
      </c>
      <c r="F5" s="16">
        <f>C5</f>
        <v>6.79</v>
      </c>
      <c r="G5" s="16">
        <v>46.76</v>
      </c>
      <c r="H5" s="16">
        <f>ROUND(F5*G5*3,2)</f>
        <v>952.5</v>
      </c>
      <c r="I5" s="17">
        <f>H5/E5</f>
        <v>1.0169654391902714</v>
      </c>
      <c r="J5" s="16">
        <f>F5</f>
        <v>6.79</v>
      </c>
      <c r="K5" s="16">
        <v>47.53</v>
      </c>
      <c r="L5" s="16">
        <f>ROUND(J5*K5*3,2)</f>
        <v>968.19</v>
      </c>
      <c r="M5" s="17">
        <f>L5/H5</f>
        <v>1.016472440944882</v>
      </c>
    </row>
    <row r="6" spans="2:13" ht="16.5" customHeight="1">
      <c r="B6" s="18" t="s">
        <v>2</v>
      </c>
      <c r="C6" s="19">
        <v>6.79</v>
      </c>
      <c r="D6" s="19">
        <v>14.85</v>
      </c>
      <c r="E6" s="19">
        <f>ROUND(C6*D6*3,2)</f>
        <v>302.49</v>
      </c>
      <c r="F6" s="19">
        <f>C6</f>
        <v>6.79</v>
      </c>
      <c r="G6" s="19">
        <v>14.85</v>
      </c>
      <c r="H6" s="19">
        <f>ROUND(F6*G6*3,2)</f>
        <v>302.49</v>
      </c>
      <c r="I6" s="20">
        <f t="shared" ref="I6:I9" si="0">H6/E6</f>
        <v>1</v>
      </c>
      <c r="J6" s="19">
        <f>F6</f>
        <v>6.79</v>
      </c>
      <c r="K6" s="19">
        <v>15.16</v>
      </c>
      <c r="L6" s="19">
        <f>ROUND(J6*K6*3,2)</f>
        <v>308.81</v>
      </c>
      <c r="M6" s="20">
        <f t="shared" ref="M6:M9" si="1">L6/H6</f>
        <v>1.0208932526695098</v>
      </c>
    </row>
    <row r="7" spans="2:13" ht="16.5" customHeight="1">
      <c r="B7" s="18" t="s">
        <v>3</v>
      </c>
      <c r="C7" s="26">
        <f>0.034*7/12</f>
        <v>1.9833333333333335E-2</v>
      </c>
      <c r="D7" s="19">
        <v>2115.23</v>
      </c>
      <c r="E7" s="19">
        <f>ROUND(C7*D7,2)*54</f>
        <v>2265.3000000000002</v>
      </c>
      <c r="F7" s="26">
        <f>C7</f>
        <v>1.9833333333333335E-2</v>
      </c>
      <c r="G7" s="19">
        <v>2115.23</v>
      </c>
      <c r="H7" s="19">
        <f>ROUND(F7*G7,2)*54</f>
        <v>2265.3000000000002</v>
      </c>
      <c r="I7" s="20">
        <f t="shared" si="0"/>
        <v>1</v>
      </c>
      <c r="J7" s="26">
        <f>F7</f>
        <v>1.9833333333333335E-2</v>
      </c>
      <c r="K7" s="19">
        <v>2157.5300000000002</v>
      </c>
      <c r="L7" s="19">
        <f>ROUND(J7*K7,2)*54</f>
        <v>2310.66</v>
      </c>
      <c r="M7" s="20">
        <f t="shared" si="1"/>
        <v>1.0200238379022644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4663.2700000000004</v>
      </c>
      <c r="F10" s="13"/>
      <c r="G10" s="14"/>
      <c r="H10" s="24">
        <f>SUM(H5:H9)</f>
        <v>4698.6500000000005</v>
      </c>
      <c r="I10" s="25">
        <f>H10/E10</f>
        <v>1.007586950787752</v>
      </c>
      <c r="J10" s="13"/>
      <c r="K10" s="14"/>
      <c r="L10" s="24">
        <f>SUM(L5:L9)</f>
        <v>4789.3</v>
      </c>
      <c r="M10" s="25">
        <f>L10/H10</f>
        <v>1.0192927755844763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3.61</v>
      </c>
      <c r="D5" s="16">
        <v>20.68</v>
      </c>
      <c r="E5" s="16">
        <f>ROUND(C5*D5*3,2)</f>
        <v>223.96</v>
      </c>
      <c r="F5" s="16">
        <f>C5</f>
        <v>3.61</v>
      </c>
      <c r="G5" s="16">
        <v>20.68</v>
      </c>
      <c r="H5" s="16">
        <f>ROUND(F5*G5*3,2)</f>
        <v>223.96</v>
      </c>
      <c r="I5" s="17">
        <f>H5/E5</f>
        <v>1</v>
      </c>
      <c r="J5" s="16">
        <f>F5</f>
        <v>3.61</v>
      </c>
      <c r="K5" s="16">
        <v>21.09</v>
      </c>
      <c r="L5" s="16">
        <f>ROUND(J5*K5*3,2)</f>
        <v>228.4</v>
      </c>
      <c r="M5" s="17">
        <f>L5/H5</f>
        <v>1.0198249687444185</v>
      </c>
    </row>
    <row r="6" spans="2:13" ht="16.5" customHeight="1">
      <c r="B6" s="18" t="s">
        <v>2</v>
      </c>
      <c r="C6" s="19">
        <v>6.04</v>
      </c>
      <c r="D6" s="19">
        <v>25.48</v>
      </c>
      <c r="E6" s="19">
        <f>ROUND(C6*D6*3,2)</f>
        <v>461.7</v>
      </c>
      <c r="F6" s="19">
        <f>C6</f>
        <v>6.04</v>
      </c>
      <c r="G6" s="19">
        <v>25.48</v>
      </c>
      <c r="H6" s="19">
        <f>ROUND(F6*G6*3,2)</f>
        <v>461.7</v>
      </c>
      <c r="I6" s="20">
        <f t="shared" ref="I6:I10" si="0">H6/E6</f>
        <v>1</v>
      </c>
      <c r="J6" s="19">
        <f>F6</f>
        <v>6.04</v>
      </c>
      <c r="K6" s="19">
        <v>25.99</v>
      </c>
      <c r="L6" s="19">
        <f>ROUND(J6*K6*3,2)</f>
        <v>470.94</v>
      </c>
      <c r="M6" s="20">
        <f t="shared" ref="M6:M10" si="1">L6/H6</f>
        <v>1.020012995451592</v>
      </c>
    </row>
    <row r="7" spans="2:13" ht="16.5" customHeight="1">
      <c r="B7" s="15" t="s">
        <v>29</v>
      </c>
      <c r="C7" s="16">
        <v>2.4300000000000002</v>
      </c>
      <c r="D7" s="16">
        <v>109.53</v>
      </c>
      <c r="E7" s="16">
        <f>ROUND(C7*D7*3,2)</f>
        <v>798.47</v>
      </c>
      <c r="F7" s="16">
        <f>C7</f>
        <v>2.4300000000000002</v>
      </c>
      <c r="G7" s="16">
        <v>109.53</v>
      </c>
      <c r="H7" s="16">
        <f>ROUND(F7*G7*3,2)</f>
        <v>798.47</v>
      </c>
      <c r="I7" s="17">
        <f t="shared" si="0"/>
        <v>1</v>
      </c>
      <c r="J7" s="16">
        <f>F7</f>
        <v>2.4300000000000002</v>
      </c>
      <c r="K7" s="16">
        <v>124.6</v>
      </c>
      <c r="L7" s="16">
        <f>ROUND(J7*K7*3,2)</f>
        <v>908.33</v>
      </c>
      <c r="M7" s="17">
        <f t="shared" si="1"/>
        <v>1.1375881373126104</v>
      </c>
    </row>
    <row r="8" spans="2:13" ht="16.5" customHeight="1">
      <c r="B8" s="18" t="s">
        <v>3</v>
      </c>
      <c r="C8" s="26">
        <f>0.039*7/12</f>
        <v>2.2750000000000003E-2</v>
      </c>
      <c r="D8" s="19">
        <v>1763.38</v>
      </c>
      <c r="E8" s="19">
        <f>ROUND(C8*D8,2)*54</f>
        <v>2166.48</v>
      </c>
      <c r="F8" s="26">
        <f>C8</f>
        <v>2.2750000000000003E-2</v>
      </c>
      <c r="G8" s="19">
        <v>1763.38</v>
      </c>
      <c r="H8" s="19">
        <f>ROUND(F8*G8,2)*54</f>
        <v>2166.48</v>
      </c>
      <c r="I8" s="20">
        <f t="shared" si="0"/>
        <v>1</v>
      </c>
      <c r="J8" s="26">
        <f>F8</f>
        <v>2.2750000000000003E-2</v>
      </c>
      <c r="K8" s="19">
        <v>1794.23</v>
      </c>
      <c r="L8" s="19">
        <f>ROUND(J8*K8,2)*54</f>
        <v>2204.2800000000002</v>
      </c>
      <c r="M8" s="20">
        <f t="shared" si="1"/>
        <v>1.0174476570289133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4666.29</v>
      </c>
      <c r="F11" s="13"/>
      <c r="G11" s="14"/>
      <c r="H11" s="24">
        <f>SUM(H5:H10)</f>
        <v>4683.3</v>
      </c>
      <c r="I11" s="25">
        <f>H11/E11</f>
        <v>1.0036452942273197</v>
      </c>
      <c r="J11" s="13"/>
      <c r="K11" s="14"/>
      <c r="L11" s="24">
        <f>SUM(L5:L10)</f>
        <v>4865.97</v>
      </c>
      <c r="M11" s="25">
        <f>L11/H11</f>
        <v>1.0390045480750754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16.27</v>
      </c>
      <c r="E5" s="16">
        <f>ROUND(C5*D5*3,2)</f>
        <v>197.19</v>
      </c>
      <c r="F5" s="16">
        <f>C5</f>
        <v>4.04</v>
      </c>
      <c r="G5" s="16">
        <v>16.55</v>
      </c>
      <c r="H5" s="16">
        <f>ROUND(F5*G5*3,2)</f>
        <v>200.59</v>
      </c>
      <c r="I5" s="17">
        <f>H5/E5</f>
        <v>1.0172422536639789</v>
      </c>
      <c r="J5" s="16">
        <f>F5</f>
        <v>4.04</v>
      </c>
      <c r="K5" s="16">
        <v>16.88</v>
      </c>
      <c r="L5" s="16">
        <f>ROUND(J5*K5*3,2)</f>
        <v>204.59</v>
      </c>
      <c r="M5" s="17">
        <f>L5/H5</f>
        <v>1.0199411735380628</v>
      </c>
    </row>
    <row r="6" spans="2:13" ht="16.5" customHeight="1">
      <c r="B6" s="18" t="s">
        <v>2</v>
      </c>
      <c r="C6" s="19">
        <v>6.9</v>
      </c>
      <c r="D6" s="19">
        <v>25.11</v>
      </c>
      <c r="E6" s="19">
        <f>ROUND(C6*D6*3,2)</f>
        <v>519.78</v>
      </c>
      <c r="F6" s="19">
        <f>C6</f>
        <v>6.9</v>
      </c>
      <c r="G6" s="19">
        <v>25.54</v>
      </c>
      <c r="H6" s="19">
        <f>ROUND(F6*G6*3,2)</f>
        <v>528.67999999999995</v>
      </c>
      <c r="I6" s="20">
        <f t="shared" ref="I6:I10" si="0">H6/E6</f>
        <v>1.0171226288044941</v>
      </c>
      <c r="J6" s="19">
        <f>F6</f>
        <v>6.9</v>
      </c>
      <c r="K6" s="19">
        <v>26.05</v>
      </c>
      <c r="L6" s="19">
        <f>ROUND(J6*K6*3,2)</f>
        <v>539.24</v>
      </c>
      <c r="M6" s="20">
        <f t="shared" ref="M6:M10" si="1">L6/H6</f>
        <v>1.0199742755542105</v>
      </c>
    </row>
    <row r="7" spans="2:13" ht="16.5" customHeight="1">
      <c r="B7" s="15" t="s">
        <v>29</v>
      </c>
      <c r="C7" s="16">
        <v>2.86</v>
      </c>
      <c r="D7" s="16">
        <v>104.55</v>
      </c>
      <c r="E7" s="16">
        <f>ROUND(C7*D7*3,2)</f>
        <v>897.04</v>
      </c>
      <c r="F7" s="16">
        <f>C7</f>
        <v>2.86</v>
      </c>
      <c r="G7" s="16">
        <v>106.32</v>
      </c>
      <c r="H7" s="16">
        <f>ROUND(F7*G7*3,2)</f>
        <v>912.23</v>
      </c>
      <c r="I7" s="17">
        <f t="shared" si="0"/>
        <v>1.0169334700793722</v>
      </c>
      <c r="J7" s="16">
        <f>F7</f>
        <v>2.86</v>
      </c>
      <c r="K7" s="16">
        <v>110.57</v>
      </c>
      <c r="L7" s="16">
        <f>ROUND(J7*K7*3,2)</f>
        <v>948.69</v>
      </c>
      <c r="M7" s="17">
        <f t="shared" si="1"/>
        <v>1.0399679905287045</v>
      </c>
    </row>
    <row r="8" spans="2:13" ht="16.5" customHeight="1">
      <c r="B8" s="18" t="s">
        <v>3</v>
      </c>
      <c r="C8" s="19">
        <v>0.02</v>
      </c>
      <c r="D8" s="19">
        <v>1411.17</v>
      </c>
      <c r="E8" s="19">
        <f>ROUND(C8*D8,2)*54</f>
        <v>1523.8799999999999</v>
      </c>
      <c r="F8" s="19">
        <f>C8</f>
        <v>0.02</v>
      </c>
      <c r="G8" s="19">
        <v>1435.09</v>
      </c>
      <c r="H8" s="19">
        <f>ROUND(F8*G8,2)*54</f>
        <v>1549.8</v>
      </c>
      <c r="I8" s="20">
        <f t="shared" si="0"/>
        <v>1.0170092133238837</v>
      </c>
      <c r="J8" s="19">
        <f>F8</f>
        <v>0.02</v>
      </c>
      <c r="K8" s="19">
        <v>1492.49</v>
      </c>
      <c r="L8" s="19">
        <f>ROUND(J8*K8,2)*54</f>
        <v>1611.9</v>
      </c>
      <c r="M8" s="20">
        <f t="shared" si="1"/>
        <v>1.0400696864111498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4153.57</v>
      </c>
      <c r="F11" s="13"/>
      <c r="G11" s="14"/>
      <c r="H11" s="24">
        <f>SUM(H5:H10)</f>
        <v>4223.99</v>
      </c>
      <c r="I11" s="25">
        <f>H11/E11</f>
        <v>1.0169540900959897</v>
      </c>
      <c r="J11" s="13"/>
      <c r="K11" s="14"/>
      <c r="L11" s="24">
        <f>SUM(L5:L10)</f>
        <v>4358.4400000000005</v>
      </c>
      <c r="M11" s="25">
        <f>L11/H11</f>
        <v>1.0318300942947309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33.369999999999997</v>
      </c>
      <c r="E5" s="16">
        <f>ROUND(C5*D5*3,2)</f>
        <v>690.76</v>
      </c>
      <c r="F5" s="16">
        <f>C5</f>
        <v>6.9</v>
      </c>
      <c r="G5" s="16">
        <v>33.369999999999997</v>
      </c>
      <c r="H5" s="16">
        <f>ROUND(F5*G5*3,2)</f>
        <v>690.76</v>
      </c>
      <c r="I5" s="17">
        <f>H5/E5</f>
        <v>1</v>
      </c>
      <c r="J5" s="16">
        <f>F5</f>
        <v>6.9</v>
      </c>
      <c r="K5" s="16">
        <v>34.049999999999997</v>
      </c>
      <c r="L5" s="16">
        <f>ROUND(J5*K5*3,2)</f>
        <v>704.84</v>
      </c>
      <c r="M5" s="17">
        <f>L5/H5</f>
        <v>1.0203833458799005</v>
      </c>
    </row>
    <row r="6" spans="2:13" ht="16.5" customHeight="1">
      <c r="B6" s="18" t="s">
        <v>2</v>
      </c>
      <c r="C6" s="19">
        <v>6.9</v>
      </c>
      <c r="D6" s="19">
        <v>42.44</v>
      </c>
      <c r="E6" s="19">
        <f>ROUND(C6*D6*3,2)</f>
        <v>878.51</v>
      </c>
      <c r="F6" s="19">
        <f>C6</f>
        <v>6.9</v>
      </c>
      <c r="G6" s="19">
        <v>42.44</v>
      </c>
      <c r="H6" s="19">
        <f>ROUND(F6*G6*3,2)</f>
        <v>878.51</v>
      </c>
      <c r="I6" s="20">
        <f t="shared" ref="I6:I9" si="0">H6/E6</f>
        <v>1</v>
      </c>
      <c r="J6" s="19">
        <f>F6</f>
        <v>6.9</v>
      </c>
      <c r="K6" s="19">
        <v>43.28</v>
      </c>
      <c r="L6" s="19">
        <f>ROUND(J6*K6*3,2)</f>
        <v>895.9</v>
      </c>
      <c r="M6" s="20">
        <f t="shared" ref="M6:M9" si="1">L6/H6</f>
        <v>1.0197948799672172</v>
      </c>
    </row>
    <row r="7" spans="2:13" ht="16.5" customHeight="1">
      <c r="B7" s="18" t="s">
        <v>3</v>
      </c>
      <c r="C7" s="26">
        <v>2.4E-2</v>
      </c>
      <c r="D7" s="19">
        <v>2563.44</v>
      </c>
      <c r="E7" s="19">
        <f>ROUND(C7*D7,2)*54</f>
        <v>3322.0800000000004</v>
      </c>
      <c r="F7" s="26">
        <f>C7</f>
        <v>2.4E-2</v>
      </c>
      <c r="G7" s="19">
        <v>2563.44</v>
      </c>
      <c r="H7" s="19">
        <f>ROUND(F7*G7,2)*54</f>
        <v>3322.0800000000004</v>
      </c>
      <c r="I7" s="20">
        <f t="shared" si="0"/>
        <v>1</v>
      </c>
      <c r="J7" s="26">
        <f>F7</f>
        <v>2.4E-2</v>
      </c>
      <c r="K7" s="19">
        <v>2635.54</v>
      </c>
      <c r="L7" s="19">
        <f>ROUND(J7*K7,2)*54</f>
        <v>3415.5</v>
      </c>
      <c r="M7" s="20">
        <f t="shared" si="1"/>
        <v>1.0281209362808841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7032.68</v>
      </c>
      <c r="F10" s="13"/>
      <c r="G10" s="14"/>
      <c r="H10" s="24">
        <f>SUM(H5:H9)</f>
        <v>7068.6900000000005</v>
      </c>
      <c r="I10" s="25">
        <f>H10/E10</f>
        <v>1.0051203808505436</v>
      </c>
      <c r="J10" s="13"/>
      <c r="K10" s="14"/>
      <c r="L10" s="24">
        <f>SUM(L5:L9)</f>
        <v>7231.11</v>
      </c>
      <c r="M10" s="25">
        <f>L10/H10</f>
        <v>1.0229773833624052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28.71</v>
      </c>
      <c r="E5" s="16">
        <f>ROUND(C5*D5*3,2)</f>
        <v>594.29999999999995</v>
      </c>
      <c r="F5" s="16">
        <f>C5</f>
        <v>6.9</v>
      </c>
      <c r="G5" s="16">
        <v>28.71</v>
      </c>
      <c r="H5" s="16">
        <f>ROUND(F5*G5*3,2)</f>
        <v>594.29999999999995</v>
      </c>
      <c r="I5" s="17">
        <f>H5/E5</f>
        <v>1</v>
      </c>
      <c r="J5" s="16">
        <f>F5</f>
        <v>6.9</v>
      </c>
      <c r="K5" s="16">
        <v>29.26</v>
      </c>
      <c r="L5" s="16">
        <f>ROUND(J5*K5*3,2)</f>
        <v>605.67999999999995</v>
      </c>
      <c r="M5" s="17">
        <f>L5/H5</f>
        <v>1.0191485781591789</v>
      </c>
    </row>
    <row r="6" spans="2:13" ht="16.5" customHeight="1">
      <c r="B6" s="18" t="s">
        <v>2</v>
      </c>
      <c r="C6" s="19">
        <v>6.9</v>
      </c>
      <c r="D6" s="19">
        <v>55.77</v>
      </c>
      <c r="E6" s="19">
        <f>ROUND(C6*D6*3,2)</f>
        <v>1154.44</v>
      </c>
      <c r="F6" s="19">
        <f>C6</f>
        <v>6.9</v>
      </c>
      <c r="G6" s="19">
        <v>55.77</v>
      </c>
      <c r="H6" s="19">
        <f>ROUND(F6*G6*3,2)</f>
        <v>1154.44</v>
      </c>
      <c r="I6" s="20">
        <f t="shared" ref="I6:I9" si="0">H6/E6</f>
        <v>1</v>
      </c>
      <c r="J6" s="19">
        <f>F6</f>
        <v>6.9</v>
      </c>
      <c r="K6" s="19">
        <v>55.77</v>
      </c>
      <c r="L6" s="19">
        <f>ROUND(J6*K6*3,2)</f>
        <v>1154.44</v>
      </c>
      <c r="M6" s="20">
        <f t="shared" ref="M6:M9" si="1">L6/H6</f>
        <v>1</v>
      </c>
    </row>
    <row r="7" spans="2:13" ht="16.5" customHeight="1">
      <c r="B7" s="18" t="s">
        <v>3</v>
      </c>
      <c r="C7" s="19">
        <v>0.02</v>
      </c>
      <c r="D7" s="19">
        <v>1829.92</v>
      </c>
      <c r="E7" s="19">
        <f>ROUND(C7*D7,2)*54</f>
        <v>1976.4</v>
      </c>
      <c r="F7" s="19">
        <f>C7</f>
        <v>0.02</v>
      </c>
      <c r="G7" s="19">
        <v>1829.92</v>
      </c>
      <c r="H7" s="19">
        <f>ROUND(F7*G7,2)*54</f>
        <v>1976.4</v>
      </c>
      <c r="I7" s="20">
        <f t="shared" si="0"/>
        <v>1</v>
      </c>
      <c r="J7" s="19">
        <f>F7</f>
        <v>0.02</v>
      </c>
      <c r="K7" s="19">
        <v>1866.52</v>
      </c>
      <c r="L7" s="19">
        <f>ROUND(J7*K7,2)*54</f>
        <v>2015.82</v>
      </c>
      <c r="M7" s="20">
        <f t="shared" si="1"/>
        <v>1.0199453551912567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4884.01</v>
      </c>
      <c r="F10" s="13"/>
      <c r="G10" s="14"/>
      <c r="H10" s="24">
        <f>SUM(H5:H9)</f>
        <v>4903.5000000000009</v>
      </c>
      <c r="I10" s="25">
        <f>H10/E10</f>
        <v>1.0039905733198746</v>
      </c>
      <c r="J10" s="13"/>
      <c r="K10" s="14"/>
      <c r="L10" s="24">
        <f>SUM(L5:L9)</f>
        <v>4977.58</v>
      </c>
      <c r="M10" s="25">
        <f>L10/H10</f>
        <v>1.0151075762210664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69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24.05</v>
      </c>
      <c r="E5" s="16">
        <f>ROUND(C5*D5*3,2)</f>
        <v>497.84</v>
      </c>
      <c r="F5" s="16">
        <f>C5</f>
        <v>6.9</v>
      </c>
      <c r="G5" s="16">
        <v>24.05</v>
      </c>
      <c r="H5" s="16">
        <f>ROUND(F5*G5*3,2)</f>
        <v>497.84</v>
      </c>
      <c r="I5" s="17">
        <f>H5/E5</f>
        <v>1</v>
      </c>
      <c r="J5" s="16">
        <f>F5</f>
        <v>6.9</v>
      </c>
      <c r="K5" s="16">
        <v>24.54</v>
      </c>
      <c r="L5" s="16">
        <f>ROUND(J5*K5*3,2)</f>
        <v>507.98</v>
      </c>
      <c r="M5" s="17">
        <f>L5/H5</f>
        <v>1.0203679897155713</v>
      </c>
    </row>
    <row r="6" spans="2:13" ht="16.5" customHeight="1">
      <c r="B6" s="18" t="s">
        <v>2</v>
      </c>
      <c r="C6" s="19">
        <v>6.9</v>
      </c>
      <c r="D6" s="19">
        <v>16.25</v>
      </c>
      <c r="E6" s="19">
        <f>ROUND(C6*D6*3,2)</f>
        <v>336.38</v>
      </c>
      <c r="F6" s="19">
        <f>C6</f>
        <v>6.9</v>
      </c>
      <c r="G6" s="19">
        <v>16.25</v>
      </c>
      <c r="H6" s="19">
        <f>ROUND(F6*G6*3,2)</f>
        <v>336.38</v>
      </c>
      <c r="I6" s="20">
        <f t="shared" ref="I6:I9" si="0">H6/E6</f>
        <v>1</v>
      </c>
      <c r="J6" s="19">
        <f>F6</f>
        <v>6.9</v>
      </c>
      <c r="K6" s="19">
        <v>16.57</v>
      </c>
      <c r="L6" s="19">
        <f>ROUND(J6*K6*3,2)</f>
        <v>343</v>
      </c>
      <c r="M6" s="20">
        <f t="shared" ref="M6:M9" si="1">L6/H6</f>
        <v>1.0196801236696593</v>
      </c>
    </row>
    <row r="7" spans="2:13" ht="16.5" customHeight="1">
      <c r="B7" s="18" t="s">
        <v>3</v>
      </c>
      <c r="C7" s="19">
        <v>0.02</v>
      </c>
      <c r="D7" s="19">
        <v>2695.76</v>
      </c>
      <c r="E7" s="19">
        <f>ROUND(C7*D7,2)*54</f>
        <v>2911.6800000000003</v>
      </c>
      <c r="F7" s="19">
        <f>C7</f>
        <v>0.02</v>
      </c>
      <c r="G7" s="19">
        <v>2695.76</v>
      </c>
      <c r="H7" s="19">
        <f>ROUND(F7*G7,2)*54</f>
        <v>2911.6800000000003</v>
      </c>
      <c r="I7" s="20">
        <f t="shared" si="0"/>
        <v>1</v>
      </c>
      <c r="J7" s="19">
        <f>F7</f>
        <v>0.02</v>
      </c>
      <c r="K7" s="19">
        <v>2695.76</v>
      </c>
      <c r="L7" s="19">
        <f>ROUND(J7*K7,2)*54</f>
        <v>2911.6800000000003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2.96</v>
      </c>
      <c r="E8" s="16">
        <f>ROUND(C8*D8*3,2)</f>
        <v>523.91999999999996</v>
      </c>
      <c r="F8" s="16">
        <f>'Нормативы и тарифы'!$J5</f>
        <v>59</v>
      </c>
      <c r="G8" s="16">
        <v>3.01</v>
      </c>
      <c r="H8" s="16">
        <f>ROUND(F8*G8*3,2)</f>
        <v>532.77</v>
      </c>
      <c r="I8" s="17">
        <f t="shared" si="0"/>
        <v>1.0168918918918919</v>
      </c>
      <c r="J8" s="16">
        <f>'Нормативы и тарифы'!$J5</f>
        <v>59</v>
      </c>
      <c r="K8" s="16">
        <v>3.08</v>
      </c>
      <c r="L8" s="16">
        <f>ROUND(J8*K8*3,2)</f>
        <v>545.16</v>
      </c>
      <c r="M8" s="17">
        <f t="shared" si="1"/>
        <v>1.0232558139534884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5662.4400000000005</v>
      </c>
      <c r="F10" s="13"/>
      <c r="G10" s="14"/>
      <c r="H10" s="24">
        <f>SUM(H5:H9)</f>
        <v>5694.91</v>
      </c>
      <c r="I10" s="25">
        <f>H10/E10</f>
        <v>1.0057342770960926</v>
      </c>
      <c r="J10" s="13"/>
      <c r="K10" s="14"/>
      <c r="L10" s="24">
        <f>SUM(L5:L9)</f>
        <v>5743.89</v>
      </c>
      <c r="M10" s="25">
        <f>L10/H10</f>
        <v>1.0086006626970401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17.190000000000001</v>
      </c>
      <c r="E5" s="16">
        <f>ROUND(C5*D5*3,2)</f>
        <v>208.34</v>
      </c>
      <c r="F5" s="16">
        <f>C5</f>
        <v>4.04</v>
      </c>
      <c r="G5" s="16">
        <v>17.190000000000001</v>
      </c>
      <c r="H5" s="16">
        <f>ROUND(F5*G5*3,2)</f>
        <v>208.34</v>
      </c>
      <c r="I5" s="17">
        <f>H5/E5</f>
        <v>1</v>
      </c>
      <c r="J5" s="16">
        <f>F5</f>
        <v>4.04</v>
      </c>
      <c r="K5" s="16">
        <v>17.41</v>
      </c>
      <c r="L5" s="16">
        <f>ROUND(J5*K5*3,2)</f>
        <v>211.01</v>
      </c>
      <c r="M5" s="17">
        <f>L5/H5</f>
        <v>1.0128155899011231</v>
      </c>
    </row>
    <row r="6" spans="2:13" ht="16.5" customHeight="1">
      <c r="B6" s="18" t="s">
        <v>2</v>
      </c>
      <c r="C6" s="19">
        <v>6.9</v>
      </c>
      <c r="D6" s="19">
        <v>20.39</v>
      </c>
      <c r="E6" s="19">
        <f>ROUND(C6*D6*3,2)</f>
        <v>422.07</v>
      </c>
      <c r="F6" s="19">
        <f>C6</f>
        <v>6.9</v>
      </c>
      <c r="G6" s="19">
        <v>20.39</v>
      </c>
      <c r="H6" s="19">
        <f>ROUND(F6*G6*3,2)</f>
        <v>422.07</v>
      </c>
      <c r="I6" s="20">
        <f t="shared" ref="I6:I10" si="0">H6/E6</f>
        <v>1</v>
      </c>
      <c r="J6" s="19">
        <f>F6</f>
        <v>6.9</v>
      </c>
      <c r="K6" s="19">
        <v>20.8</v>
      </c>
      <c r="L6" s="19">
        <f>ROUND(J6*K6*3,2)</f>
        <v>430.56</v>
      </c>
      <c r="M6" s="20">
        <f t="shared" ref="M6:M10" si="1">L6/H6</f>
        <v>1.020115146776601</v>
      </c>
    </row>
    <row r="7" spans="2:13" ht="16.5" customHeight="1">
      <c r="B7" s="15" t="s">
        <v>29</v>
      </c>
      <c r="C7" s="16">
        <v>2.86</v>
      </c>
      <c r="D7" s="16">
        <v>123.4</v>
      </c>
      <c r="E7" s="16">
        <f>ROUND(C7*D7*3,2)</f>
        <v>1058.77</v>
      </c>
      <c r="F7" s="16">
        <f>C7</f>
        <v>2.86</v>
      </c>
      <c r="G7" s="16">
        <v>125.49</v>
      </c>
      <c r="H7" s="16">
        <f>ROUND(F7*G7*3,2)</f>
        <v>1076.7</v>
      </c>
      <c r="I7" s="17">
        <f t="shared" si="0"/>
        <v>1.0169347450343325</v>
      </c>
      <c r="J7" s="16">
        <f>F7</f>
        <v>2.86</v>
      </c>
      <c r="K7" s="16">
        <v>128</v>
      </c>
      <c r="L7" s="16">
        <f>ROUND(J7*K7*3,2)</f>
        <v>1098.24</v>
      </c>
      <c r="M7" s="17">
        <f t="shared" si="1"/>
        <v>1.020005572582892</v>
      </c>
    </row>
    <row r="8" spans="2:13" ht="16.5" customHeight="1">
      <c r="B8" s="18" t="s">
        <v>3</v>
      </c>
      <c r="C8" s="19">
        <v>0.02</v>
      </c>
      <c r="D8" s="19">
        <v>1741.37</v>
      </c>
      <c r="E8" s="19">
        <f>ROUND(C8*D8,2)*54</f>
        <v>1880.82</v>
      </c>
      <c r="F8" s="19">
        <f>C8</f>
        <v>0.02</v>
      </c>
      <c r="G8" s="19">
        <v>1770.89</v>
      </c>
      <c r="H8" s="19">
        <f>ROUND(F8*G8,2)*54</f>
        <v>1912.68</v>
      </c>
      <c r="I8" s="20">
        <f t="shared" si="0"/>
        <v>1.0169394200401953</v>
      </c>
      <c r="J8" s="19">
        <f>F8</f>
        <v>0.02</v>
      </c>
      <c r="K8" s="19">
        <v>1806.31</v>
      </c>
      <c r="L8" s="19">
        <f>ROUND(J8*K8,2)*54</f>
        <v>1951.0200000000002</v>
      </c>
      <c r="M8" s="20">
        <f t="shared" si="1"/>
        <v>1.0200451722190853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4585.68</v>
      </c>
      <c r="F11" s="13"/>
      <c r="G11" s="14"/>
      <c r="H11" s="24">
        <f>SUM(H5:H10)</f>
        <v>4652.4800000000005</v>
      </c>
      <c r="I11" s="25">
        <f>H11/E11</f>
        <v>1.0145670871059473</v>
      </c>
      <c r="J11" s="13"/>
      <c r="K11" s="14"/>
      <c r="L11" s="24">
        <f>SUM(L5:L10)</f>
        <v>4744.8500000000004</v>
      </c>
      <c r="M11" s="25">
        <f>L11/H11</f>
        <v>1.0198539273677694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21.4</v>
      </c>
      <c r="E5" s="16">
        <f>ROUND(C5*D5*3,2)</f>
        <v>442.98</v>
      </c>
      <c r="F5" s="16">
        <f>C5</f>
        <v>6.9</v>
      </c>
      <c r="G5" s="16">
        <v>21.4</v>
      </c>
      <c r="H5" s="16">
        <f>ROUND(F5*G5*3,2)</f>
        <v>442.98</v>
      </c>
      <c r="I5" s="17">
        <f>H5/E5</f>
        <v>1</v>
      </c>
      <c r="J5" s="16">
        <f>F5</f>
        <v>6.9</v>
      </c>
      <c r="K5" s="16">
        <v>21.83</v>
      </c>
      <c r="L5" s="16">
        <f>ROUND(J5*K5*3,2)</f>
        <v>451.88</v>
      </c>
      <c r="M5" s="17">
        <f>L5/H5</f>
        <v>1.0200912005056662</v>
      </c>
    </row>
    <row r="6" spans="2:13" ht="16.5" customHeight="1">
      <c r="B6" s="18" t="s">
        <v>2</v>
      </c>
      <c r="C6" s="19">
        <v>6.9</v>
      </c>
      <c r="D6" s="19">
        <v>28.41</v>
      </c>
      <c r="E6" s="19">
        <f>ROUND(C6*D6*3,2)</f>
        <v>588.09</v>
      </c>
      <c r="F6" s="19">
        <f>C6</f>
        <v>6.9</v>
      </c>
      <c r="G6" s="19">
        <v>28.41</v>
      </c>
      <c r="H6" s="19">
        <f>ROUND(F6*G6*3,2)</f>
        <v>588.09</v>
      </c>
      <c r="I6" s="20">
        <f t="shared" ref="I6:I9" si="0">H6/E6</f>
        <v>1</v>
      </c>
      <c r="J6" s="19">
        <f>F6</f>
        <v>6.9</v>
      </c>
      <c r="K6" s="19">
        <v>28.98</v>
      </c>
      <c r="L6" s="19">
        <f>ROUND(J6*K6*3,2)</f>
        <v>599.89</v>
      </c>
      <c r="M6" s="20">
        <f t="shared" ref="M6:M9" si="1">L6/H6</f>
        <v>1.0200649560441428</v>
      </c>
    </row>
    <row r="7" spans="2:13" ht="16.5" customHeight="1">
      <c r="B7" s="18" t="s">
        <v>3</v>
      </c>
      <c r="C7" s="26">
        <f>0.034*7/12</f>
        <v>1.9833333333333335E-2</v>
      </c>
      <c r="D7" s="19">
        <v>2527.31</v>
      </c>
      <c r="E7" s="19">
        <f>ROUND(C7*D7,2)*54</f>
        <v>2706.48</v>
      </c>
      <c r="F7" s="26">
        <f>C7</f>
        <v>1.9833333333333335E-2</v>
      </c>
      <c r="G7" s="19">
        <v>2570.15</v>
      </c>
      <c r="H7" s="19">
        <f>ROUND(F7*G7,2)*54</f>
        <v>2752.38</v>
      </c>
      <c r="I7" s="20">
        <f t="shared" si="0"/>
        <v>1.0169592976855546</v>
      </c>
      <c r="J7" s="26">
        <f>F7</f>
        <v>1.9833333333333335E-2</v>
      </c>
      <c r="K7" s="19">
        <v>2570.15</v>
      </c>
      <c r="L7" s="19">
        <f>ROUND(J7*K7,2)*54</f>
        <v>2752.38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5878.88</v>
      </c>
      <c r="F10" s="13"/>
      <c r="G10" s="14"/>
      <c r="H10" s="24">
        <f>SUM(H5:H9)</f>
        <v>5960.79</v>
      </c>
      <c r="I10" s="25">
        <f>H10/E10</f>
        <v>1.01393292599951</v>
      </c>
      <c r="J10" s="13"/>
      <c r="K10" s="14"/>
      <c r="L10" s="24">
        <f>SUM(L5:L9)</f>
        <v>6019.0199999999995</v>
      </c>
      <c r="M10" s="25">
        <f>L10/H10</f>
        <v>1.0097688393652517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N5" sqref="N5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1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29.13</v>
      </c>
      <c r="E5" s="16">
        <f>ROUND(C5*D5*3,2)</f>
        <v>353.06</v>
      </c>
      <c r="F5" s="16">
        <f>C5</f>
        <v>4.04</v>
      </c>
      <c r="G5" s="16">
        <v>29.63</v>
      </c>
      <c r="H5" s="16">
        <f>ROUND(F5*G5*3,2)</f>
        <v>359.12</v>
      </c>
      <c r="I5" s="17">
        <f>H5/E5</f>
        <v>1.0171642213788026</v>
      </c>
      <c r="J5" s="16">
        <f>F5</f>
        <v>4.04</v>
      </c>
      <c r="K5" s="16">
        <v>30.36</v>
      </c>
      <c r="L5" s="16">
        <f>ROUND(J5*K5*3,2)</f>
        <v>367.96</v>
      </c>
      <c r="M5" s="17">
        <f>L5/H5</f>
        <v>1.0246157273334817</v>
      </c>
    </row>
    <row r="6" spans="2:13" ht="16.5" customHeight="1">
      <c r="B6" s="18" t="s">
        <v>2</v>
      </c>
      <c r="C6" s="19">
        <v>6.9</v>
      </c>
      <c r="D6" s="19">
        <v>33.97</v>
      </c>
      <c r="E6" s="19">
        <f>ROUND(C6*D6*3,2)</f>
        <v>703.18</v>
      </c>
      <c r="F6" s="19">
        <f>C6</f>
        <v>6.9</v>
      </c>
      <c r="G6" s="19">
        <v>33.97</v>
      </c>
      <c r="H6" s="19">
        <f>ROUND(F6*G6*3,2)</f>
        <v>703.18</v>
      </c>
      <c r="I6" s="20">
        <f t="shared" ref="I6:I10" si="0">H6/E6</f>
        <v>1</v>
      </c>
      <c r="J6" s="19">
        <f>F6</f>
        <v>6.9</v>
      </c>
      <c r="K6" s="19">
        <v>34.82</v>
      </c>
      <c r="L6" s="19">
        <f>ROUND(J6*K6*3,2)</f>
        <v>720.77</v>
      </c>
      <c r="M6" s="20">
        <f t="shared" ref="M6:M10" si="1">L6/H6</f>
        <v>1.0250149321653061</v>
      </c>
    </row>
    <row r="7" spans="2:13" ht="16.5" customHeight="1">
      <c r="B7" s="15" t="s">
        <v>29</v>
      </c>
      <c r="C7" s="16">
        <v>2.86</v>
      </c>
      <c r="D7" s="16">
        <v>130</v>
      </c>
      <c r="E7" s="16">
        <f>ROUND(C7*D7*3,2)</f>
        <v>1115.4000000000001</v>
      </c>
      <c r="F7" s="16">
        <f>C7</f>
        <v>2.86</v>
      </c>
      <c r="G7" s="16">
        <v>132.20338983050848</v>
      </c>
      <c r="H7" s="16">
        <f>ROUND(F7*G7*3,2)</f>
        <v>1134.31</v>
      </c>
      <c r="I7" s="17">
        <f t="shared" si="0"/>
        <v>1.0169535592612515</v>
      </c>
      <c r="J7" s="16">
        <f>F7</f>
        <v>2.86</v>
      </c>
      <c r="K7" s="16">
        <v>134.18644067796609</v>
      </c>
      <c r="L7" s="16">
        <f>ROUND(J7*K7*3,2)</f>
        <v>1151.32</v>
      </c>
      <c r="M7" s="17">
        <f t="shared" si="1"/>
        <v>1.014995900591549</v>
      </c>
    </row>
    <row r="8" spans="2:13" ht="16.5" customHeight="1">
      <c r="B8" s="18" t="s">
        <v>3</v>
      </c>
      <c r="C8" s="26">
        <v>1.7999999999999999E-2</v>
      </c>
      <c r="D8" s="19">
        <v>1922.71</v>
      </c>
      <c r="E8" s="19">
        <f>ROUND(C8*D8,2)*54</f>
        <v>1868.94</v>
      </c>
      <c r="F8" s="26">
        <f>C8</f>
        <v>1.7999999999999999E-2</v>
      </c>
      <c r="G8" s="19">
        <v>1955.3</v>
      </c>
      <c r="H8" s="19">
        <f>ROUND(F8*G8,2)*54</f>
        <v>1900.8000000000002</v>
      </c>
      <c r="I8" s="20">
        <f t="shared" si="0"/>
        <v>1.0170470962149669</v>
      </c>
      <c r="J8" s="26">
        <f>F8</f>
        <v>1.7999999999999999E-2</v>
      </c>
      <c r="K8" s="19">
        <v>1994.4</v>
      </c>
      <c r="L8" s="19">
        <f>ROUND(J8*K8,2)*54</f>
        <v>1938.6</v>
      </c>
      <c r="M8" s="20">
        <f t="shared" si="1"/>
        <v>1.0198863636363635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5056.2600000000011</v>
      </c>
      <c r="F11" s="13"/>
      <c r="G11" s="14"/>
      <c r="H11" s="24">
        <f>SUM(H5:H10)</f>
        <v>5130.1000000000004</v>
      </c>
      <c r="I11" s="25">
        <f>H11/E11</f>
        <v>1.0146036793993978</v>
      </c>
      <c r="J11" s="13"/>
      <c r="K11" s="14"/>
      <c r="L11" s="24">
        <f>SUM(L5:L10)</f>
        <v>5232.67</v>
      </c>
      <c r="M11" s="25">
        <f>L11/H11</f>
        <v>1.0199937623048283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3.03</v>
      </c>
      <c r="D5" s="16">
        <v>44.18</v>
      </c>
      <c r="E5" s="16">
        <f>ROUND(C5*D5*3,2)</f>
        <v>401.6</v>
      </c>
      <c r="F5" s="16">
        <f>C5</f>
        <v>3.03</v>
      </c>
      <c r="G5" s="16">
        <v>44.18</v>
      </c>
      <c r="H5" s="16">
        <f>ROUND(F5*G5*3,2)</f>
        <v>401.6</v>
      </c>
      <c r="I5" s="17">
        <f>H5/E5</f>
        <v>1</v>
      </c>
      <c r="J5" s="16">
        <f>F5</f>
        <v>3.03</v>
      </c>
      <c r="K5" s="16">
        <v>44.87</v>
      </c>
      <c r="L5" s="16">
        <f>ROUND(J5*K5*3,2)</f>
        <v>407.87</v>
      </c>
      <c r="M5" s="17">
        <f>L5/H5</f>
        <v>1.0156125498007968</v>
      </c>
    </row>
    <row r="6" spans="2:13" ht="16.5" customHeight="1">
      <c r="B6" s="18" t="s">
        <v>2</v>
      </c>
      <c r="C6" s="19">
        <v>3.03</v>
      </c>
      <c r="D6" s="19">
        <v>52.76</v>
      </c>
      <c r="E6" s="19">
        <f>ROUND(C6*D6*3,2)</f>
        <v>479.59</v>
      </c>
      <c r="F6" s="19">
        <f>C6</f>
        <v>3.03</v>
      </c>
      <c r="G6" s="19">
        <v>52.76</v>
      </c>
      <c r="H6" s="19">
        <f>ROUND(F6*G6*3,2)</f>
        <v>479.59</v>
      </c>
      <c r="I6" s="20">
        <f t="shared" ref="I6:I9" si="0">H6/E6</f>
        <v>1</v>
      </c>
      <c r="J6" s="19">
        <f>F6</f>
        <v>3.03</v>
      </c>
      <c r="K6" s="19">
        <v>52.76</v>
      </c>
      <c r="L6" s="19">
        <f>ROUND(J6*K6*3,2)</f>
        <v>479.59</v>
      </c>
      <c r="M6" s="20">
        <f t="shared" ref="M6:M9" si="1">L6/H6</f>
        <v>1</v>
      </c>
    </row>
    <row r="7" spans="2:13" ht="16.5" customHeight="1">
      <c r="B7" s="18" t="s">
        <v>3</v>
      </c>
      <c r="C7" s="26">
        <f>0.034*7/12</f>
        <v>1.9833333333333335E-2</v>
      </c>
      <c r="D7" s="19">
        <v>2468.4699999999998</v>
      </c>
      <c r="E7" s="19">
        <f>ROUND(C7*D7,2)*54</f>
        <v>2643.84</v>
      </c>
      <c r="F7" s="26">
        <f>C7</f>
        <v>1.9833333333333335E-2</v>
      </c>
      <c r="G7" s="19">
        <v>2468.4699999999998</v>
      </c>
      <c r="H7" s="19">
        <f>ROUND(F7*G7,2)*54</f>
        <v>2643.84</v>
      </c>
      <c r="I7" s="20">
        <f t="shared" si="0"/>
        <v>1</v>
      </c>
      <c r="J7" s="26">
        <f>F7</f>
        <v>1.9833333333333335E-2</v>
      </c>
      <c r="K7" s="19">
        <v>2493.15</v>
      </c>
      <c r="L7" s="19">
        <f>ROUND(J7*K7,2)*54</f>
        <v>2670.3</v>
      </c>
      <c r="M7" s="20">
        <f t="shared" si="1"/>
        <v>1.0100081699346406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5666.36</v>
      </c>
      <c r="F10" s="13"/>
      <c r="G10" s="14"/>
      <c r="H10" s="24">
        <f>SUM(H5:H9)</f>
        <v>5702.37</v>
      </c>
      <c r="I10" s="25">
        <f>H10/E10</f>
        <v>1.0063550498026952</v>
      </c>
      <c r="J10" s="13"/>
      <c r="K10" s="14"/>
      <c r="L10" s="24">
        <f>SUM(L5:L9)</f>
        <v>5772.63</v>
      </c>
      <c r="M10" s="25">
        <f>L10/H10</f>
        <v>1.0123211927672178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24.47</v>
      </c>
      <c r="E5" s="16">
        <f>ROUND(C5*D5*3,2)</f>
        <v>498.45</v>
      </c>
      <c r="F5" s="16">
        <f>C5</f>
        <v>6.79</v>
      </c>
      <c r="G5" s="16">
        <v>24.47</v>
      </c>
      <c r="H5" s="16">
        <f>ROUND(F5*G5*3,2)</f>
        <v>498.45</v>
      </c>
      <c r="I5" s="17">
        <f>H5/E5</f>
        <v>1</v>
      </c>
      <c r="J5" s="16">
        <f>F5</f>
        <v>6.79</v>
      </c>
      <c r="K5" s="16">
        <v>24.96</v>
      </c>
      <c r="L5" s="16">
        <f>ROUND(J5*K5*3,2)</f>
        <v>508.44</v>
      </c>
      <c r="M5" s="17">
        <f>L5/H5</f>
        <v>1.020042130604875</v>
      </c>
    </row>
    <row r="6" spans="2:13" ht="16.5" customHeight="1">
      <c r="B6" s="18" t="s">
        <v>2</v>
      </c>
      <c r="C6" s="19">
        <v>6.79</v>
      </c>
      <c r="D6" s="19">
        <v>18.739999999999998</v>
      </c>
      <c r="E6" s="19">
        <f>ROUND(C6*D6*3,2)</f>
        <v>381.73</v>
      </c>
      <c r="F6" s="19">
        <f>C6</f>
        <v>6.79</v>
      </c>
      <c r="G6" s="19">
        <v>18.739999999999998</v>
      </c>
      <c r="H6" s="19">
        <f>ROUND(F6*G6*3,2)</f>
        <v>381.73</v>
      </c>
      <c r="I6" s="20">
        <f t="shared" ref="I6:I9" si="0">H6/E6</f>
        <v>1</v>
      </c>
      <c r="J6" s="19">
        <f>F6</f>
        <v>6.79</v>
      </c>
      <c r="K6" s="19">
        <v>19.12</v>
      </c>
      <c r="L6" s="19">
        <f>ROUND(J6*K6*3,2)</f>
        <v>389.47</v>
      </c>
      <c r="M6" s="20">
        <f t="shared" ref="M6:M9" si="1">L6/H6</f>
        <v>1.02027611138763</v>
      </c>
    </row>
    <row r="7" spans="2:13" ht="16.5" customHeight="1">
      <c r="B7" s="18" t="s">
        <v>3</v>
      </c>
      <c r="C7" s="19">
        <v>0.02</v>
      </c>
      <c r="D7" s="19">
        <v>2365.9899999999998</v>
      </c>
      <c r="E7" s="19">
        <f>ROUND(C7*D7,2)*54</f>
        <v>2555.2800000000002</v>
      </c>
      <c r="F7" s="19">
        <f>C7</f>
        <v>0.02</v>
      </c>
      <c r="G7" s="19">
        <v>2365.9899999999998</v>
      </c>
      <c r="H7" s="19">
        <f>ROUND(F7*G7,2)*54</f>
        <v>2555.2800000000002</v>
      </c>
      <c r="I7" s="20">
        <f t="shared" si="0"/>
        <v>1</v>
      </c>
      <c r="J7" s="19">
        <f>F7</f>
        <v>0.02</v>
      </c>
      <c r="K7" s="19">
        <v>2413.31</v>
      </c>
      <c r="L7" s="19">
        <f>ROUND(J7*K7,2)*54</f>
        <v>2606.5800000000004</v>
      </c>
      <c r="M7" s="20">
        <f t="shared" si="1"/>
        <v>1.0200760777683855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5576.79</v>
      </c>
      <c r="F10" s="13"/>
      <c r="G10" s="14"/>
      <c r="H10" s="24">
        <f>SUM(H5:H9)</f>
        <v>5612.8</v>
      </c>
      <c r="I10" s="25">
        <f>H10/E10</f>
        <v>1.0064571195974745</v>
      </c>
      <c r="J10" s="13"/>
      <c r="K10" s="14"/>
      <c r="L10" s="24">
        <f>SUM(L5:L9)</f>
        <v>5719.3600000000006</v>
      </c>
      <c r="M10" s="25">
        <f>L10/H10</f>
        <v>1.0189851767388827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31.98</v>
      </c>
      <c r="E5" s="16">
        <f>ROUND(C5*D5*3,2)</f>
        <v>651.42999999999995</v>
      </c>
      <c r="F5" s="16">
        <f>C5</f>
        <v>6.79</v>
      </c>
      <c r="G5" s="16">
        <v>31.98</v>
      </c>
      <c r="H5" s="16">
        <f>ROUND(F5*G5*3,2)</f>
        <v>651.42999999999995</v>
      </c>
      <c r="I5" s="17">
        <f>H5/E5</f>
        <v>1</v>
      </c>
      <c r="J5" s="16">
        <f>F5</f>
        <v>6.79</v>
      </c>
      <c r="K5" s="16">
        <v>32.619999999999997</v>
      </c>
      <c r="L5" s="16">
        <f>ROUND(J5*K5*3,2)</f>
        <v>664.47</v>
      </c>
      <c r="M5" s="17">
        <f>L5/H5</f>
        <v>1.0200174999616229</v>
      </c>
    </row>
    <row r="6" spans="2:13" ht="16.5" customHeight="1">
      <c r="B6" s="18" t="s">
        <v>2</v>
      </c>
      <c r="C6" s="19">
        <v>6.79</v>
      </c>
      <c r="D6" s="19">
        <v>70.290000000000006</v>
      </c>
      <c r="E6" s="19">
        <f>ROUND(C6*D6*3,2)</f>
        <v>1431.81</v>
      </c>
      <c r="F6" s="19">
        <f>C6</f>
        <v>6.79</v>
      </c>
      <c r="G6" s="19">
        <v>70.290000000000006</v>
      </c>
      <c r="H6" s="19">
        <f>ROUND(F6*G6*3,2)</f>
        <v>1431.81</v>
      </c>
      <c r="I6" s="20">
        <f t="shared" ref="I6:I9" si="0">H6/E6</f>
        <v>1</v>
      </c>
      <c r="J6" s="19">
        <f>F6</f>
        <v>6.79</v>
      </c>
      <c r="K6" s="19">
        <v>70.290000000000006</v>
      </c>
      <c r="L6" s="19">
        <f>ROUND(J6*K6*3,2)</f>
        <v>1431.81</v>
      </c>
      <c r="M6" s="20">
        <f t="shared" ref="M6:M9" si="1">L6/H6</f>
        <v>1</v>
      </c>
    </row>
    <row r="7" spans="2:13" ht="16.5" customHeight="1">
      <c r="B7" s="18" t="s">
        <v>3</v>
      </c>
      <c r="C7" s="19">
        <v>0.02</v>
      </c>
      <c r="D7" s="19">
        <v>2000.53</v>
      </c>
      <c r="E7" s="19">
        <f>ROUND(C7*D7,2)*54</f>
        <v>2160.54</v>
      </c>
      <c r="F7" s="19">
        <f>C7</f>
        <v>0.02</v>
      </c>
      <c r="G7" s="19">
        <v>2000.53</v>
      </c>
      <c r="H7" s="19">
        <f>ROUND(F7*G7,2)*54</f>
        <v>2160.54</v>
      </c>
      <c r="I7" s="20">
        <f t="shared" si="0"/>
        <v>1</v>
      </c>
      <c r="J7" s="19">
        <f>F7</f>
        <v>0.02</v>
      </c>
      <c r="K7" s="19">
        <v>2079.89</v>
      </c>
      <c r="L7" s="19">
        <f>ROUND(J7*K7,2)*54</f>
        <v>2246.4</v>
      </c>
      <c r="M7" s="20">
        <f t="shared" si="1"/>
        <v>1.039740064983754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5402.65</v>
      </c>
      <c r="F10" s="13"/>
      <c r="G10" s="14"/>
      <c r="H10" s="24">
        <f>SUM(H5:H9)</f>
        <v>5422.14</v>
      </c>
      <c r="I10" s="25">
        <f>H10/E10</f>
        <v>1.0036074889174758</v>
      </c>
      <c r="J10" s="13"/>
      <c r="K10" s="14"/>
      <c r="L10" s="24">
        <f>SUM(L5:L9)</f>
        <v>5544.3200000000006</v>
      </c>
      <c r="M10" s="25">
        <f>L10/H10</f>
        <v>1.0225335384184104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18.86</v>
      </c>
      <c r="E5" s="16">
        <f>ROUND(C5*D5*3,2)</f>
        <v>228.58</v>
      </c>
      <c r="F5" s="16">
        <f>C5</f>
        <v>4.04</v>
      </c>
      <c r="G5" s="16">
        <v>18.86</v>
      </c>
      <c r="H5" s="16">
        <f>ROUND(F5*G5*3,2)</f>
        <v>228.58</v>
      </c>
      <c r="I5" s="17">
        <f>H5/E5</f>
        <v>1</v>
      </c>
      <c r="J5" s="16">
        <f>F5</f>
        <v>4.04</v>
      </c>
      <c r="K5" s="16">
        <v>19.3</v>
      </c>
      <c r="L5" s="16">
        <f>ROUND(J5*K5*3,2)</f>
        <v>233.92</v>
      </c>
      <c r="M5" s="17">
        <f>L5/H5</f>
        <v>1.0233616239391021</v>
      </c>
    </row>
    <row r="6" spans="2:13" ht="16.5" customHeight="1">
      <c r="B6" s="18" t="s">
        <v>2</v>
      </c>
      <c r="C6" s="19">
        <v>6.9</v>
      </c>
      <c r="D6" s="19">
        <v>16.940000000000001</v>
      </c>
      <c r="E6" s="19">
        <f>ROUND(C6*D6*3,2)</f>
        <v>350.66</v>
      </c>
      <c r="F6" s="19">
        <f>C6</f>
        <v>6.9</v>
      </c>
      <c r="G6" s="19">
        <v>16.940000000000001</v>
      </c>
      <c r="H6" s="19">
        <f>ROUND(F6*G6*3,2)</f>
        <v>350.66</v>
      </c>
      <c r="I6" s="20">
        <f t="shared" ref="I6:I10" si="0">H6/E6</f>
        <v>1</v>
      </c>
      <c r="J6" s="19">
        <f>F6</f>
        <v>6.9</v>
      </c>
      <c r="K6" s="19">
        <v>17.309999999999999</v>
      </c>
      <c r="L6" s="19">
        <f>ROUND(J6*K6*3,2)</f>
        <v>358.32</v>
      </c>
      <c r="M6" s="20">
        <f t="shared" ref="M6:M10" si="1">L6/H6</f>
        <v>1.0218445217589687</v>
      </c>
    </row>
    <row r="7" spans="2:13" ht="16.5" customHeight="1">
      <c r="B7" s="15" t="s">
        <v>29</v>
      </c>
      <c r="C7" s="16">
        <v>2.86</v>
      </c>
      <c r="D7" s="16">
        <v>130.46</v>
      </c>
      <c r="E7" s="16">
        <f>ROUND(C7*D7*3,2)</f>
        <v>1119.3499999999999</v>
      </c>
      <c r="F7" s="16">
        <f>C7</f>
        <v>2.86</v>
      </c>
      <c r="G7" s="16">
        <v>130.46</v>
      </c>
      <c r="H7" s="16">
        <f>ROUND(F7*G7*3,2)</f>
        <v>1119.3499999999999</v>
      </c>
      <c r="I7" s="17">
        <f t="shared" si="0"/>
        <v>1</v>
      </c>
      <c r="J7" s="16">
        <f>F7</f>
        <v>2.86</v>
      </c>
      <c r="K7" s="16">
        <v>133.07</v>
      </c>
      <c r="L7" s="16">
        <f>ROUND(J7*K7*3,2)</f>
        <v>1141.74</v>
      </c>
      <c r="M7" s="17">
        <f t="shared" si="1"/>
        <v>1.0200026801268594</v>
      </c>
    </row>
    <row r="8" spans="2:13" ht="16.5" customHeight="1">
      <c r="B8" s="18" t="s">
        <v>3</v>
      </c>
      <c r="C8" s="27">
        <v>2.0199999999999999E-2</v>
      </c>
      <c r="D8" s="19">
        <v>1779.98</v>
      </c>
      <c r="E8" s="19">
        <f>ROUND(C8*D8,2)*54</f>
        <v>1941.8400000000001</v>
      </c>
      <c r="F8" s="27">
        <f>C8</f>
        <v>2.0199999999999999E-2</v>
      </c>
      <c r="G8" s="19">
        <v>1779.98</v>
      </c>
      <c r="H8" s="19">
        <f>ROUND(F8*G8,2)*54</f>
        <v>1941.8400000000001</v>
      </c>
      <c r="I8" s="20">
        <f t="shared" si="0"/>
        <v>1</v>
      </c>
      <c r="J8" s="27">
        <f>F8</f>
        <v>2.0199999999999999E-2</v>
      </c>
      <c r="K8" s="19">
        <v>1815.58</v>
      </c>
      <c r="L8" s="19">
        <f>ROUND(J8*K8,2)*54</f>
        <v>1980.18</v>
      </c>
      <c r="M8" s="20">
        <f t="shared" si="1"/>
        <v>1.0197441601779755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4656.1100000000006</v>
      </c>
      <c r="F11" s="13"/>
      <c r="G11" s="14"/>
      <c r="H11" s="24">
        <f>SUM(H5:H10)</f>
        <v>4673.1200000000008</v>
      </c>
      <c r="I11" s="25">
        <f>H11/E11</f>
        <v>1.0036532642055278</v>
      </c>
      <c r="J11" s="13"/>
      <c r="K11" s="14"/>
      <c r="L11" s="24">
        <f>SUM(L5:L10)</f>
        <v>4768.18</v>
      </c>
      <c r="M11" s="25">
        <f>L11/H11</f>
        <v>1.0203418700996336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30.33</v>
      </c>
      <c r="E5" s="16">
        <f>ROUND(C5*D5*3,2)</f>
        <v>367.6</v>
      </c>
      <c r="F5" s="16">
        <f>C5</f>
        <v>4.04</v>
      </c>
      <c r="G5" s="16">
        <v>30.33</v>
      </c>
      <c r="H5" s="16">
        <f>ROUND(F5*G5*3,2)</f>
        <v>367.6</v>
      </c>
      <c r="I5" s="17">
        <f>H5/E5</f>
        <v>1</v>
      </c>
      <c r="J5" s="16">
        <f>F5</f>
        <v>4.04</v>
      </c>
      <c r="K5" s="16">
        <v>30.92</v>
      </c>
      <c r="L5" s="16">
        <f>ROUND(J5*K5*3,2)</f>
        <v>374.75</v>
      </c>
      <c r="M5" s="17">
        <f>L5/H5</f>
        <v>1.0194504896626768</v>
      </c>
    </row>
    <row r="6" spans="2:13" ht="16.5" customHeight="1">
      <c r="B6" s="18" t="s">
        <v>2</v>
      </c>
      <c r="C6" s="19">
        <v>6.9</v>
      </c>
      <c r="D6" s="19">
        <v>36.130000000000003</v>
      </c>
      <c r="E6" s="19">
        <f>ROUND(C6*D6*3,2)</f>
        <v>747.89</v>
      </c>
      <c r="F6" s="19">
        <f>C6</f>
        <v>6.9</v>
      </c>
      <c r="G6" s="19">
        <v>36.130000000000003</v>
      </c>
      <c r="H6" s="19">
        <f>ROUND(F6*G6*3,2)</f>
        <v>747.89</v>
      </c>
      <c r="I6" s="20">
        <f t="shared" ref="I6:I10" si="0">H6/E6</f>
        <v>1</v>
      </c>
      <c r="J6" s="19">
        <f>F6</f>
        <v>6.9</v>
      </c>
      <c r="K6" s="19">
        <v>36.130000000000003</v>
      </c>
      <c r="L6" s="19">
        <f>ROUND(J6*K6*3,2)</f>
        <v>747.89</v>
      </c>
      <c r="M6" s="20">
        <f t="shared" ref="M6:M10" si="1">L6/H6</f>
        <v>1</v>
      </c>
    </row>
    <row r="7" spans="2:13" ht="16.5" customHeight="1">
      <c r="B7" s="15" t="s">
        <v>29</v>
      </c>
      <c r="C7" s="16">
        <v>2.86</v>
      </c>
      <c r="D7" s="16">
        <v>118.5</v>
      </c>
      <c r="E7" s="16">
        <f>ROUND(C7*D7*3,2)</f>
        <v>1016.73</v>
      </c>
      <c r="F7" s="16">
        <f>C7</f>
        <v>2.86</v>
      </c>
      <c r="G7" s="16">
        <v>118.5</v>
      </c>
      <c r="H7" s="16">
        <f>ROUND(F7*G7*3,2)</f>
        <v>1016.73</v>
      </c>
      <c r="I7" s="17">
        <f t="shared" si="0"/>
        <v>1</v>
      </c>
      <c r="J7" s="16">
        <f>F7</f>
        <v>2.86</v>
      </c>
      <c r="K7" s="16">
        <v>120.87</v>
      </c>
      <c r="L7" s="16">
        <f>ROUND(J7*K7*3,2)</f>
        <v>1037.06</v>
      </c>
      <c r="M7" s="17">
        <f t="shared" si="1"/>
        <v>1.0199954756916783</v>
      </c>
    </row>
    <row r="8" spans="2:13" ht="16.5" customHeight="1">
      <c r="B8" s="18" t="s">
        <v>3</v>
      </c>
      <c r="C8" s="26">
        <f>0.034*7/12</f>
        <v>1.9833333333333335E-2</v>
      </c>
      <c r="D8" s="19">
        <v>1605.09</v>
      </c>
      <c r="E8" s="19">
        <f>ROUND(C8*D8,2)*54</f>
        <v>1718.82</v>
      </c>
      <c r="F8" s="26">
        <f>C8</f>
        <v>1.9833333333333335E-2</v>
      </c>
      <c r="G8" s="19">
        <v>1605.09</v>
      </c>
      <c r="H8" s="19">
        <f>ROUND(F8*G8,2)*54</f>
        <v>1718.82</v>
      </c>
      <c r="I8" s="20">
        <f t="shared" si="0"/>
        <v>1</v>
      </c>
      <c r="J8" s="26">
        <f>F8</f>
        <v>1.9833333333333335E-2</v>
      </c>
      <c r="K8" s="19">
        <v>1637.19</v>
      </c>
      <c r="L8" s="19">
        <f>ROUND(J8*K8,2)*54</f>
        <v>1753.3799999999999</v>
      </c>
      <c r="M8" s="20">
        <f t="shared" si="1"/>
        <v>1.0201068174677976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4866.72</v>
      </c>
      <c r="F11" s="13"/>
      <c r="G11" s="14"/>
      <c r="H11" s="24">
        <f>SUM(H5:H10)</f>
        <v>4883.7300000000005</v>
      </c>
      <c r="I11" s="25">
        <f>H11/E11</f>
        <v>1.0034951671762502</v>
      </c>
      <c r="J11" s="13"/>
      <c r="K11" s="14"/>
      <c r="L11" s="24">
        <f>SUM(L5:L10)</f>
        <v>4967.1000000000004</v>
      </c>
      <c r="M11" s="25">
        <f>L11/H11</f>
        <v>1.0170709682967731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38.409999999999997</v>
      </c>
      <c r="E5" s="16">
        <f>ROUND(C5*D5*3,2)</f>
        <v>782.41</v>
      </c>
      <c r="F5" s="16">
        <f>C5</f>
        <v>6.79</v>
      </c>
      <c r="G5" s="16">
        <v>38.409999999999997</v>
      </c>
      <c r="H5" s="16">
        <f>ROUND(F5*G5*3,2)</f>
        <v>782.41</v>
      </c>
      <c r="I5" s="17">
        <f>H5/E5</f>
        <v>1</v>
      </c>
      <c r="J5" s="16">
        <f>F5</f>
        <v>6.79</v>
      </c>
      <c r="K5" s="16">
        <v>39.03</v>
      </c>
      <c r="L5" s="16">
        <f>ROUND(J5*K5*3,2)</f>
        <v>795.04</v>
      </c>
      <c r="M5" s="17">
        <f>L5/H5</f>
        <v>1.0161424317173859</v>
      </c>
    </row>
    <row r="6" spans="2:13" ht="16.5" customHeight="1">
      <c r="B6" s="18" t="s">
        <v>2</v>
      </c>
      <c r="C6" s="19">
        <v>6.79</v>
      </c>
      <c r="D6" s="19">
        <v>28.17</v>
      </c>
      <c r="E6" s="19">
        <f>ROUND(C6*D6*3,2)</f>
        <v>573.82000000000005</v>
      </c>
      <c r="F6" s="19">
        <f>C6</f>
        <v>6.79</v>
      </c>
      <c r="G6" s="19">
        <v>28.17</v>
      </c>
      <c r="H6" s="19">
        <f>ROUND(F6*G6*3,2)</f>
        <v>573.82000000000005</v>
      </c>
      <c r="I6" s="20">
        <f t="shared" ref="I6:I9" si="0">H6/E6</f>
        <v>1</v>
      </c>
      <c r="J6" s="19">
        <f>F6</f>
        <v>6.79</v>
      </c>
      <c r="K6" s="19">
        <v>28.68</v>
      </c>
      <c r="L6" s="19">
        <f>ROUND(J6*K6*3,2)</f>
        <v>584.21</v>
      </c>
      <c r="M6" s="20">
        <f t="shared" ref="M6:M9" si="1">L6/H6</f>
        <v>1.018106723362727</v>
      </c>
    </row>
    <row r="7" spans="2:13" ht="16.5" customHeight="1">
      <c r="B7" s="18" t="s">
        <v>3</v>
      </c>
      <c r="C7" s="19">
        <v>0.02</v>
      </c>
      <c r="D7" s="19">
        <v>2444.23</v>
      </c>
      <c r="E7" s="19">
        <f>ROUND(C7*D7,2)*54</f>
        <v>2639.52</v>
      </c>
      <c r="F7" s="19">
        <f>C7</f>
        <v>0.02</v>
      </c>
      <c r="G7" s="19">
        <v>2444.23</v>
      </c>
      <c r="H7" s="19">
        <f>ROUND(F7*G7,2)*54</f>
        <v>2639.52</v>
      </c>
      <c r="I7" s="20">
        <f t="shared" si="0"/>
        <v>1</v>
      </c>
      <c r="J7" s="19">
        <f>F7</f>
        <v>0.02</v>
      </c>
      <c r="K7" s="19">
        <v>2493.12</v>
      </c>
      <c r="L7" s="19">
        <f>ROUND(J7*K7,2)*54</f>
        <v>2692.44</v>
      </c>
      <c r="M7" s="20">
        <f t="shared" si="1"/>
        <v>1.0200490998363339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6137.08</v>
      </c>
      <c r="F10" s="13"/>
      <c r="G10" s="14"/>
      <c r="H10" s="24">
        <f>SUM(H5:H9)</f>
        <v>6173.09</v>
      </c>
      <c r="I10" s="25">
        <f>H10/E10</f>
        <v>1.005867611307006</v>
      </c>
      <c r="J10" s="13"/>
      <c r="K10" s="14"/>
      <c r="L10" s="24">
        <f>SUM(L5:L9)</f>
        <v>6286.5599999999995</v>
      </c>
      <c r="M10" s="25">
        <f>L10/H10</f>
        <v>1.018381394083028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6.9</v>
      </c>
      <c r="D5" s="16">
        <v>38.54</v>
      </c>
      <c r="E5" s="16">
        <f>ROUND(C5*D5*3,2)</f>
        <v>797.78</v>
      </c>
      <c r="F5" s="16">
        <f>C5</f>
        <v>6.9</v>
      </c>
      <c r="G5" s="16">
        <v>38.54</v>
      </c>
      <c r="H5" s="16">
        <f>ROUND(F5*G5*3,2)</f>
        <v>797.78</v>
      </c>
      <c r="I5" s="17">
        <f>H5/E5</f>
        <v>1</v>
      </c>
      <c r="J5" s="16">
        <f>F5</f>
        <v>6.9</v>
      </c>
      <c r="K5" s="16">
        <v>39.35</v>
      </c>
      <c r="L5" s="16">
        <f>ROUND(J5*K5*3,2)</f>
        <v>814.55</v>
      </c>
      <c r="M5" s="17">
        <f>L5/H5</f>
        <v>1.0210208328110506</v>
      </c>
    </row>
    <row r="6" spans="2:13" ht="16.5" customHeight="1">
      <c r="B6" s="18" t="s">
        <v>2</v>
      </c>
      <c r="C6" s="19">
        <v>6.9</v>
      </c>
      <c r="D6" s="19">
        <v>74.61</v>
      </c>
      <c r="E6" s="19">
        <f>ROUND(C6*D6*3,2)</f>
        <v>1544.43</v>
      </c>
      <c r="F6" s="19">
        <f>C6</f>
        <v>6.9</v>
      </c>
      <c r="G6" s="19">
        <v>74.61</v>
      </c>
      <c r="H6" s="19">
        <f>ROUND(F6*G6*3,2)</f>
        <v>1544.43</v>
      </c>
      <c r="I6" s="20">
        <f t="shared" ref="I6:I9" si="0">H6/E6</f>
        <v>1</v>
      </c>
      <c r="J6" s="19">
        <f>F6</f>
        <v>6.9</v>
      </c>
      <c r="K6" s="19">
        <v>74.61</v>
      </c>
      <c r="L6" s="19">
        <f>ROUND(J6*K6*3,2)</f>
        <v>1544.43</v>
      </c>
      <c r="M6" s="20">
        <f t="shared" ref="M6:M9" si="1">L6/H6</f>
        <v>1</v>
      </c>
    </row>
    <row r="7" spans="2:13" ht="16.5" customHeight="1">
      <c r="B7" s="18" t="s">
        <v>3</v>
      </c>
      <c r="C7" s="19">
        <v>0.02</v>
      </c>
      <c r="D7" s="19">
        <v>2190.0700000000002</v>
      </c>
      <c r="E7" s="19">
        <f>ROUND(C7*D7,2)*54</f>
        <v>2365.1999999999998</v>
      </c>
      <c r="F7" s="19">
        <f>C7</f>
        <v>0.02</v>
      </c>
      <c r="G7" s="19">
        <v>2190.0700000000002</v>
      </c>
      <c r="H7" s="19">
        <f>ROUND(F7*G7,2)*54</f>
        <v>2365.1999999999998</v>
      </c>
      <c r="I7" s="20">
        <f t="shared" si="0"/>
        <v>1</v>
      </c>
      <c r="J7" s="19">
        <f>F7</f>
        <v>0.02</v>
      </c>
      <c r="K7" s="19">
        <v>2255.77</v>
      </c>
      <c r="L7" s="19">
        <f>ROUND(J7*K7,2)*54</f>
        <v>2436.48</v>
      </c>
      <c r="M7" s="20">
        <f t="shared" si="1"/>
        <v>1.0301369863013699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5866.28</v>
      </c>
      <c r="F10" s="13"/>
      <c r="G10" s="14"/>
      <c r="H10" s="24">
        <f>SUM(H5:H9)</f>
        <v>5885.77</v>
      </c>
      <c r="I10" s="25">
        <f>H10/E10</f>
        <v>1.0033223780658271</v>
      </c>
      <c r="J10" s="13"/>
      <c r="K10" s="14"/>
      <c r="L10" s="24">
        <f>SUM(L5:L9)</f>
        <v>5997.1</v>
      </c>
      <c r="M10" s="25">
        <f>L10/H10</f>
        <v>1.0189151122113165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79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3.03</v>
      </c>
      <c r="D5" s="16">
        <v>30.09</v>
      </c>
      <c r="E5" s="16">
        <f>ROUND(C5*D5*3,2)</f>
        <v>273.52</v>
      </c>
      <c r="F5" s="16">
        <f>C5</f>
        <v>3.03</v>
      </c>
      <c r="G5" s="16">
        <v>30.6</v>
      </c>
      <c r="H5" s="16">
        <f>ROUND(F5*G5*3,2)</f>
        <v>278.14999999999998</v>
      </c>
      <c r="I5" s="17">
        <f>H5/E5</f>
        <v>1.0169274641708101</v>
      </c>
      <c r="J5" s="16">
        <f>F5</f>
        <v>3.03</v>
      </c>
      <c r="K5" s="16">
        <v>31.2</v>
      </c>
      <c r="L5" s="16">
        <f>ROUND(J5*K5*3,2)</f>
        <v>283.61</v>
      </c>
      <c r="M5" s="17">
        <f>L5/H5</f>
        <v>1.0196296962070825</v>
      </c>
    </row>
    <row r="6" spans="2:13" ht="16.5" customHeight="1">
      <c r="B6" s="18" t="s">
        <v>3</v>
      </c>
      <c r="C6" s="19">
        <v>0.02</v>
      </c>
      <c r="D6" s="19">
        <v>1494.22</v>
      </c>
      <c r="E6" s="19">
        <f>ROUND(C6*D6,2)*54</f>
        <v>1613.52</v>
      </c>
      <c r="F6" s="19">
        <f>C6</f>
        <v>0.02</v>
      </c>
      <c r="G6" s="19">
        <v>1519.54</v>
      </c>
      <c r="H6" s="19">
        <f>ROUND(F6*G6,2)*54</f>
        <v>1641.06</v>
      </c>
      <c r="I6" s="20">
        <f t="shared" ref="I6:I8" si="0">H6/E6</f>
        <v>1.0170682730923695</v>
      </c>
      <c r="J6" s="19">
        <f>F6</f>
        <v>0.02</v>
      </c>
      <c r="K6" s="19">
        <v>1549.93</v>
      </c>
      <c r="L6" s="19">
        <f>ROUND(J6*K6,2)*54</f>
        <v>1674</v>
      </c>
      <c r="M6" s="20">
        <f t="shared" ref="M6:M8" si="1">L6/H6</f>
        <v>1.0200723922342876</v>
      </c>
    </row>
    <row r="7" spans="2:13" ht="16.5" customHeight="1">
      <c r="B7" s="15" t="s">
        <v>5</v>
      </c>
      <c r="C7" s="16">
        <f>'Нормативы и тарифы'!$J5</f>
        <v>59</v>
      </c>
      <c r="D7" s="16">
        <v>4.2300000000000004</v>
      </c>
      <c r="E7" s="16">
        <f>ROUND(C7*D7*3,2)</f>
        <v>748.71</v>
      </c>
      <c r="F7" s="16">
        <f>'Нормативы и тарифы'!$J5</f>
        <v>59</v>
      </c>
      <c r="G7" s="16">
        <v>4.3</v>
      </c>
      <c r="H7" s="16">
        <f>ROUND(F7*G7*3,2)</f>
        <v>761.1</v>
      </c>
      <c r="I7" s="17">
        <f t="shared" si="0"/>
        <v>1.0165484633569739</v>
      </c>
      <c r="J7" s="16">
        <f>'Нормативы и тарифы'!$J5</f>
        <v>59</v>
      </c>
      <c r="K7" s="16">
        <v>4.4000000000000004</v>
      </c>
      <c r="L7" s="16">
        <f>ROUND(J7*K7*3,2)</f>
        <v>778.8</v>
      </c>
      <c r="M7" s="17">
        <f t="shared" si="1"/>
        <v>1.0232558139534882</v>
      </c>
    </row>
    <row r="8" spans="2:13" ht="16.5" customHeight="1" thickBot="1">
      <c r="B8" s="21" t="s">
        <v>30</v>
      </c>
      <c r="C8" s="22">
        <f>'Нормативы и тарифы'!$J12</f>
        <v>16.899999999999999</v>
      </c>
      <c r="D8" s="22">
        <v>8.09</v>
      </c>
      <c r="E8" s="22">
        <f>ROUND(C8*D8*3,2)</f>
        <v>410.16</v>
      </c>
      <c r="F8" s="22">
        <f>'Нормативы и тарифы'!$J12</f>
        <v>16.899999999999999</v>
      </c>
      <c r="G8" s="22">
        <v>8.23</v>
      </c>
      <c r="H8" s="22">
        <f>ROUND(F8*G8*3,2)</f>
        <v>417.26</v>
      </c>
      <c r="I8" s="23">
        <f t="shared" si="0"/>
        <v>1.0173103179247123</v>
      </c>
      <c r="J8" s="22">
        <f>'Нормативы и тарифы'!$J12</f>
        <v>16.899999999999999</v>
      </c>
      <c r="K8" s="22">
        <v>8.34</v>
      </c>
      <c r="L8" s="22">
        <f>ROUND(J8*K8*3,2)</f>
        <v>422.84</v>
      </c>
      <c r="M8" s="23">
        <f t="shared" si="1"/>
        <v>1.013372956909361</v>
      </c>
    </row>
    <row r="9" spans="2:13" ht="21.75" customHeight="1" thickBot="1">
      <c r="B9" s="12" t="s">
        <v>45</v>
      </c>
      <c r="C9" s="13"/>
      <c r="D9" s="14"/>
      <c r="E9" s="24">
        <f>SUM(E5:E8)</f>
        <v>3045.91</v>
      </c>
      <c r="F9" s="13"/>
      <c r="G9" s="14"/>
      <c r="H9" s="24">
        <f>SUM(H5:H8)</f>
        <v>3097.5699999999997</v>
      </c>
      <c r="I9" s="25">
        <f>H9/E9</f>
        <v>1.0169604486015673</v>
      </c>
      <c r="J9" s="13"/>
      <c r="K9" s="14"/>
      <c r="L9" s="24">
        <f>SUM(L5:L8)</f>
        <v>3159.25</v>
      </c>
      <c r="M9" s="25">
        <f>L9/H9</f>
        <v>1.0199123829324277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3.61</v>
      </c>
      <c r="D5" s="16">
        <v>19.649999999999999</v>
      </c>
      <c r="E5" s="16">
        <f>ROUND(C5*D5*3,2)</f>
        <v>212.81</v>
      </c>
      <c r="F5" s="16">
        <f>C5</f>
        <v>3.61</v>
      </c>
      <c r="G5" s="16">
        <v>19.649999999999999</v>
      </c>
      <c r="H5" s="16">
        <f>ROUND(F5*G5*3,2)</f>
        <v>212.81</v>
      </c>
      <c r="I5" s="17">
        <f>H5/E5</f>
        <v>1</v>
      </c>
      <c r="J5" s="16">
        <f>F5</f>
        <v>3.61</v>
      </c>
      <c r="K5" s="16">
        <v>20.38</v>
      </c>
      <c r="L5" s="16">
        <f>ROUND(J5*K5*3,2)</f>
        <v>220.72</v>
      </c>
      <c r="M5" s="17">
        <f>L5/H5</f>
        <v>1.0371693059536675</v>
      </c>
    </row>
    <row r="6" spans="2:13" ht="16.5" customHeight="1">
      <c r="B6" s="18" t="s">
        <v>2</v>
      </c>
      <c r="C6" s="19">
        <v>6.04</v>
      </c>
      <c r="D6" s="19">
        <v>31.47</v>
      </c>
      <c r="E6" s="19">
        <f>ROUND(C6*D6*3,2)</f>
        <v>570.24</v>
      </c>
      <c r="F6" s="19">
        <f>C6</f>
        <v>6.04</v>
      </c>
      <c r="G6" s="19">
        <v>31.47</v>
      </c>
      <c r="H6" s="19">
        <f>ROUND(F6*G6*3,2)</f>
        <v>570.24</v>
      </c>
      <c r="I6" s="20">
        <f t="shared" ref="I6:I10" si="0">H6/E6</f>
        <v>1</v>
      </c>
      <c r="J6" s="19">
        <f>F6</f>
        <v>6.04</v>
      </c>
      <c r="K6" s="19">
        <v>32.1</v>
      </c>
      <c r="L6" s="19">
        <f>ROUND(J6*K6*3,2)</f>
        <v>581.65</v>
      </c>
      <c r="M6" s="20">
        <f t="shared" ref="M6:M10" si="1">L6/H6</f>
        <v>1.0200091189674523</v>
      </c>
    </row>
    <row r="7" spans="2:13" ht="16.5" customHeight="1">
      <c r="B7" s="15" t="s">
        <v>29</v>
      </c>
      <c r="C7" s="16">
        <v>2.4300000000000002</v>
      </c>
      <c r="D7" s="16">
        <v>157.69999999999999</v>
      </c>
      <c r="E7" s="16">
        <f>ROUND(C7*D7*3,2)</f>
        <v>1149.6300000000001</v>
      </c>
      <c r="F7" s="16">
        <f>C7</f>
        <v>2.4300000000000002</v>
      </c>
      <c r="G7" s="16">
        <v>157.69999999999999</v>
      </c>
      <c r="H7" s="16">
        <f>ROUND(F7*G7*3,2)</f>
        <v>1149.6300000000001</v>
      </c>
      <c r="I7" s="17">
        <f t="shared" si="0"/>
        <v>1</v>
      </c>
      <c r="J7" s="16">
        <f>F7</f>
        <v>2.4300000000000002</v>
      </c>
      <c r="K7" s="16">
        <v>160.85</v>
      </c>
      <c r="L7" s="16">
        <f>ROUND(J7*K7*3,2)</f>
        <v>1172.5999999999999</v>
      </c>
      <c r="M7" s="17">
        <f t="shared" si="1"/>
        <v>1.0199803415011786</v>
      </c>
    </row>
    <row r="8" spans="2:13" ht="16.5" customHeight="1">
      <c r="B8" s="18" t="s">
        <v>3</v>
      </c>
      <c r="C8" s="19">
        <v>0.02</v>
      </c>
      <c r="D8" s="19">
        <v>2201.8200000000002</v>
      </c>
      <c r="E8" s="19">
        <f>ROUND(C8*D8,2)*54</f>
        <v>2378.16</v>
      </c>
      <c r="F8" s="19">
        <f>C8</f>
        <v>0.02</v>
      </c>
      <c r="G8" s="19">
        <v>2201.8200000000002</v>
      </c>
      <c r="H8" s="19">
        <f>ROUND(F8*G8,2)*54</f>
        <v>2378.16</v>
      </c>
      <c r="I8" s="20">
        <f t="shared" si="0"/>
        <v>1</v>
      </c>
      <c r="J8" s="19">
        <f>F8</f>
        <v>0.02</v>
      </c>
      <c r="K8" s="19">
        <v>2267.87</v>
      </c>
      <c r="L8" s="19">
        <f>ROUND(J8*K8,2)*54</f>
        <v>2449.44</v>
      </c>
      <c r="M8" s="20">
        <f t="shared" si="1"/>
        <v>1.0299727520435968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тарифы'!$J12</f>
        <v>16.899999999999999</v>
      </c>
      <c r="D10" s="22">
        <v>8.09</v>
      </c>
      <c r="E10" s="22">
        <f>ROUND(C10*D10*3,2)</f>
        <v>410.16</v>
      </c>
      <c r="F10" s="22">
        <f>'Нормативы и тарифы'!$J12</f>
        <v>16.899999999999999</v>
      </c>
      <c r="G10" s="22">
        <v>8.23</v>
      </c>
      <c r="H10" s="22">
        <f>ROUND(F10*G10*3,2)</f>
        <v>417.26</v>
      </c>
      <c r="I10" s="23">
        <f t="shared" si="0"/>
        <v>1.0173103179247123</v>
      </c>
      <c r="J10" s="22">
        <f>'Нормативы и тарифы'!$J12</f>
        <v>16.899999999999999</v>
      </c>
      <c r="K10" s="22">
        <v>8.34</v>
      </c>
      <c r="L10" s="22">
        <f>ROUND(J10*K10*3,2)</f>
        <v>422.84</v>
      </c>
      <c r="M10" s="23">
        <f t="shared" si="1"/>
        <v>1.013372956909361</v>
      </c>
    </row>
    <row r="11" spans="2:13" ht="21.75" customHeight="1" thickBot="1">
      <c r="B11" s="12" t="s">
        <v>45</v>
      </c>
      <c r="C11" s="13"/>
      <c r="D11" s="14"/>
      <c r="E11" s="24">
        <f>SUM(E5:E10)</f>
        <v>5469.71</v>
      </c>
      <c r="F11" s="13"/>
      <c r="G11" s="14"/>
      <c r="H11" s="24">
        <f>SUM(H5:H10)</f>
        <v>5489.2000000000007</v>
      </c>
      <c r="I11" s="25">
        <f>H11/E11</f>
        <v>1.003563260209408</v>
      </c>
      <c r="J11" s="13"/>
      <c r="K11" s="14"/>
      <c r="L11" s="24">
        <f>SUM(L5:L10)</f>
        <v>5626.05</v>
      </c>
      <c r="M11" s="25">
        <f>L11/H11</f>
        <v>1.0249307731545578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23.09</v>
      </c>
      <c r="E5" s="16">
        <f>ROUND(C5*D5*3,2)</f>
        <v>470.34</v>
      </c>
      <c r="F5" s="16">
        <f>C5</f>
        <v>6.79</v>
      </c>
      <c r="G5" s="16">
        <v>23.48</v>
      </c>
      <c r="H5" s="16">
        <f>ROUND(F5*G5*3,2)</f>
        <v>478.29</v>
      </c>
      <c r="I5" s="17">
        <f>H5/E5</f>
        <v>1.0169026661563976</v>
      </c>
      <c r="J5" s="16">
        <f>F5</f>
        <v>6.79</v>
      </c>
      <c r="K5" s="16">
        <v>23.95</v>
      </c>
      <c r="L5" s="16">
        <f>ROUND(J5*K5*3,2)</f>
        <v>487.86</v>
      </c>
      <c r="M5" s="17">
        <f>L5/H5</f>
        <v>1.0200087812833218</v>
      </c>
    </row>
    <row r="6" spans="2:13" ht="16.5" customHeight="1">
      <c r="B6" s="18" t="s">
        <v>2</v>
      </c>
      <c r="C6" s="19">
        <v>6.79</v>
      </c>
      <c r="D6" s="19">
        <v>23.72</v>
      </c>
      <c r="E6" s="19">
        <f>ROUND(C6*D6*3,2)</f>
        <v>483.18</v>
      </c>
      <c r="F6" s="19">
        <f>C6</f>
        <v>6.79</v>
      </c>
      <c r="G6" s="19">
        <v>24.12</v>
      </c>
      <c r="H6" s="19">
        <f>ROUND(F6*G6*3,2)</f>
        <v>491.32</v>
      </c>
      <c r="I6" s="20">
        <f t="shared" ref="I6:I9" si="0">H6/E6</f>
        <v>1.0168467237882362</v>
      </c>
      <c r="J6" s="19">
        <f>F6</f>
        <v>6.79</v>
      </c>
      <c r="K6" s="19">
        <v>24.602400000000003</v>
      </c>
      <c r="L6" s="19">
        <f>ROUND(J6*K6*3,2)</f>
        <v>501.15</v>
      </c>
      <c r="M6" s="20">
        <f t="shared" ref="M6:M9" si="1">L6/H6</f>
        <v>1.0200073272001953</v>
      </c>
    </row>
    <row r="7" spans="2:13" ht="16.5" customHeight="1">
      <c r="B7" s="18" t="s">
        <v>3</v>
      </c>
      <c r="C7" s="27">
        <v>1.84E-2</v>
      </c>
      <c r="D7" s="19">
        <v>2167.1</v>
      </c>
      <c r="E7" s="19">
        <f>ROUND(C7*D7,2)*54</f>
        <v>2152.98</v>
      </c>
      <c r="F7" s="27">
        <f>C7</f>
        <v>1.84E-2</v>
      </c>
      <c r="G7" s="19">
        <v>2203.8200000000002</v>
      </c>
      <c r="H7" s="19">
        <f>ROUND(F7*G7,2)*54</f>
        <v>2189.6999999999998</v>
      </c>
      <c r="I7" s="20">
        <f t="shared" si="0"/>
        <v>1.0170554301479808</v>
      </c>
      <c r="J7" s="27">
        <f>F7</f>
        <v>1.84E-2</v>
      </c>
      <c r="K7" s="19">
        <v>2246.89</v>
      </c>
      <c r="L7" s="19">
        <f>ROUND(J7*K7,2)*54</f>
        <v>2232.36</v>
      </c>
      <c r="M7" s="20">
        <f t="shared" si="1"/>
        <v>1.0194821208384712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тарифы'!$J12</f>
        <v>16.899999999999999</v>
      </c>
      <c r="D9" s="22">
        <v>8.09</v>
      </c>
      <c r="E9" s="22">
        <f>ROUND(C9*D9*3,2)</f>
        <v>410.16</v>
      </c>
      <c r="F9" s="22">
        <f>'Нормативы и тарифы'!$J12</f>
        <v>16.899999999999999</v>
      </c>
      <c r="G9" s="22">
        <v>8.23</v>
      </c>
      <c r="H9" s="22">
        <f>ROUND(F9*G9*3,2)</f>
        <v>417.26</v>
      </c>
      <c r="I9" s="23">
        <f t="shared" si="0"/>
        <v>1.0173103179247123</v>
      </c>
      <c r="J9" s="22">
        <f>'Нормативы и тарифы'!$J12</f>
        <v>16.899999999999999</v>
      </c>
      <c r="K9" s="22">
        <v>8.34</v>
      </c>
      <c r="L9" s="22">
        <f>ROUND(J9*K9*3,2)</f>
        <v>422.84</v>
      </c>
      <c r="M9" s="23">
        <f t="shared" si="1"/>
        <v>1.013372956909361</v>
      </c>
    </row>
    <row r="10" spans="2:13" ht="21.75" customHeight="1" thickBot="1">
      <c r="B10" s="12" t="s">
        <v>45</v>
      </c>
      <c r="C10" s="13"/>
      <c r="D10" s="14"/>
      <c r="E10" s="24">
        <f>SUM(E5:E9)</f>
        <v>4265.37</v>
      </c>
      <c r="F10" s="13"/>
      <c r="G10" s="14"/>
      <c r="H10" s="24">
        <f>SUM(H5:H9)</f>
        <v>4337.67</v>
      </c>
      <c r="I10" s="25">
        <f>H10/E10</f>
        <v>1.0169504638519051</v>
      </c>
      <c r="J10" s="13"/>
      <c r="K10" s="14"/>
      <c r="L10" s="24">
        <f>SUM(L5:L9)</f>
        <v>4423.01</v>
      </c>
      <c r="M10" s="25">
        <f>L10/H10</f>
        <v>1.0196741568630163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23.78</v>
      </c>
      <c r="E5" s="16">
        <f>ROUND(C5*D5*3,2)</f>
        <v>288.20999999999998</v>
      </c>
      <c r="F5" s="16">
        <f>C5</f>
        <v>4.04</v>
      </c>
      <c r="G5" s="16">
        <v>24.18</v>
      </c>
      <c r="H5" s="16">
        <f>ROUND(F5*G5*3,2)</f>
        <v>293.06</v>
      </c>
      <c r="I5" s="17">
        <f>H5/E5</f>
        <v>1.0168280073557476</v>
      </c>
      <c r="J5" s="16">
        <f>F5</f>
        <v>4.04</v>
      </c>
      <c r="K5" s="16">
        <v>24.65</v>
      </c>
      <c r="L5" s="16">
        <f>ROUND(J5*K5*3,2)</f>
        <v>298.76</v>
      </c>
      <c r="M5" s="17">
        <f>L5/H5</f>
        <v>1.0194499419914009</v>
      </c>
    </row>
    <row r="6" spans="2:13" ht="16.5" customHeight="1">
      <c r="B6" s="18" t="s">
        <v>2</v>
      </c>
      <c r="C6" s="19">
        <v>6.9</v>
      </c>
      <c r="D6" s="19">
        <v>33.31</v>
      </c>
      <c r="E6" s="19">
        <f>ROUND(C6*D6*3,2)</f>
        <v>689.52</v>
      </c>
      <c r="F6" s="19">
        <f>C6</f>
        <v>6.9</v>
      </c>
      <c r="G6" s="19">
        <v>33.880000000000003</v>
      </c>
      <c r="H6" s="19">
        <f>ROUND(F6*G6*3,2)</f>
        <v>701.32</v>
      </c>
      <c r="I6" s="20">
        <f t="shared" ref="I6:I10" si="0">H6/E6</f>
        <v>1.0171133542174267</v>
      </c>
      <c r="J6" s="19">
        <f>F6</f>
        <v>6.9</v>
      </c>
      <c r="K6" s="19">
        <v>34.4</v>
      </c>
      <c r="L6" s="19">
        <f>ROUND(J6*K6*3,2)</f>
        <v>712.08</v>
      </c>
      <c r="M6" s="20">
        <f t="shared" ref="M6:M10" si="1">L6/H6</f>
        <v>1.0153424970056464</v>
      </c>
    </row>
    <row r="7" spans="2:13" ht="16.5" customHeight="1">
      <c r="B7" s="15" t="s">
        <v>29</v>
      </c>
      <c r="C7" s="16">
        <v>2.86</v>
      </c>
      <c r="D7" s="16">
        <v>128.13999999999999</v>
      </c>
      <c r="E7" s="16">
        <f>ROUND(C7*D7*3,2)</f>
        <v>1099.44</v>
      </c>
      <c r="F7" s="16">
        <f>C7</f>
        <v>2.86</v>
      </c>
      <c r="G7" s="16">
        <v>130.31</v>
      </c>
      <c r="H7" s="16">
        <f>ROUND(F7*G7*3,2)</f>
        <v>1118.06</v>
      </c>
      <c r="I7" s="17">
        <f t="shared" si="0"/>
        <v>1.0169358946372697</v>
      </c>
      <c r="J7" s="16">
        <f>F7</f>
        <v>2.86</v>
      </c>
      <c r="K7" s="16">
        <v>139.30330799999999</v>
      </c>
      <c r="L7" s="16">
        <f>ROUND(J7*K7*3,2)</f>
        <v>1195.22</v>
      </c>
      <c r="M7" s="17">
        <f t="shared" si="1"/>
        <v>1.0690123964724614</v>
      </c>
    </row>
    <row r="8" spans="2:13" ht="16.5" customHeight="1">
      <c r="B8" s="18" t="s">
        <v>3</v>
      </c>
      <c r="C8" s="26">
        <f>0.031*7/12</f>
        <v>1.8083333333333333E-2</v>
      </c>
      <c r="D8" s="19">
        <v>1809.01</v>
      </c>
      <c r="E8" s="19">
        <f>ROUND(C8*D8,2)*54</f>
        <v>1766.3400000000001</v>
      </c>
      <c r="F8" s="26">
        <f>C8</f>
        <v>1.8083333333333333E-2</v>
      </c>
      <c r="G8" s="19">
        <v>1839.67</v>
      </c>
      <c r="H8" s="19">
        <f>ROUND(F8*G8,2)*54</f>
        <v>1796.5800000000002</v>
      </c>
      <c r="I8" s="20">
        <f t="shared" si="0"/>
        <v>1.0171201467441149</v>
      </c>
      <c r="J8" s="26">
        <f>F8</f>
        <v>1.8083333333333333E-2</v>
      </c>
      <c r="K8" s="19">
        <v>1904.54</v>
      </c>
      <c r="L8" s="19">
        <f>ROUND(J8*K8,2)*54</f>
        <v>1859.7599999999998</v>
      </c>
      <c r="M8" s="20">
        <f t="shared" si="1"/>
        <v>1.035166816952209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4859.1900000000005</v>
      </c>
      <c r="F11" s="13"/>
      <c r="G11" s="14"/>
      <c r="H11" s="24">
        <f>SUM(H5:H10)</f>
        <v>4941.7100000000009</v>
      </c>
      <c r="I11" s="25">
        <f>H11/E11</f>
        <v>1.0169822542440201</v>
      </c>
      <c r="J11" s="13"/>
      <c r="K11" s="14"/>
      <c r="L11" s="24">
        <f>SUM(L5:L10)</f>
        <v>5119.84</v>
      </c>
      <c r="M11" s="25">
        <f>L11/H11</f>
        <v>1.0360462269133557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3.94</v>
      </c>
      <c r="D5" s="16">
        <v>18.97</v>
      </c>
      <c r="E5" s="16">
        <f>ROUND(C5*D5*3,2)</f>
        <v>224.23</v>
      </c>
      <c r="F5" s="16">
        <f>C5</f>
        <v>3.94</v>
      </c>
      <c r="G5" s="16">
        <v>19.3</v>
      </c>
      <c r="H5" s="16">
        <f>ROUND(F5*G5*3,2)</f>
        <v>228.13</v>
      </c>
      <c r="I5" s="17">
        <f>H5/E5</f>
        <v>1.0173928555501048</v>
      </c>
      <c r="J5" s="16">
        <f>F5</f>
        <v>3.94</v>
      </c>
      <c r="K5" s="16">
        <v>19.68</v>
      </c>
      <c r="L5" s="16">
        <f>ROUND(J5*K5*3,2)</f>
        <v>232.62</v>
      </c>
      <c r="M5" s="17">
        <f>L5/H5</f>
        <v>1.0196817603997721</v>
      </c>
    </row>
    <row r="6" spans="2:13" ht="16.5" customHeight="1">
      <c r="B6" s="18" t="s">
        <v>2</v>
      </c>
      <c r="C6" s="19">
        <v>6.69</v>
      </c>
      <c r="D6" s="19">
        <v>19.03</v>
      </c>
      <c r="E6" s="19">
        <f>ROUND(C6*D6*3,2)</f>
        <v>381.93</v>
      </c>
      <c r="F6" s="19">
        <f>C6</f>
        <v>6.69</v>
      </c>
      <c r="G6" s="19">
        <v>19.36</v>
      </c>
      <c r="H6" s="19">
        <f>ROUND(F6*G6*3,2)</f>
        <v>388.56</v>
      </c>
      <c r="I6" s="20">
        <f t="shared" ref="I6:I10" si="0">H6/E6</f>
        <v>1.0173592019480009</v>
      </c>
      <c r="J6" s="19">
        <f>F6</f>
        <v>6.69</v>
      </c>
      <c r="K6" s="19">
        <v>19.739999999999998</v>
      </c>
      <c r="L6" s="19">
        <f>ROUND(J6*K6*3,2)</f>
        <v>396.18</v>
      </c>
      <c r="M6" s="20">
        <f t="shared" ref="M6:M10" si="1">L6/H6</f>
        <v>1.0196108709079679</v>
      </c>
    </row>
    <row r="7" spans="2:13" ht="16.5" customHeight="1">
      <c r="B7" s="15" t="s">
        <v>29</v>
      </c>
      <c r="C7" s="16">
        <v>2.75</v>
      </c>
      <c r="D7" s="16">
        <v>167.81</v>
      </c>
      <c r="E7" s="16">
        <f>ROUND(C7*D7*3,2)</f>
        <v>1384.43</v>
      </c>
      <c r="F7" s="16">
        <f>C7</f>
        <v>2.75</v>
      </c>
      <c r="G7" s="16">
        <v>167.81</v>
      </c>
      <c r="H7" s="16">
        <f>ROUND(F7*G7*3,2)</f>
        <v>1384.43</v>
      </c>
      <c r="I7" s="17">
        <f t="shared" si="0"/>
        <v>1</v>
      </c>
      <c r="J7" s="16">
        <f>F7</f>
        <v>2.75</v>
      </c>
      <c r="K7" s="16">
        <v>171.17</v>
      </c>
      <c r="L7" s="16">
        <f>ROUND(J7*K7*3,2)</f>
        <v>1412.15</v>
      </c>
      <c r="M7" s="17">
        <f t="shared" si="1"/>
        <v>1.0200226808144868</v>
      </c>
    </row>
    <row r="8" spans="2:13" ht="16.5" customHeight="1">
      <c r="B8" s="18" t="s">
        <v>3</v>
      </c>
      <c r="C8" s="27">
        <v>1.84E-2</v>
      </c>
      <c r="D8" s="19">
        <v>2327.14</v>
      </c>
      <c r="E8" s="19">
        <f>ROUND(C8*D8,2)*54</f>
        <v>2312.2800000000002</v>
      </c>
      <c r="F8" s="27">
        <f>C8</f>
        <v>1.84E-2</v>
      </c>
      <c r="G8" s="19">
        <v>2366.58</v>
      </c>
      <c r="H8" s="19">
        <f>ROUND(F8*G8,2)*54</f>
        <v>2351.6999999999998</v>
      </c>
      <c r="I8" s="20">
        <f t="shared" si="0"/>
        <v>1.0170481083605789</v>
      </c>
      <c r="J8" s="27">
        <f>F8</f>
        <v>1.84E-2</v>
      </c>
      <c r="K8" s="19">
        <v>2429.11</v>
      </c>
      <c r="L8" s="19">
        <f>ROUND(J8*K8,2)*54</f>
        <v>2413.8000000000002</v>
      </c>
      <c r="M8" s="20">
        <f t="shared" si="1"/>
        <v>1.0264064293915043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5318.5500000000011</v>
      </c>
      <c r="F11" s="13"/>
      <c r="G11" s="14"/>
      <c r="H11" s="24">
        <f>SUM(H5:H10)</f>
        <v>5385.51</v>
      </c>
      <c r="I11" s="25">
        <f>H11/E11</f>
        <v>1.0125898976224721</v>
      </c>
      <c r="J11" s="13"/>
      <c r="K11" s="14"/>
      <c r="L11" s="24">
        <f>SUM(L5:L10)</f>
        <v>5508.77</v>
      </c>
      <c r="M11" s="25">
        <f>L11/H11</f>
        <v>1.0228873402890348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41.4</v>
      </c>
      <c r="E5" s="16">
        <f>ROUND(C5*D5*3,2)</f>
        <v>843.32</v>
      </c>
      <c r="F5" s="16">
        <f>C5</f>
        <v>6.79</v>
      </c>
      <c r="G5" s="16">
        <v>41.4</v>
      </c>
      <c r="H5" s="16">
        <f>ROUND(F5*G5*3,2)</f>
        <v>843.32</v>
      </c>
      <c r="I5" s="17">
        <f>H5/E5</f>
        <v>1</v>
      </c>
      <c r="J5" s="16">
        <f>F5</f>
        <v>6.79</v>
      </c>
      <c r="K5" s="16">
        <v>42.19</v>
      </c>
      <c r="L5" s="16">
        <f>ROUND(J5*K5*3,2)</f>
        <v>859.41</v>
      </c>
      <c r="M5" s="17">
        <f>L5/H5</f>
        <v>1.0190793530332494</v>
      </c>
    </row>
    <row r="6" spans="2:13" ht="16.5" customHeight="1">
      <c r="B6" s="18" t="s">
        <v>2</v>
      </c>
      <c r="C6" s="19">
        <v>6.79</v>
      </c>
      <c r="D6" s="19">
        <v>42.6</v>
      </c>
      <c r="E6" s="19">
        <f>ROUND(C6*D6*3,2)</f>
        <v>867.76</v>
      </c>
      <c r="F6" s="19">
        <f>C6</f>
        <v>6.79</v>
      </c>
      <c r="G6" s="19">
        <v>42.6</v>
      </c>
      <c r="H6" s="19">
        <f>ROUND(F6*G6*3,2)</f>
        <v>867.76</v>
      </c>
      <c r="I6" s="20">
        <f t="shared" ref="I6:I9" si="0">H6/E6</f>
        <v>1</v>
      </c>
      <c r="J6" s="19">
        <f>F6</f>
        <v>6.79</v>
      </c>
      <c r="K6" s="19">
        <v>43.42</v>
      </c>
      <c r="L6" s="19">
        <f>ROUND(J6*K6*3,2)</f>
        <v>884.47</v>
      </c>
      <c r="M6" s="20">
        <f t="shared" ref="M6:M9" si="1">L6/H6</f>
        <v>1.0192564764451</v>
      </c>
    </row>
    <row r="7" spans="2:13" ht="16.5" customHeight="1">
      <c r="B7" s="18" t="s">
        <v>3</v>
      </c>
      <c r="C7" s="27">
        <f>0.0343*7/12</f>
        <v>2.0008333333333333E-2</v>
      </c>
      <c r="D7" s="19">
        <v>2475.88</v>
      </c>
      <c r="E7" s="19">
        <f>ROUND(C7*D7,2)*54</f>
        <v>2675.16</v>
      </c>
      <c r="F7" s="27">
        <f>C7</f>
        <v>2.0008333333333333E-2</v>
      </c>
      <c r="G7" s="19">
        <v>2517.84</v>
      </c>
      <c r="H7" s="19">
        <f>ROUND(F7*G7,2)*54</f>
        <v>2720.52</v>
      </c>
      <c r="I7" s="20">
        <f t="shared" si="0"/>
        <v>1.0169559951554301</v>
      </c>
      <c r="J7" s="27">
        <f>F7</f>
        <v>2.0008333333333333E-2</v>
      </c>
      <c r="K7" s="19">
        <v>2517.84</v>
      </c>
      <c r="L7" s="19">
        <f>ROUND(J7*K7,2)*54</f>
        <v>2720.52</v>
      </c>
      <c r="M7" s="20">
        <f t="shared" si="1"/>
        <v>1</v>
      </c>
    </row>
    <row r="8" spans="2:13" ht="16.5" customHeight="1">
      <c r="B8" s="15" t="s">
        <v>5</v>
      </c>
      <c r="C8" s="16">
        <f>'Нормативы и тарифы'!$J5</f>
        <v>59</v>
      </c>
      <c r="D8" s="16">
        <v>4.2300000000000004</v>
      </c>
      <c r="E8" s="16">
        <f>ROUND(C8*D8*3,2)</f>
        <v>748.71</v>
      </c>
      <c r="F8" s="16">
        <f>'Нормативы и тарифы'!$J5</f>
        <v>59</v>
      </c>
      <c r="G8" s="16">
        <v>4.3</v>
      </c>
      <c r="H8" s="16">
        <f>ROUND(F8*G8*3,2)</f>
        <v>761.1</v>
      </c>
      <c r="I8" s="17">
        <f t="shared" si="0"/>
        <v>1.0165484633569739</v>
      </c>
      <c r="J8" s="16">
        <f>'Нормативы и тарифы'!$J5</f>
        <v>59</v>
      </c>
      <c r="K8" s="16">
        <v>4.4000000000000004</v>
      </c>
      <c r="L8" s="16">
        <f>ROUND(J8*K8*3,2)</f>
        <v>778.8</v>
      </c>
      <c r="M8" s="17">
        <f t="shared" si="1"/>
        <v>1.0232558139534882</v>
      </c>
    </row>
    <row r="9" spans="2:13" ht="16.5" customHeight="1" thickBot="1">
      <c r="B9" s="21" t="s">
        <v>30</v>
      </c>
      <c r="C9" s="22">
        <f>'Нормативы и тарифы'!$J14</f>
        <v>10.5</v>
      </c>
      <c r="D9" s="22">
        <v>44.21</v>
      </c>
      <c r="E9" s="22">
        <f>ROUND(C9*D9*3,2)</f>
        <v>1392.62</v>
      </c>
      <c r="F9" s="22">
        <f>'Нормативы и тарифы'!$J14</f>
        <v>10.5</v>
      </c>
      <c r="G9" s="22">
        <v>44.96</v>
      </c>
      <c r="H9" s="22">
        <f>ROUND(F9*G9*3,2)</f>
        <v>1416.24</v>
      </c>
      <c r="I9" s="23">
        <f t="shared" si="0"/>
        <v>1.0169608364090708</v>
      </c>
      <c r="J9" s="22">
        <f>'Нормативы и тарифы'!$J14</f>
        <v>10.5</v>
      </c>
      <c r="K9" s="22">
        <v>45.589440000000003</v>
      </c>
      <c r="L9" s="22">
        <f>ROUND(J9*K9*3,2)</f>
        <v>1436.07</v>
      </c>
      <c r="M9" s="23">
        <f t="shared" si="1"/>
        <v>1.0140018640908319</v>
      </c>
    </row>
    <row r="10" spans="2:13" ht="21.75" customHeight="1" thickBot="1">
      <c r="B10" s="12" t="s">
        <v>45</v>
      </c>
      <c r="C10" s="13"/>
      <c r="D10" s="14"/>
      <c r="E10" s="24">
        <f>SUM(E5:E9)</f>
        <v>6527.57</v>
      </c>
      <c r="F10" s="13"/>
      <c r="G10" s="14"/>
      <c r="H10" s="24">
        <f>SUM(H5:H9)</f>
        <v>6608.9400000000005</v>
      </c>
      <c r="I10" s="25">
        <f>H10/E10</f>
        <v>1.012465588266384</v>
      </c>
      <c r="J10" s="13"/>
      <c r="K10" s="14"/>
      <c r="L10" s="24">
        <f>SUM(L5:L9)</f>
        <v>6679.2699999999995</v>
      </c>
      <c r="M10" s="25">
        <f>L10/H10</f>
        <v>1.0106416460128249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9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6.79</v>
      </c>
      <c r="D5" s="16">
        <v>43.14</v>
      </c>
      <c r="E5" s="16">
        <f>ROUND(C5*D5*3,2)</f>
        <v>878.76</v>
      </c>
      <c r="F5" s="16">
        <f>C5</f>
        <v>6.79</v>
      </c>
      <c r="G5" s="16">
        <v>43.87</v>
      </c>
      <c r="H5" s="16">
        <f>ROUND(F5*G5*3,2)</f>
        <v>893.63</v>
      </c>
      <c r="I5" s="17">
        <f>H5/E5</f>
        <v>1.0169215713050208</v>
      </c>
      <c r="J5" s="16">
        <f>F5</f>
        <v>6.79</v>
      </c>
      <c r="K5" s="16">
        <v>44.72</v>
      </c>
      <c r="L5" s="16">
        <f>ROUND(J5*K5*3,2)</f>
        <v>910.95</v>
      </c>
      <c r="M5" s="17">
        <f>L5/H5</f>
        <v>1.0193816232669002</v>
      </c>
    </row>
    <row r="6" spans="2:13" ht="16.5" customHeight="1">
      <c r="B6" s="18" t="s">
        <v>3</v>
      </c>
      <c r="C6" s="19">
        <v>0.02</v>
      </c>
      <c r="D6" s="19">
        <v>1844.15</v>
      </c>
      <c r="E6" s="19">
        <f>ROUND(C6*D6,2)*54</f>
        <v>1991.5200000000002</v>
      </c>
      <c r="F6" s="19">
        <f>C6</f>
        <v>0.02</v>
      </c>
      <c r="G6" s="19">
        <v>1875.41</v>
      </c>
      <c r="H6" s="19">
        <f>ROUND(F6*G6,2)*54</f>
        <v>2025.54</v>
      </c>
      <c r="I6" s="20">
        <f t="shared" ref="I6:I8" si="0">H6/E6</f>
        <v>1.0170824295010845</v>
      </c>
      <c r="J6" s="19">
        <f>F6</f>
        <v>0.02</v>
      </c>
      <c r="K6" s="19">
        <v>1900.16</v>
      </c>
      <c r="L6" s="19">
        <f>ROUND(J6*K6,2)*54</f>
        <v>2052</v>
      </c>
      <c r="M6" s="20">
        <f t="shared" ref="M6:M8" si="1">L6/H6</f>
        <v>1.0130631831511596</v>
      </c>
    </row>
    <row r="7" spans="2:13" ht="16.5" customHeight="1">
      <c r="B7" s="15" t="s">
        <v>5</v>
      </c>
      <c r="C7" s="16">
        <f>'Нормативы и тарифы'!$J5</f>
        <v>59</v>
      </c>
      <c r="D7" s="16">
        <v>4.2300000000000004</v>
      </c>
      <c r="E7" s="16">
        <f>ROUND(C7*D7*3,2)</f>
        <v>748.71</v>
      </c>
      <c r="F7" s="16">
        <f>'Нормативы и тарифы'!$J5</f>
        <v>59</v>
      </c>
      <c r="G7" s="16">
        <v>4.3</v>
      </c>
      <c r="H7" s="16">
        <f>ROUND(F7*G7*3,2)</f>
        <v>761.1</v>
      </c>
      <c r="I7" s="17">
        <f t="shared" si="0"/>
        <v>1.0165484633569739</v>
      </c>
      <c r="J7" s="16">
        <f>'Нормативы и тарифы'!$J5</f>
        <v>59</v>
      </c>
      <c r="K7" s="16">
        <v>4.4000000000000004</v>
      </c>
      <c r="L7" s="16">
        <f>ROUND(J7*K7*3,2)</f>
        <v>778.8</v>
      </c>
      <c r="M7" s="17">
        <f t="shared" si="1"/>
        <v>1.0232558139534882</v>
      </c>
    </row>
    <row r="8" spans="2:13" ht="16.5" customHeight="1" thickBot="1">
      <c r="B8" s="21" t="s">
        <v>30</v>
      </c>
      <c r="C8" s="22">
        <f>'Нормативы и тарифы'!$J12</f>
        <v>16.899999999999999</v>
      </c>
      <c r="D8" s="22">
        <v>8.09</v>
      </c>
      <c r="E8" s="22">
        <f>ROUND(C8*D8*3,2)</f>
        <v>410.16</v>
      </c>
      <c r="F8" s="22">
        <f>'Нормативы и тарифы'!$J12</f>
        <v>16.899999999999999</v>
      </c>
      <c r="G8" s="22">
        <v>8.23</v>
      </c>
      <c r="H8" s="22">
        <f>ROUND(F8*G8*3,2)</f>
        <v>417.26</v>
      </c>
      <c r="I8" s="23">
        <f t="shared" si="0"/>
        <v>1.0173103179247123</v>
      </c>
      <c r="J8" s="22">
        <f>'Нормативы и тарифы'!$J12</f>
        <v>16.899999999999999</v>
      </c>
      <c r="K8" s="22">
        <v>8.34</v>
      </c>
      <c r="L8" s="22">
        <f>ROUND(J8*K8*3,2)</f>
        <v>422.84</v>
      </c>
      <c r="M8" s="23">
        <f t="shared" si="1"/>
        <v>1.013372956909361</v>
      </c>
    </row>
    <row r="9" spans="2:13" ht="21.75" customHeight="1" thickBot="1">
      <c r="B9" s="12" t="s">
        <v>45</v>
      </c>
      <c r="C9" s="13"/>
      <c r="D9" s="14"/>
      <c r="E9" s="24">
        <f>SUM(E5:E8)</f>
        <v>4029.15</v>
      </c>
      <c r="F9" s="13"/>
      <c r="G9" s="14"/>
      <c r="H9" s="24">
        <f>SUM(H5:H8)</f>
        <v>4097.53</v>
      </c>
      <c r="I9" s="25">
        <f>H9/E9</f>
        <v>1.0169713214946079</v>
      </c>
      <c r="J9" s="13"/>
      <c r="K9" s="14"/>
      <c r="L9" s="24">
        <f>SUM(L5:L8)</f>
        <v>4164.59</v>
      </c>
      <c r="M9" s="25">
        <f>L9/H9</f>
        <v>1.0163659570521755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3.99</v>
      </c>
      <c r="D5" s="16">
        <v>20.51</v>
      </c>
      <c r="E5" s="16">
        <f>ROUND(C5*D5*3,2)</f>
        <v>245.5</v>
      </c>
      <c r="F5" s="16">
        <f>C5</f>
        <v>3.99</v>
      </c>
      <c r="G5" s="16">
        <v>20.86</v>
      </c>
      <c r="H5" s="16">
        <f>ROUND(F5*G5*3,2)</f>
        <v>249.69</v>
      </c>
      <c r="I5" s="17">
        <f>H5/E5</f>
        <v>1.0170672097759674</v>
      </c>
      <c r="J5" s="16">
        <f>F5</f>
        <v>3.99</v>
      </c>
      <c r="K5" s="16">
        <v>21.42</v>
      </c>
      <c r="L5" s="16">
        <f>ROUND(J5*K5*3,2)</f>
        <v>256.39999999999998</v>
      </c>
      <c r="M5" s="17">
        <f>L5/H5</f>
        <v>1.0268733229204212</v>
      </c>
    </row>
    <row r="6" spans="2:13" ht="16.5" customHeight="1">
      <c r="B6" s="18" t="s">
        <v>2</v>
      </c>
      <c r="C6" s="19">
        <v>6.79</v>
      </c>
      <c r="D6" s="19">
        <v>19.89</v>
      </c>
      <c r="E6" s="19">
        <f>ROUND(C6*D6*3,2)</f>
        <v>405.16</v>
      </c>
      <c r="F6" s="19">
        <f>C6</f>
        <v>6.79</v>
      </c>
      <c r="G6" s="19">
        <v>20.23</v>
      </c>
      <c r="H6" s="19">
        <f>ROUND(F6*G6*3,2)</f>
        <v>412.09</v>
      </c>
      <c r="I6" s="20">
        <f t="shared" ref="I6:I10" si="0">H6/E6</f>
        <v>1.0171043538355216</v>
      </c>
      <c r="J6" s="19">
        <f>F6</f>
        <v>6.79</v>
      </c>
      <c r="K6" s="19">
        <v>20.62</v>
      </c>
      <c r="L6" s="19">
        <f>ROUND(J6*K6*3,2)</f>
        <v>420.03</v>
      </c>
      <c r="M6" s="20">
        <f t="shared" ref="M6:M10" si="1">L6/H6</f>
        <v>1.0192676357106458</v>
      </c>
    </row>
    <row r="7" spans="2:13" ht="16.5" customHeight="1">
      <c r="B7" s="15" t="s">
        <v>29</v>
      </c>
      <c r="C7" s="16">
        <v>2.8</v>
      </c>
      <c r="D7" s="16">
        <v>124.45</v>
      </c>
      <c r="E7" s="16">
        <f>ROUND(C7*D7*3,2)</f>
        <v>1045.3800000000001</v>
      </c>
      <c r="F7" s="16">
        <f>C7</f>
        <v>2.8</v>
      </c>
      <c r="G7" s="16">
        <v>126.56</v>
      </c>
      <c r="H7" s="16">
        <f>ROUND(F7*G7*3,2)</f>
        <v>1063.0999999999999</v>
      </c>
      <c r="I7" s="17">
        <f t="shared" si="0"/>
        <v>1.0169507738812678</v>
      </c>
      <c r="J7" s="16">
        <f>F7</f>
        <v>2.8</v>
      </c>
      <c r="K7" s="16">
        <v>129.09120000000001</v>
      </c>
      <c r="L7" s="16">
        <f>ROUND(J7*K7*3,2)</f>
        <v>1084.3699999999999</v>
      </c>
      <c r="M7" s="17">
        <f t="shared" si="1"/>
        <v>1.0200075251622613</v>
      </c>
    </row>
    <row r="8" spans="2:13" ht="16.5" customHeight="1">
      <c r="B8" s="18" t="s">
        <v>3</v>
      </c>
      <c r="C8" s="26">
        <v>1.6E-2</v>
      </c>
      <c r="D8" s="19">
        <v>1703.91</v>
      </c>
      <c r="E8" s="19">
        <f>ROUND(C8*D8,2)*54</f>
        <v>1472.0400000000002</v>
      </c>
      <c r="F8" s="26">
        <f>C8</f>
        <v>1.6E-2</v>
      </c>
      <c r="G8" s="19">
        <v>1732.79</v>
      </c>
      <c r="H8" s="19">
        <f>ROUND(F8*G8,2)*54</f>
        <v>1496.8799999999999</v>
      </c>
      <c r="I8" s="20">
        <f t="shared" si="0"/>
        <v>1.0168745414526776</v>
      </c>
      <c r="J8" s="26">
        <f>F8</f>
        <v>1.6E-2</v>
      </c>
      <c r="K8" s="19">
        <v>1767.44</v>
      </c>
      <c r="L8" s="19">
        <f>ROUND(J8*K8,2)*54</f>
        <v>1527.1200000000001</v>
      </c>
      <c r="M8" s="20">
        <f t="shared" si="1"/>
        <v>1.0202020202020203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4183.76</v>
      </c>
      <c r="F11" s="13"/>
      <c r="G11" s="14"/>
      <c r="H11" s="24">
        <f>SUM(H5:H10)</f>
        <v>4254.45</v>
      </c>
      <c r="I11" s="25">
        <f>H11/E11</f>
        <v>1.0168962846817216</v>
      </c>
      <c r="J11" s="13"/>
      <c r="K11" s="14"/>
      <c r="L11" s="24">
        <f>SUM(L5:L10)</f>
        <v>4341.9400000000005</v>
      </c>
      <c r="M11" s="25">
        <f>L11/H11</f>
        <v>1.0205643502685424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86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3.61</v>
      </c>
      <c r="D5" s="16">
        <v>29.69</v>
      </c>
      <c r="E5" s="16">
        <f>ROUND(C5*D5*3,2)</f>
        <v>321.54000000000002</v>
      </c>
      <c r="F5" s="16">
        <f>C5</f>
        <v>3.61</v>
      </c>
      <c r="G5" s="16">
        <v>29.69</v>
      </c>
      <c r="H5" s="16">
        <f>ROUND(F5*G5*3,2)</f>
        <v>321.54000000000002</v>
      </c>
      <c r="I5" s="17">
        <f>H5/E5</f>
        <v>1</v>
      </c>
      <c r="J5" s="16">
        <f>F5</f>
        <v>3.61</v>
      </c>
      <c r="K5" s="16">
        <v>30.55</v>
      </c>
      <c r="L5" s="16">
        <f>ROUND(J5*K5*3,2)</f>
        <v>330.86</v>
      </c>
      <c r="M5" s="17">
        <f>L5/H5</f>
        <v>1.0289855072463767</v>
      </c>
    </row>
    <row r="6" spans="2:13" ht="16.5" customHeight="1">
      <c r="B6" s="18" t="s">
        <v>2</v>
      </c>
      <c r="C6" s="19">
        <v>6.04</v>
      </c>
      <c r="D6" s="19">
        <v>31.2</v>
      </c>
      <c r="E6" s="19">
        <f>ROUND(C6*D6*3,2)</f>
        <v>565.34</v>
      </c>
      <c r="F6" s="19">
        <f>C6</f>
        <v>6.04</v>
      </c>
      <c r="G6" s="19">
        <v>31.2</v>
      </c>
      <c r="H6" s="19">
        <f>ROUND(F6*G6*3,2)</f>
        <v>565.34</v>
      </c>
      <c r="I6" s="20">
        <f t="shared" ref="I6:I10" si="0">H6/E6</f>
        <v>1</v>
      </c>
      <c r="J6" s="19">
        <f>F6</f>
        <v>6.04</v>
      </c>
      <c r="K6" s="19">
        <v>31.81</v>
      </c>
      <c r="L6" s="19">
        <f>ROUND(J6*K6*3,2)</f>
        <v>576.4</v>
      </c>
      <c r="M6" s="20">
        <f t="shared" ref="M6:M10" si="1">L6/H6</f>
        <v>1.0195634485442389</v>
      </c>
    </row>
    <row r="7" spans="2:13" ht="16.5" customHeight="1">
      <c r="B7" s="15" t="s">
        <v>29</v>
      </c>
      <c r="C7" s="16">
        <v>2.4300000000000002</v>
      </c>
      <c r="D7" s="16">
        <v>150.93</v>
      </c>
      <c r="E7" s="16">
        <f>ROUND(C7*D7*3,2)</f>
        <v>1100.28</v>
      </c>
      <c r="F7" s="16">
        <f>C7</f>
        <v>2.4300000000000002</v>
      </c>
      <c r="G7" s="16">
        <v>150.93</v>
      </c>
      <c r="H7" s="16">
        <f>ROUND(F7*G7*3,2)</f>
        <v>1100.28</v>
      </c>
      <c r="I7" s="17">
        <f t="shared" si="0"/>
        <v>1</v>
      </c>
      <c r="J7" s="16">
        <f>F7</f>
        <v>2.4300000000000002</v>
      </c>
      <c r="K7" s="16">
        <v>153.9486</v>
      </c>
      <c r="L7" s="16">
        <f>ROUND(J7*K7*3,2)</f>
        <v>1122.29</v>
      </c>
      <c r="M7" s="17">
        <f t="shared" si="1"/>
        <v>1.0200039989820773</v>
      </c>
    </row>
    <row r="8" spans="2:13" ht="16.5" customHeight="1">
      <c r="B8" s="18" t="s">
        <v>3</v>
      </c>
      <c r="C8" s="19">
        <v>1.6E-2</v>
      </c>
      <c r="D8" s="19">
        <v>1984.11</v>
      </c>
      <c r="E8" s="19">
        <f>ROUND(C8*D8,2)*54</f>
        <v>1714.5</v>
      </c>
      <c r="F8" s="19">
        <f>C8</f>
        <v>1.6E-2</v>
      </c>
      <c r="G8" s="19">
        <v>1984.11</v>
      </c>
      <c r="H8" s="19">
        <f>ROUND(F8*G8,2)*54</f>
        <v>1714.5</v>
      </c>
      <c r="I8" s="20">
        <f t="shared" si="0"/>
        <v>1</v>
      </c>
      <c r="J8" s="19">
        <f>F8</f>
        <v>1.6E-2</v>
      </c>
      <c r="K8" s="19">
        <v>2046.44</v>
      </c>
      <c r="L8" s="19">
        <f>ROUND(J8*K8,2)*54</f>
        <v>1767.96</v>
      </c>
      <c r="M8" s="20">
        <f t="shared" si="1"/>
        <v>1.0311811023622048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4717.34</v>
      </c>
      <c r="F11" s="13"/>
      <c r="G11" s="14"/>
      <c r="H11" s="24">
        <f>SUM(H5:H10)</f>
        <v>4734.3500000000004</v>
      </c>
      <c r="I11" s="25">
        <f>H11/E11</f>
        <v>1.0036058456672616</v>
      </c>
      <c r="J11" s="13"/>
      <c r="K11" s="14"/>
      <c r="L11" s="24">
        <f>SUM(L5:L10)</f>
        <v>4851.5300000000007</v>
      </c>
      <c r="M11" s="25">
        <f>L11/H11</f>
        <v>1.0247510217875739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I50"/>
  <sheetViews>
    <sheetView view="pageBreakPreview" zoomScale="90" zoomScaleNormal="100" zoomScaleSheetLayoutView="90" workbookViewId="0">
      <pane ySplit="6" topLeftCell="A35" activePane="bottomLeft" state="frozen"/>
      <selection pane="bottomLeft" activeCell="K46" sqref="K46"/>
    </sheetView>
  </sheetViews>
  <sheetFormatPr defaultRowHeight="15"/>
  <cols>
    <col min="1" max="1" width="4.5703125" customWidth="1"/>
    <col min="2" max="2" width="5" style="65" customWidth="1"/>
    <col min="3" max="3" width="29.7109375" style="65" customWidth="1"/>
    <col min="4" max="5" width="15.5703125" style="65" customWidth="1"/>
    <col min="6" max="6" width="13" style="65" customWidth="1"/>
    <col min="7" max="8" width="13.140625" style="65" customWidth="1"/>
    <col min="9" max="9" width="12" style="65" customWidth="1"/>
  </cols>
  <sheetData>
    <row r="1" spans="2:9">
      <c r="C1" s="65" t="s">
        <v>145</v>
      </c>
    </row>
    <row r="2" spans="2:9">
      <c r="B2" s="121" t="s">
        <v>109</v>
      </c>
      <c r="C2" s="121"/>
      <c r="D2" s="121"/>
      <c r="E2" s="121"/>
      <c r="F2" s="121"/>
      <c r="G2" s="121"/>
      <c r="H2" s="121"/>
      <c r="I2" s="122"/>
    </row>
    <row r="3" spans="2:9">
      <c r="B3" s="121" t="s">
        <v>92</v>
      </c>
      <c r="C3" s="121"/>
      <c r="D3" s="121"/>
      <c r="E3" s="121"/>
      <c r="F3" s="121"/>
      <c r="G3" s="121"/>
      <c r="H3" s="121"/>
      <c r="I3" s="122"/>
    </row>
    <row r="4" spans="2:9" ht="15.75" thickBot="1"/>
    <row r="5" spans="2:9" ht="52.5" customHeight="1" thickBot="1">
      <c r="B5" s="98" t="s">
        <v>1</v>
      </c>
      <c r="C5" s="99" t="s">
        <v>0</v>
      </c>
      <c r="D5" s="100" t="s">
        <v>58</v>
      </c>
      <c r="E5" s="100" t="s">
        <v>59</v>
      </c>
      <c r="F5" s="101" t="s">
        <v>37</v>
      </c>
      <c r="G5" s="100" t="s">
        <v>60</v>
      </c>
      <c r="H5" s="101" t="s">
        <v>38</v>
      </c>
      <c r="I5" s="101" t="s">
        <v>133</v>
      </c>
    </row>
    <row r="6" spans="2:9" ht="32.25" customHeight="1" thickBot="1">
      <c r="B6" s="102"/>
      <c r="C6" s="103"/>
      <c r="D6" s="100" t="s">
        <v>91</v>
      </c>
      <c r="E6" s="100" t="s">
        <v>91</v>
      </c>
      <c r="F6" s="104"/>
      <c r="G6" s="100" t="s">
        <v>91</v>
      </c>
      <c r="H6" s="104"/>
      <c r="I6" s="104"/>
    </row>
    <row r="7" spans="2:9" ht="32.25" customHeight="1" thickBot="1">
      <c r="B7" s="105">
        <v>1</v>
      </c>
      <c r="C7" s="106">
        <v>2</v>
      </c>
      <c r="D7" s="106">
        <v>3</v>
      </c>
      <c r="E7" s="106">
        <v>4</v>
      </c>
      <c r="F7" s="107">
        <v>5</v>
      </c>
      <c r="G7" s="106">
        <v>6</v>
      </c>
      <c r="H7" s="107">
        <v>7</v>
      </c>
      <c r="I7" s="108">
        <v>8</v>
      </c>
    </row>
    <row r="8" spans="2:9" ht="30" customHeight="1" thickBot="1">
      <c r="B8" s="109">
        <v>1</v>
      </c>
      <c r="C8" s="110" t="s">
        <v>24</v>
      </c>
      <c r="D8" s="111">
        <f>'1.Тверь'!E11</f>
        <v>4116.6500000000005</v>
      </c>
      <c r="E8" s="111">
        <f>'1.Тверь'!H11</f>
        <v>4186.21</v>
      </c>
      <c r="F8" s="112">
        <f>E8/D8</f>
        <v>1.0168972344017586</v>
      </c>
      <c r="G8" s="111">
        <f>'1.Тверь'!L11</f>
        <v>4318.630000000001</v>
      </c>
      <c r="H8" s="113">
        <f>G8/E8</f>
        <v>1.0316324312444911</v>
      </c>
      <c r="I8" s="114">
        <f>G8-E8</f>
        <v>132.42000000000098</v>
      </c>
    </row>
    <row r="9" spans="2:9" ht="30" customHeight="1" thickBot="1">
      <c r="B9" s="115">
        <v>2</v>
      </c>
      <c r="C9" s="116" t="s">
        <v>31</v>
      </c>
      <c r="D9" s="62">
        <f>'2.Вышний Волочек'!E11</f>
        <v>5056.2600000000011</v>
      </c>
      <c r="E9" s="62">
        <f>'2.Вышний Волочек'!H11</f>
        <v>5130.1000000000004</v>
      </c>
      <c r="F9" s="63">
        <f t="shared" ref="F9:F50" si="0">E9/D9</f>
        <v>1.0146036793993978</v>
      </c>
      <c r="G9" s="62">
        <f>'2.Вышний Волочек'!L11</f>
        <v>5232.67</v>
      </c>
      <c r="H9" s="64">
        <f t="shared" ref="H9:H50" si="1">G9/E9</f>
        <v>1.0199937623048283</v>
      </c>
      <c r="I9" s="117">
        <f t="shared" ref="I9:I50" si="2">G9-E9</f>
        <v>102.56999999999971</v>
      </c>
    </row>
    <row r="10" spans="2:9" ht="30" customHeight="1" thickBot="1">
      <c r="B10" s="115">
        <v>3</v>
      </c>
      <c r="C10" s="116" t="s">
        <v>32</v>
      </c>
      <c r="D10" s="62">
        <f>'3.Кимры'!E11</f>
        <v>4859.1900000000005</v>
      </c>
      <c r="E10" s="62">
        <f>'3.Кимры'!H11</f>
        <v>4941.7100000000009</v>
      </c>
      <c r="F10" s="63">
        <f t="shared" si="0"/>
        <v>1.0169822542440201</v>
      </c>
      <c r="G10" s="62">
        <f>'3.Кимры'!L11</f>
        <v>5119.84</v>
      </c>
      <c r="H10" s="64">
        <f t="shared" si="1"/>
        <v>1.0360462269133557</v>
      </c>
      <c r="I10" s="117">
        <f t="shared" si="2"/>
        <v>178.1299999999992</v>
      </c>
    </row>
    <row r="11" spans="2:9" ht="30" customHeight="1" thickBot="1">
      <c r="B11" s="115">
        <v>4</v>
      </c>
      <c r="C11" s="116" t="s">
        <v>33</v>
      </c>
      <c r="D11" s="62">
        <f>'4.Ржев'!E11</f>
        <v>5230.24</v>
      </c>
      <c r="E11" s="62">
        <f>'4.Ржев'!H11</f>
        <v>5318.2400000000016</v>
      </c>
      <c r="F11" s="63">
        <f t="shared" si="0"/>
        <v>1.0168252317293283</v>
      </c>
      <c r="G11" s="62">
        <f>'4.Ржев'!L11</f>
        <v>5417.7400000000007</v>
      </c>
      <c r="H11" s="64">
        <f t="shared" si="1"/>
        <v>1.0187091970275879</v>
      </c>
      <c r="I11" s="117">
        <f t="shared" si="2"/>
        <v>99.499999999999091</v>
      </c>
    </row>
    <row r="12" spans="2:9" ht="30" customHeight="1" thickBot="1">
      <c r="B12" s="115">
        <v>5</v>
      </c>
      <c r="C12" s="116" t="s">
        <v>34</v>
      </c>
      <c r="D12" s="62">
        <f>'5.Торжок'!E11</f>
        <v>4759.01</v>
      </c>
      <c r="E12" s="62">
        <f>'5.Торжок'!H11</f>
        <v>4839.5</v>
      </c>
      <c r="F12" s="63">
        <f t="shared" si="0"/>
        <v>1.0169131815230479</v>
      </c>
      <c r="G12" s="62">
        <f>'5.Торжок'!L11</f>
        <v>4936.6100000000006</v>
      </c>
      <c r="H12" s="64">
        <f t="shared" si="1"/>
        <v>1.0200661225333196</v>
      </c>
      <c r="I12" s="117">
        <f t="shared" si="2"/>
        <v>97.110000000000582</v>
      </c>
    </row>
    <row r="13" spans="2:9" ht="30" customHeight="1" thickBot="1">
      <c r="B13" s="115">
        <v>6</v>
      </c>
      <c r="C13" s="116" t="s">
        <v>87</v>
      </c>
      <c r="D13" s="62">
        <f>'6.Кашин'!E11</f>
        <v>6024.83</v>
      </c>
      <c r="E13" s="62">
        <f>'6.Кашин'!H11</f>
        <v>6127.2800000000007</v>
      </c>
      <c r="F13" s="63">
        <f t="shared" si="0"/>
        <v>1.0170046291762591</v>
      </c>
      <c r="G13" s="62">
        <f>'6.Кашин'!L11</f>
        <v>6362.09</v>
      </c>
      <c r="H13" s="64">
        <f t="shared" si="1"/>
        <v>1.0383220613387996</v>
      </c>
      <c r="I13" s="117">
        <f t="shared" si="2"/>
        <v>234.80999999999949</v>
      </c>
    </row>
    <row r="14" spans="2:9" ht="30" customHeight="1" thickBot="1">
      <c r="B14" s="115">
        <v>7</v>
      </c>
      <c r="C14" s="116" t="s">
        <v>88</v>
      </c>
      <c r="D14" s="62">
        <f>'7.Нелидово'!E11</f>
        <v>6703.5899999999992</v>
      </c>
      <c r="E14" s="62">
        <f>'7.Нелидово'!H11</f>
        <v>6816.91</v>
      </c>
      <c r="F14" s="63">
        <f t="shared" si="0"/>
        <v>1.0169043751184068</v>
      </c>
      <c r="G14" s="62">
        <f>'7.Нелидово'!L11</f>
        <v>6893.84</v>
      </c>
      <c r="H14" s="64">
        <f t="shared" si="1"/>
        <v>1.0112851717273663</v>
      </c>
      <c r="I14" s="117">
        <f t="shared" si="2"/>
        <v>76.930000000000291</v>
      </c>
    </row>
    <row r="15" spans="2:9" ht="30" customHeight="1" thickBot="1">
      <c r="B15" s="115">
        <v>8</v>
      </c>
      <c r="C15" s="116" t="s">
        <v>89</v>
      </c>
      <c r="D15" s="62">
        <f>'8.Осташков'!E11</f>
        <v>5266.77</v>
      </c>
      <c r="E15" s="62">
        <f>'8.Осташков'!H11</f>
        <v>5350.52</v>
      </c>
      <c r="F15" s="63">
        <f t="shared" si="0"/>
        <v>1.0159015867410197</v>
      </c>
      <c r="G15" s="62">
        <f>'8.Осташков'!L11</f>
        <v>5461.63</v>
      </c>
      <c r="H15" s="64">
        <f t="shared" si="1"/>
        <v>1.0207662059014824</v>
      </c>
      <c r="I15" s="117">
        <f t="shared" si="2"/>
        <v>111.10999999999967</v>
      </c>
    </row>
    <row r="16" spans="2:9" ht="30" customHeight="1" thickBot="1">
      <c r="B16" s="115">
        <v>9</v>
      </c>
      <c r="C16" s="116" t="s">
        <v>90</v>
      </c>
      <c r="D16" s="62">
        <f>'9.Удомля'!E11</f>
        <v>3685.58</v>
      </c>
      <c r="E16" s="62">
        <f>'9.Удомля'!H11</f>
        <v>3747.83</v>
      </c>
      <c r="F16" s="63">
        <f t="shared" si="0"/>
        <v>1.0168901502612886</v>
      </c>
      <c r="G16" s="62">
        <f>'9.Удомля'!L11</f>
        <v>3893.6800000000003</v>
      </c>
      <c r="H16" s="64">
        <f t="shared" si="1"/>
        <v>1.0389158526400613</v>
      </c>
      <c r="I16" s="117">
        <f t="shared" si="2"/>
        <v>145.85000000000036</v>
      </c>
    </row>
    <row r="17" spans="2:9" ht="30" customHeight="1" thickBot="1">
      <c r="B17" s="115">
        <v>10</v>
      </c>
      <c r="C17" s="118" t="s">
        <v>93</v>
      </c>
      <c r="D17" s="62">
        <f>'10.Андреаполь'!E11</f>
        <v>5816.74</v>
      </c>
      <c r="E17" s="62">
        <f>'10.Андреаполь'!H11</f>
        <v>5833.75</v>
      </c>
      <c r="F17" s="63">
        <f t="shared" si="0"/>
        <v>1.0029243184326617</v>
      </c>
      <c r="G17" s="62">
        <f>'10.Андреаполь'!L11</f>
        <v>5934.3300000000008</v>
      </c>
      <c r="H17" s="64">
        <f t="shared" si="1"/>
        <v>1.0172410542104138</v>
      </c>
      <c r="I17" s="117">
        <f t="shared" si="2"/>
        <v>100.58000000000084</v>
      </c>
    </row>
    <row r="18" spans="2:9" ht="30" customHeight="1" thickBot="1">
      <c r="B18" s="115">
        <v>11</v>
      </c>
      <c r="C18" s="119" t="s">
        <v>94</v>
      </c>
      <c r="D18" s="62">
        <f>'11.Бежецк'!E10</f>
        <v>4745.5</v>
      </c>
      <c r="E18" s="62">
        <f>'11.Бежецк'!H10</f>
        <v>4825.84</v>
      </c>
      <c r="F18" s="63">
        <f t="shared" si="0"/>
        <v>1.0169297228953746</v>
      </c>
      <c r="G18" s="62">
        <f>'11.Бежецк'!L10</f>
        <v>4912.6100000000006</v>
      </c>
      <c r="H18" s="64">
        <f t="shared" si="1"/>
        <v>1.0179802894418382</v>
      </c>
      <c r="I18" s="117">
        <f t="shared" si="2"/>
        <v>86.770000000000437</v>
      </c>
    </row>
    <row r="19" spans="2:9" ht="30" customHeight="1" thickBot="1">
      <c r="B19" s="115">
        <v>12</v>
      </c>
      <c r="C19" s="120" t="s">
        <v>95</v>
      </c>
      <c r="D19" s="62">
        <f>'12.Белый'!E10</f>
        <v>5723.38</v>
      </c>
      <c r="E19" s="62">
        <f>'12.Белый'!H10</f>
        <v>5759.3899999999994</v>
      </c>
      <c r="F19" s="63">
        <f t="shared" si="0"/>
        <v>1.0062917367010402</v>
      </c>
      <c r="G19" s="62">
        <f>'12.Белый'!L10</f>
        <v>5823.6299999999992</v>
      </c>
      <c r="H19" s="64">
        <f t="shared" si="1"/>
        <v>1.0111539590130205</v>
      </c>
      <c r="I19" s="117">
        <f t="shared" si="2"/>
        <v>64.239999999999782</v>
      </c>
    </row>
    <row r="20" spans="2:9" ht="30" customHeight="1" thickBot="1">
      <c r="B20" s="115">
        <v>13</v>
      </c>
      <c r="C20" s="120" t="s">
        <v>96</v>
      </c>
      <c r="D20" s="62">
        <f>'13.Бологое'!E11</f>
        <v>5572.22</v>
      </c>
      <c r="E20" s="62">
        <f>'13.Бологое'!H11</f>
        <v>5666.85</v>
      </c>
      <c r="F20" s="63">
        <f t="shared" si="0"/>
        <v>1.0169824594147396</v>
      </c>
      <c r="G20" s="62">
        <f>'13.Бологое'!L11</f>
        <v>5871.130000000001</v>
      </c>
      <c r="H20" s="64">
        <f t="shared" si="1"/>
        <v>1.0360482454979398</v>
      </c>
      <c r="I20" s="117">
        <f t="shared" si="2"/>
        <v>204.28000000000065</v>
      </c>
    </row>
    <row r="21" spans="2:9" ht="30" customHeight="1" thickBot="1">
      <c r="B21" s="115">
        <v>14</v>
      </c>
      <c r="C21" s="120" t="s">
        <v>97</v>
      </c>
      <c r="D21" s="62">
        <f>'14.Весьегонск'!E10</f>
        <v>6637.54</v>
      </c>
      <c r="E21" s="62">
        <f>'14.Весьегонск'!H10</f>
        <v>6673.55</v>
      </c>
      <c r="F21" s="63">
        <f t="shared" si="0"/>
        <v>1.0054252027106427</v>
      </c>
      <c r="G21" s="62">
        <f>'14.Весьегонск'!L10</f>
        <v>6722.6699999999992</v>
      </c>
      <c r="H21" s="64">
        <f t="shared" si="1"/>
        <v>1.0073604003866006</v>
      </c>
      <c r="I21" s="117">
        <f t="shared" si="2"/>
        <v>49.119999999998981</v>
      </c>
    </row>
    <row r="22" spans="2:9" ht="30" customHeight="1" thickBot="1">
      <c r="B22" s="115">
        <v>15</v>
      </c>
      <c r="C22" s="120" t="s">
        <v>98</v>
      </c>
      <c r="D22" s="62">
        <f>'15.Красномайский'!E11</f>
        <v>4352.5</v>
      </c>
      <c r="E22" s="62">
        <f>'15.Красномайский'!H11</f>
        <v>4413.2300000000005</v>
      </c>
      <c r="F22" s="63">
        <f t="shared" si="0"/>
        <v>1.0139529006318209</v>
      </c>
      <c r="G22" s="62">
        <f>'15.Красномайский'!L11</f>
        <v>4586.05</v>
      </c>
      <c r="H22" s="64">
        <f t="shared" si="1"/>
        <v>1.0391595271490495</v>
      </c>
      <c r="I22" s="117">
        <f t="shared" si="2"/>
        <v>172.81999999999971</v>
      </c>
    </row>
    <row r="23" spans="2:9" ht="30" customHeight="1" thickBot="1">
      <c r="B23" s="115">
        <v>16</v>
      </c>
      <c r="C23" s="120" t="s">
        <v>99</v>
      </c>
      <c r="D23" s="62">
        <f>'16.Жарковский'!E10</f>
        <v>6910.0599999999995</v>
      </c>
      <c r="E23" s="62">
        <f>'16.Жарковский'!H10</f>
        <v>6946.07</v>
      </c>
      <c r="F23" s="63">
        <f t="shared" si="0"/>
        <v>1.0052112427388475</v>
      </c>
      <c r="G23" s="62">
        <f>'16.Жарковский'!L10</f>
        <v>7077.28</v>
      </c>
      <c r="H23" s="64">
        <f t="shared" si="1"/>
        <v>1.0188898182713391</v>
      </c>
      <c r="I23" s="117">
        <f t="shared" si="2"/>
        <v>131.21000000000004</v>
      </c>
    </row>
    <row r="24" spans="2:9" ht="30" customHeight="1" thickBot="1">
      <c r="B24" s="115">
        <v>17</v>
      </c>
      <c r="C24" s="120" t="s">
        <v>100</v>
      </c>
      <c r="D24" s="62">
        <f>'17.Западная Двина'!E10</f>
        <v>6680.3799999999992</v>
      </c>
      <c r="E24" s="62">
        <f>'17.Западная Двина'!H10</f>
        <v>6716.3899999999994</v>
      </c>
      <c r="F24" s="63">
        <f t="shared" si="0"/>
        <v>1.0053904119226751</v>
      </c>
      <c r="G24" s="62">
        <f>'17.Западная Двина'!L10</f>
        <v>6789.5199999999995</v>
      </c>
      <c r="H24" s="64">
        <f t="shared" si="1"/>
        <v>1.0108882896913371</v>
      </c>
      <c r="I24" s="117">
        <f t="shared" si="2"/>
        <v>73.130000000000109</v>
      </c>
    </row>
    <row r="25" spans="2:9" ht="30" customHeight="1" thickBot="1">
      <c r="B25" s="115">
        <v>18</v>
      </c>
      <c r="C25" s="120" t="s">
        <v>101</v>
      </c>
      <c r="D25" s="62">
        <f>'18.Зубцов'!E11</f>
        <v>5869.2199999999993</v>
      </c>
      <c r="E25" s="62">
        <f>'18.Зубцов'!H11</f>
        <v>5948.4100000000008</v>
      </c>
      <c r="F25" s="63">
        <f t="shared" si="0"/>
        <v>1.0134924231840008</v>
      </c>
      <c r="G25" s="62">
        <f>'18.Зубцов'!L11</f>
        <v>6030.47</v>
      </c>
      <c r="H25" s="64">
        <f t="shared" si="1"/>
        <v>1.0137952831092678</v>
      </c>
      <c r="I25" s="117">
        <f t="shared" si="2"/>
        <v>82.059999999999491</v>
      </c>
    </row>
    <row r="26" spans="2:9" ht="30" customHeight="1" thickBot="1">
      <c r="B26" s="115">
        <v>19</v>
      </c>
      <c r="C26" s="120" t="s">
        <v>102</v>
      </c>
      <c r="D26" s="62">
        <f>'19.Эммаусс'!E11</f>
        <v>4613.46</v>
      </c>
      <c r="E26" s="62">
        <f>'19.Эммаусс'!H11</f>
        <v>4691.7700000000004</v>
      </c>
      <c r="F26" s="63">
        <f t="shared" si="0"/>
        <v>1.0169742449268013</v>
      </c>
      <c r="G26" s="62">
        <f>'19.Эммаусс'!L11</f>
        <v>4794.9400000000005</v>
      </c>
      <c r="H26" s="64">
        <f t="shared" si="1"/>
        <v>1.0219895689686409</v>
      </c>
      <c r="I26" s="117">
        <f t="shared" si="2"/>
        <v>103.17000000000007</v>
      </c>
    </row>
    <row r="27" spans="2:9" ht="30" customHeight="1" thickBot="1">
      <c r="B27" s="115">
        <v>20</v>
      </c>
      <c r="C27" s="120" t="s">
        <v>103</v>
      </c>
      <c r="D27" s="62">
        <f>'20.Калязин'!E10</f>
        <v>4853.83</v>
      </c>
      <c r="E27" s="62">
        <f>'20.Калязин'!H10</f>
        <v>4906.8</v>
      </c>
      <c r="F27" s="63">
        <f t="shared" si="0"/>
        <v>1.0109130315647643</v>
      </c>
      <c r="G27" s="62">
        <f>'20.Калязин'!L10</f>
        <v>4961</v>
      </c>
      <c r="H27" s="64">
        <f t="shared" si="1"/>
        <v>1.0110458954919703</v>
      </c>
      <c r="I27" s="117">
        <f t="shared" si="2"/>
        <v>54.199999999999818</v>
      </c>
    </row>
    <row r="28" spans="2:9" ht="30" customHeight="1" thickBot="1">
      <c r="B28" s="115">
        <v>21</v>
      </c>
      <c r="C28" s="120" t="s">
        <v>104</v>
      </c>
      <c r="D28" s="62">
        <f>'21.Кесова Гора'!E10</f>
        <v>4663.2700000000004</v>
      </c>
      <c r="E28" s="62">
        <f>'21.Кесова Гора'!H10</f>
        <v>4698.6500000000005</v>
      </c>
      <c r="F28" s="63">
        <f t="shared" si="0"/>
        <v>1.007586950787752</v>
      </c>
      <c r="G28" s="62">
        <f>'21.Кесова Гора'!L10</f>
        <v>4789.3</v>
      </c>
      <c r="H28" s="64">
        <f t="shared" si="1"/>
        <v>1.0192927755844763</v>
      </c>
      <c r="I28" s="117">
        <f t="shared" si="2"/>
        <v>90.649999999999636</v>
      </c>
    </row>
    <row r="29" spans="2:9" ht="30" customHeight="1" thickBot="1">
      <c r="B29" s="115">
        <v>22</v>
      </c>
      <c r="C29" s="120" t="s">
        <v>105</v>
      </c>
      <c r="D29" s="62">
        <f>'22.Белый Городок'!E11</f>
        <v>4666.29</v>
      </c>
      <c r="E29" s="62">
        <f>'22.Белый Городок'!H11</f>
        <v>4683.3</v>
      </c>
      <c r="F29" s="63">
        <f t="shared" si="0"/>
        <v>1.0036452942273197</v>
      </c>
      <c r="G29" s="62">
        <f>'22.Белый Городок'!L11</f>
        <v>4865.97</v>
      </c>
      <c r="H29" s="64">
        <f t="shared" si="1"/>
        <v>1.0390045480750754</v>
      </c>
      <c r="I29" s="117">
        <f t="shared" si="2"/>
        <v>182.67000000000007</v>
      </c>
    </row>
    <row r="30" spans="2:9" ht="30" customHeight="1" thickBot="1">
      <c r="B30" s="115">
        <v>23</v>
      </c>
      <c r="C30" s="120" t="s">
        <v>106</v>
      </c>
      <c r="D30" s="62">
        <f>'23.Конаково'!E11</f>
        <v>4153.57</v>
      </c>
      <c r="E30" s="62">
        <f>'23.Конаково'!H11</f>
        <v>4223.99</v>
      </c>
      <c r="F30" s="63">
        <f t="shared" si="0"/>
        <v>1.0169540900959897</v>
      </c>
      <c r="G30" s="62">
        <f>'23.Конаково'!L11</f>
        <v>4358.4400000000005</v>
      </c>
      <c r="H30" s="64">
        <f t="shared" si="1"/>
        <v>1.0318300942947309</v>
      </c>
      <c r="I30" s="117">
        <f t="shared" si="2"/>
        <v>134.45000000000073</v>
      </c>
    </row>
    <row r="31" spans="2:9" ht="30" customHeight="1" thickBot="1">
      <c r="B31" s="115">
        <v>24</v>
      </c>
      <c r="C31" s="120" t="s">
        <v>107</v>
      </c>
      <c r="D31" s="62">
        <f>'24.Красный Холм'!E10</f>
        <v>7032.68</v>
      </c>
      <c r="E31" s="62">
        <f>'24.Красный Холм'!H10</f>
        <v>7068.6900000000005</v>
      </c>
      <c r="F31" s="63">
        <f t="shared" si="0"/>
        <v>1.0051203808505436</v>
      </c>
      <c r="G31" s="62">
        <f>'24.Красный Холм'!L10</f>
        <v>7231.11</v>
      </c>
      <c r="H31" s="64">
        <f t="shared" si="1"/>
        <v>1.0229773833624052</v>
      </c>
      <c r="I31" s="117">
        <f t="shared" si="2"/>
        <v>162.41999999999916</v>
      </c>
    </row>
    <row r="32" spans="2:9" ht="30" customHeight="1" thickBot="1">
      <c r="B32" s="115">
        <v>25</v>
      </c>
      <c r="C32" s="120" t="s">
        <v>108</v>
      </c>
      <c r="D32" s="62">
        <f>'25.Кувшиново'!E10</f>
        <v>4884.01</v>
      </c>
      <c r="E32" s="62">
        <f>'25.Кувшиново'!H10</f>
        <v>4903.5000000000009</v>
      </c>
      <c r="F32" s="63">
        <f t="shared" si="0"/>
        <v>1.0039905733198746</v>
      </c>
      <c r="G32" s="62">
        <f>'25.Кувшиново'!L10</f>
        <v>4977.58</v>
      </c>
      <c r="H32" s="64">
        <f t="shared" si="1"/>
        <v>1.0151075762210664</v>
      </c>
      <c r="I32" s="117">
        <f t="shared" si="2"/>
        <v>74.079999999999018</v>
      </c>
    </row>
    <row r="33" spans="2:9" ht="30" customHeight="1" thickBot="1">
      <c r="B33" s="115">
        <v>26</v>
      </c>
      <c r="C33" s="120" t="s">
        <v>110</v>
      </c>
      <c r="D33" s="62">
        <f>'26.Лесное'!E10</f>
        <v>5662.4400000000005</v>
      </c>
      <c r="E33" s="62">
        <f>'26.Лесное'!H10</f>
        <v>5694.91</v>
      </c>
      <c r="F33" s="63">
        <f t="shared" si="0"/>
        <v>1.0057342770960926</v>
      </c>
      <c r="G33" s="62">
        <f>'26.Лесное'!L10</f>
        <v>5743.89</v>
      </c>
      <c r="H33" s="64">
        <f t="shared" si="1"/>
        <v>1.0086006626970401</v>
      </c>
      <c r="I33" s="117">
        <f t="shared" si="2"/>
        <v>48.980000000000473</v>
      </c>
    </row>
    <row r="34" spans="2:9" ht="30" customHeight="1" thickBot="1">
      <c r="B34" s="115">
        <v>27</v>
      </c>
      <c r="C34" s="120" t="s">
        <v>111</v>
      </c>
      <c r="D34" s="62">
        <f>'27.Лихославль'!E11</f>
        <v>4585.68</v>
      </c>
      <c r="E34" s="62">
        <f>'27.Лихославль'!H11</f>
        <v>4652.4800000000005</v>
      </c>
      <c r="F34" s="63">
        <f t="shared" si="0"/>
        <v>1.0145670871059473</v>
      </c>
      <c r="G34" s="62">
        <f>'27.Лихославль'!L11</f>
        <v>4744.8500000000004</v>
      </c>
      <c r="H34" s="64">
        <f t="shared" si="1"/>
        <v>1.0198539273677694</v>
      </c>
      <c r="I34" s="117">
        <f t="shared" si="2"/>
        <v>92.369999999999891</v>
      </c>
    </row>
    <row r="35" spans="2:9" ht="30" customHeight="1" thickBot="1">
      <c r="B35" s="115">
        <v>28</v>
      </c>
      <c r="C35" s="120" t="s">
        <v>112</v>
      </c>
      <c r="D35" s="62">
        <f>'28.Максатиха'!E10</f>
        <v>5878.88</v>
      </c>
      <c r="E35" s="62">
        <f>'28.Максатиха'!H10</f>
        <v>5960.79</v>
      </c>
      <c r="F35" s="63">
        <f t="shared" si="0"/>
        <v>1.01393292599951</v>
      </c>
      <c r="G35" s="62">
        <f>'28.Максатиха'!L10</f>
        <v>6019.0199999999995</v>
      </c>
      <c r="H35" s="64">
        <f t="shared" si="1"/>
        <v>1.0097688393652517</v>
      </c>
      <c r="I35" s="117">
        <f t="shared" si="2"/>
        <v>58.229999999999563</v>
      </c>
    </row>
    <row r="36" spans="2:9" ht="30" customHeight="1" thickBot="1">
      <c r="B36" s="115">
        <v>29</v>
      </c>
      <c r="C36" s="120" t="s">
        <v>113</v>
      </c>
      <c r="D36" s="62">
        <f>'29.Молоково'!E10</f>
        <v>5666.36</v>
      </c>
      <c r="E36" s="62">
        <f>'29.Молоково'!H10</f>
        <v>5702.37</v>
      </c>
      <c r="F36" s="63">
        <f t="shared" si="0"/>
        <v>1.0063550498026952</v>
      </c>
      <c r="G36" s="62">
        <f>'29.Молоково'!L10</f>
        <v>5772.63</v>
      </c>
      <c r="H36" s="64">
        <f t="shared" si="1"/>
        <v>1.0123211927672178</v>
      </c>
      <c r="I36" s="117">
        <f t="shared" si="2"/>
        <v>70.260000000000218</v>
      </c>
    </row>
    <row r="37" spans="2:9" ht="30" customHeight="1" thickBot="1">
      <c r="B37" s="115">
        <v>30</v>
      </c>
      <c r="C37" s="120" t="s">
        <v>114</v>
      </c>
      <c r="D37" s="62">
        <f>'30.Оленино'!E10</f>
        <v>5576.79</v>
      </c>
      <c r="E37" s="62">
        <f>'30.Оленино'!H10</f>
        <v>5612.8</v>
      </c>
      <c r="F37" s="63">
        <f t="shared" si="0"/>
        <v>1.0064571195974745</v>
      </c>
      <c r="G37" s="62">
        <f>'30.Оленино'!L10</f>
        <v>5719.3600000000006</v>
      </c>
      <c r="H37" s="64">
        <f t="shared" si="1"/>
        <v>1.0189851767388827</v>
      </c>
      <c r="I37" s="117">
        <f t="shared" si="2"/>
        <v>106.5600000000004</v>
      </c>
    </row>
    <row r="38" spans="2:9" ht="30" customHeight="1" thickBot="1">
      <c r="B38" s="115">
        <v>31</v>
      </c>
      <c r="C38" s="120" t="s">
        <v>115</v>
      </c>
      <c r="D38" s="62">
        <f>'31.Пено'!E10</f>
        <v>5402.65</v>
      </c>
      <c r="E38" s="62">
        <f>'31.Пено'!H10</f>
        <v>5422.14</v>
      </c>
      <c r="F38" s="63">
        <f t="shared" si="0"/>
        <v>1.0036074889174758</v>
      </c>
      <c r="G38" s="62">
        <f>'31.Пено'!L10</f>
        <v>5544.3200000000006</v>
      </c>
      <c r="H38" s="64">
        <f t="shared" si="1"/>
        <v>1.0225335384184104</v>
      </c>
      <c r="I38" s="117">
        <f t="shared" si="2"/>
        <v>122.18000000000029</v>
      </c>
    </row>
    <row r="39" spans="2:9" ht="30" customHeight="1" thickBot="1">
      <c r="B39" s="115">
        <v>32</v>
      </c>
      <c r="C39" s="120" t="s">
        <v>116</v>
      </c>
      <c r="D39" s="62">
        <f>'32.Рамешки'!E11</f>
        <v>4656.1100000000006</v>
      </c>
      <c r="E39" s="62">
        <f>'32.Рамешки'!H11</f>
        <v>4673.1200000000008</v>
      </c>
      <c r="F39" s="63">
        <f t="shared" si="0"/>
        <v>1.0036532642055278</v>
      </c>
      <c r="G39" s="62">
        <f>'32.Рамешки'!L11</f>
        <v>4768.18</v>
      </c>
      <c r="H39" s="64">
        <f t="shared" si="1"/>
        <v>1.0203418700996336</v>
      </c>
      <c r="I39" s="117">
        <f t="shared" si="2"/>
        <v>95.059999999999491</v>
      </c>
    </row>
    <row r="40" spans="2:9" ht="30" customHeight="1" thickBot="1">
      <c r="B40" s="115">
        <v>33</v>
      </c>
      <c r="C40" s="120" t="s">
        <v>117</v>
      </c>
      <c r="D40" s="62">
        <f>'33.Есинка'!E11</f>
        <v>4866.72</v>
      </c>
      <c r="E40" s="62">
        <f>'33.Есинка'!H11</f>
        <v>4883.7300000000005</v>
      </c>
      <c r="F40" s="63">
        <f t="shared" si="0"/>
        <v>1.0034951671762502</v>
      </c>
      <c r="G40" s="62">
        <f>'33.Есинка'!L11</f>
        <v>4967.1000000000004</v>
      </c>
      <c r="H40" s="64">
        <f t="shared" si="1"/>
        <v>1.0170709682967731</v>
      </c>
      <c r="I40" s="117">
        <f t="shared" si="2"/>
        <v>83.369999999999891</v>
      </c>
    </row>
    <row r="41" spans="2:9" ht="30" customHeight="1" thickBot="1">
      <c r="B41" s="115">
        <v>34</v>
      </c>
      <c r="C41" s="120" t="s">
        <v>118</v>
      </c>
      <c r="D41" s="62">
        <f>'34.Сандово'!E10</f>
        <v>6137.08</v>
      </c>
      <c r="E41" s="62">
        <f>'34.Сандово'!H10</f>
        <v>6173.09</v>
      </c>
      <c r="F41" s="63">
        <f t="shared" si="0"/>
        <v>1.005867611307006</v>
      </c>
      <c r="G41" s="62">
        <f>'34.Сандово'!L10</f>
        <v>6286.5599999999995</v>
      </c>
      <c r="H41" s="64">
        <f t="shared" si="1"/>
        <v>1.018381394083028</v>
      </c>
      <c r="I41" s="117">
        <f t="shared" si="2"/>
        <v>113.46999999999935</v>
      </c>
    </row>
    <row r="42" spans="2:9" ht="30" customHeight="1" thickBot="1">
      <c r="B42" s="115">
        <v>35</v>
      </c>
      <c r="C42" s="120" t="s">
        <v>119</v>
      </c>
      <c r="D42" s="62">
        <f>'35.Селижарово'!E10</f>
        <v>5866.28</v>
      </c>
      <c r="E42" s="62">
        <f>'35.Селижарово'!H10</f>
        <v>5885.77</v>
      </c>
      <c r="F42" s="63">
        <f t="shared" si="0"/>
        <v>1.0033223780658271</v>
      </c>
      <c r="G42" s="62">
        <f>'35.Селижарово'!L10</f>
        <v>5997.1</v>
      </c>
      <c r="H42" s="64">
        <f t="shared" si="1"/>
        <v>1.0189151122113165</v>
      </c>
      <c r="I42" s="117">
        <f t="shared" si="2"/>
        <v>111.32999999999993</v>
      </c>
    </row>
    <row r="43" spans="2:9" ht="30" customHeight="1" thickBot="1">
      <c r="B43" s="115">
        <v>36</v>
      </c>
      <c r="C43" s="120" t="s">
        <v>121</v>
      </c>
      <c r="D43" s="62">
        <f>'36.Сонково'!E9</f>
        <v>3045.91</v>
      </c>
      <c r="E43" s="62">
        <f>'36.Сонково'!H9</f>
        <v>3097.5699999999997</v>
      </c>
      <c r="F43" s="63">
        <f t="shared" si="0"/>
        <v>1.0169604486015673</v>
      </c>
      <c r="G43" s="62">
        <f>'36.Сонково'!L9</f>
        <v>3159.25</v>
      </c>
      <c r="H43" s="64">
        <f t="shared" si="1"/>
        <v>1.0199123829324277</v>
      </c>
      <c r="I43" s="117">
        <f t="shared" si="2"/>
        <v>61.680000000000291</v>
      </c>
    </row>
    <row r="44" spans="2:9" ht="30" customHeight="1" thickBot="1">
      <c r="B44" s="115">
        <v>37</v>
      </c>
      <c r="C44" s="120" t="s">
        <v>120</v>
      </c>
      <c r="D44" s="62">
        <f>'37.Спирово'!E11</f>
        <v>5469.71</v>
      </c>
      <c r="E44" s="62">
        <f>'37.Спирово'!H11</f>
        <v>5489.2000000000007</v>
      </c>
      <c r="F44" s="63">
        <f t="shared" si="0"/>
        <v>1.003563260209408</v>
      </c>
      <c r="G44" s="62">
        <f>'37.Спирово'!L11</f>
        <v>5626.05</v>
      </c>
      <c r="H44" s="64">
        <f t="shared" si="1"/>
        <v>1.0249307731545578</v>
      </c>
      <c r="I44" s="117">
        <f t="shared" si="2"/>
        <v>136.84999999999945</v>
      </c>
    </row>
    <row r="45" spans="2:9" ht="30" customHeight="1" thickBot="1">
      <c r="B45" s="115">
        <v>38</v>
      </c>
      <c r="C45" s="120" t="s">
        <v>122</v>
      </c>
      <c r="D45" s="62">
        <f>'38.Старица'!E10</f>
        <v>4265.37</v>
      </c>
      <c r="E45" s="62">
        <f>'38.Старица'!H10</f>
        <v>4337.67</v>
      </c>
      <c r="F45" s="63">
        <f t="shared" si="0"/>
        <v>1.0169504638519051</v>
      </c>
      <c r="G45" s="62">
        <f>'38.Старица'!L10</f>
        <v>4423.01</v>
      </c>
      <c r="H45" s="64">
        <f t="shared" si="1"/>
        <v>1.0196741568630163</v>
      </c>
      <c r="I45" s="117">
        <f t="shared" si="2"/>
        <v>85.340000000000146</v>
      </c>
    </row>
    <row r="46" spans="2:9" ht="30" customHeight="1" thickBot="1">
      <c r="B46" s="115">
        <v>39</v>
      </c>
      <c r="C46" s="120" t="s">
        <v>123</v>
      </c>
      <c r="D46" s="62">
        <f>'39.Будовское'!E11</f>
        <v>5318.5500000000011</v>
      </c>
      <c r="E46" s="62">
        <f>'39.Будовское'!H11</f>
        <v>5385.51</v>
      </c>
      <c r="F46" s="63">
        <f t="shared" si="0"/>
        <v>1.0125898976224721</v>
      </c>
      <c r="G46" s="62">
        <f>'39.Будовское'!L11</f>
        <v>5508.77</v>
      </c>
      <c r="H46" s="64">
        <f t="shared" si="1"/>
        <v>1.0228873402890348</v>
      </c>
      <c r="I46" s="117">
        <f t="shared" si="2"/>
        <v>123.26000000000022</v>
      </c>
    </row>
    <row r="47" spans="2:9" ht="30" customHeight="1" thickBot="1">
      <c r="B47" s="115">
        <v>40</v>
      </c>
      <c r="C47" s="120" t="s">
        <v>124</v>
      </c>
      <c r="D47" s="62">
        <f>'40.Торопец'!E10</f>
        <v>6527.57</v>
      </c>
      <c r="E47" s="62">
        <f>'40.Торопец'!H10</f>
        <v>6608.9400000000005</v>
      </c>
      <c r="F47" s="63">
        <f t="shared" si="0"/>
        <v>1.012465588266384</v>
      </c>
      <c r="G47" s="62">
        <f>'40.Торопец'!L10</f>
        <v>6679.2699999999995</v>
      </c>
      <c r="H47" s="64">
        <f t="shared" si="1"/>
        <v>1.0106416460128249</v>
      </c>
      <c r="I47" s="117">
        <f t="shared" si="2"/>
        <v>70.329999999999018</v>
      </c>
    </row>
    <row r="48" spans="2:9" ht="30" customHeight="1" thickBot="1">
      <c r="B48" s="115">
        <v>41</v>
      </c>
      <c r="C48" s="120" t="s">
        <v>125</v>
      </c>
      <c r="D48" s="62">
        <f>'41.Фирово'!E9</f>
        <v>4029.15</v>
      </c>
      <c r="E48" s="62">
        <f>'41.Фирово'!H9</f>
        <v>4097.53</v>
      </c>
      <c r="F48" s="63">
        <f t="shared" si="0"/>
        <v>1.0169713214946079</v>
      </c>
      <c r="G48" s="62">
        <f>'41.Фирово'!L9</f>
        <v>4164.59</v>
      </c>
      <c r="H48" s="64">
        <f t="shared" si="1"/>
        <v>1.0163659570521755</v>
      </c>
      <c r="I48" s="117">
        <f t="shared" si="2"/>
        <v>67.0600000000004</v>
      </c>
    </row>
    <row r="49" spans="2:9" ht="30" customHeight="1" thickBot="1">
      <c r="B49" s="115">
        <v>42</v>
      </c>
      <c r="C49" s="116" t="s">
        <v>35</v>
      </c>
      <c r="D49" s="62">
        <f>'42.Озерный ЗАТО'!E11</f>
        <v>4183.76</v>
      </c>
      <c r="E49" s="62">
        <f>'42.Озерный ЗАТО'!H11</f>
        <v>4254.45</v>
      </c>
      <c r="F49" s="63">
        <f t="shared" si="0"/>
        <v>1.0168962846817216</v>
      </c>
      <c r="G49" s="62">
        <f>'42.Озерный ЗАТО'!L11</f>
        <v>4341.9400000000005</v>
      </c>
      <c r="H49" s="64">
        <f t="shared" si="1"/>
        <v>1.0205643502685424</v>
      </c>
      <c r="I49" s="117">
        <f t="shared" si="2"/>
        <v>87.490000000000691</v>
      </c>
    </row>
    <row r="50" spans="2:9" ht="30" customHeight="1" thickBot="1">
      <c r="B50" s="115">
        <v>43</v>
      </c>
      <c r="C50" s="116" t="s">
        <v>36</v>
      </c>
      <c r="D50" s="62">
        <f>'43.Солнечный ЗАТО'!E11</f>
        <v>4717.34</v>
      </c>
      <c r="E50" s="62">
        <f>'43.Солнечный ЗАТО'!H11</f>
        <v>4734.3500000000004</v>
      </c>
      <c r="F50" s="63">
        <f t="shared" si="0"/>
        <v>1.0036058456672616</v>
      </c>
      <c r="G50" s="62">
        <f>'43.Солнечный ЗАТО'!L11</f>
        <v>4851.5300000000007</v>
      </c>
      <c r="H50" s="64">
        <f t="shared" si="1"/>
        <v>1.0247510217875739</v>
      </c>
      <c r="I50" s="117">
        <f t="shared" si="2"/>
        <v>117.18000000000029</v>
      </c>
    </row>
  </sheetData>
  <mergeCells count="7">
    <mergeCell ref="B2:H2"/>
    <mergeCell ref="B3:H3"/>
    <mergeCell ref="I5:I6"/>
    <mergeCell ref="F5:F6"/>
    <mergeCell ref="H5:H6"/>
    <mergeCell ref="B5:B6"/>
    <mergeCell ref="C5:C6"/>
  </mergeCells>
  <pageMargins left="0.70866141732283472" right="0.70866141732283472" top="0.74803149606299213" bottom="0.74803149606299213" header="0.31496062992125984" footer="0.31496062992125984"/>
  <pageSetup paperSize="9" scale="70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35.97</v>
      </c>
      <c r="E5" s="16">
        <f>ROUND(C5*D5*3,2)</f>
        <v>435.96</v>
      </c>
      <c r="F5" s="16">
        <f>C5</f>
        <v>4.04</v>
      </c>
      <c r="G5" s="16">
        <v>36.58</v>
      </c>
      <c r="H5" s="16">
        <f>ROUND(F5*G5*3,2)</f>
        <v>443.35</v>
      </c>
      <c r="I5" s="17">
        <f>H5/E5</f>
        <v>1.0169510964308652</v>
      </c>
      <c r="J5" s="16">
        <f>F5</f>
        <v>4.04</v>
      </c>
      <c r="K5" s="16">
        <v>36.729999999999997</v>
      </c>
      <c r="L5" s="16">
        <f>ROUND(J5*K5*3,2)</f>
        <v>445.17</v>
      </c>
      <c r="M5" s="17">
        <f>L5/H5</f>
        <v>1.0041051088304951</v>
      </c>
    </row>
    <row r="6" spans="2:13" ht="16.5" customHeight="1">
      <c r="B6" s="18" t="s">
        <v>2</v>
      </c>
      <c r="C6" s="19">
        <v>6.9</v>
      </c>
      <c r="D6" s="19">
        <v>38.520000000000003</v>
      </c>
      <c r="E6" s="19">
        <f>ROUND(C6*D6*3,2)</f>
        <v>797.36</v>
      </c>
      <c r="F6" s="19">
        <f>C6</f>
        <v>6.9</v>
      </c>
      <c r="G6" s="19">
        <v>39.17</v>
      </c>
      <c r="H6" s="19">
        <f>ROUND(F6*G6*3,2)</f>
        <v>810.82</v>
      </c>
      <c r="I6" s="20">
        <f t="shared" ref="I6:I10" si="0">H6/E6</f>
        <v>1.016880706330892</v>
      </c>
      <c r="J6" s="19">
        <f>F6</f>
        <v>6.9</v>
      </c>
      <c r="K6" s="19">
        <v>39.92</v>
      </c>
      <c r="L6" s="19">
        <f>ROUND(J6*K6*3,2)</f>
        <v>826.34</v>
      </c>
      <c r="M6" s="20">
        <f t="shared" ref="M6:M10" si="1">L6/H6</f>
        <v>1.0191411164006807</v>
      </c>
    </row>
    <row r="7" spans="2:13" ht="16.5" customHeight="1">
      <c r="B7" s="15" t="s">
        <v>29</v>
      </c>
      <c r="C7" s="16">
        <v>2.86</v>
      </c>
      <c r="D7" s="16">
        <v>125.8</v>
      </c>
      <c r="E7" s="16">
        <f>ROUND(C7*D7*3,2)</f>
        <v>1079.3599999999999</v>
      </c>
      <c r="F7" s="16">
        <f>C7</f>
        <v>2.86</v>
      </c>
      <c r="G7" s="16">
        <v>127.93</v>
      </c>
      <c r="H7" s="16">
        <f>ROUND(F7*G7*3,2)</f>
        <v>1097.6400000000001</v>
      </c>
      <c r="I7" s="17">
        <f t="shared" si="0"/>
        <v>1.0169359620515863</v>
      </c>
      <c r="J7" s="16">
        <f>F7</f>
        <v>2.86</v>
      </c>
      <c r="K7" s="16">
        <v>130.48860000000002</v>
      </c>
      <c r="L7" s="16">
        <f>ROUND(J7*K7*3,2)</f>
        <v>1119.5899999999999</v>
      </c>
      <c r="M7" s="17">
        <f t="shared" si="1"/>
        <v>1.0199974490725554</v>
      </c>
    </row>
    <row r="8" spans="2:13" ht="16.5" customHeight="1">
      <c r="B8" s="18" t="s">
        <v>3</v>
      </c>
      <c r="C8" s="27">
        <f>0.0343*7/12</f>
        <v>2.0008333333333333E-2</v>
      </c>
      <c r="D8" s="19">
        <v>1760.04</v>
      </c>
      <c r="E8" s="19">
        <f>ROUND(C8*D8,2)*54</f>
        <v>1901.8799999999999</v>
      </c>
      <c r="F8" s="27">
        <f>C8</f>
        <v>2.0008333333333333E-2</v>
      </c>
      <c r="G8" s="19">
        <v>1789.87</v>
      </c>
      <c r="H8" s="19">
        <f>ROUND(F8*G8,2)*54</f>
        <v>1933.7400000000002</v>
      </c>
      <c r="I8" s="20">
        <f t="shared" si="0"/>
        <v>1.0167518455423057</v>
      </c>
      <c r="J8" s="27">
        <f>F8</f>
        <v>2.0008333333333333E-2</v>
      </c>
      <c r="K8" s="19">
        <v>1825.6673999999998</v>
      </c>
      <c r="L8" s="19">
        <f>ROUND(J8*K8,2)*54</f>
        <v>1972.6200000000001</v>
      </c>
      <c r="M8" s="20">
        <f t="shared" si="1"/>
        <v>1.0201061156101647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5230.24</v>
      </c>
      <c r="F11" s="13"/>
      <c r="G11" s="14"/>
      <c r="H11" s="24">
        <f>SUM(H5:H10)</f>
        <v>5318.2400000000016</v>
      </c>
      <c r="I11" s="25">
        <f>H11/E11</f>
        <v>1.0168252317293283</v>
      </c>
      <c r="J11" s="13"/>
      <c r="K11" s="14"/>
      <c r="L11" s="24">
        <f>SUM(L5:L10)</f>
        <v>5417.7400000000007</v>
      </c>
      <c r="M11" s="25">
        <f>L11/H11</f>
        <v>1.0187091970275879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17.96</v>
      </c>
      <c r="E5" s="16">
        <f>ROUND(C5*D5*3,2)</f>
        <v>217.68</v>
      </c>
      <c r="F5" s="16">
        <f>C5</f>
        <v>4.04</v>
      </c>
      <c r="G5" s="16">
        <v>18.260000000000002</v>
      </c>
      <c r="H5" s="16">
        <f>ROUND(F5*G5*3,2)</f>
        <v>221.31</v>
      </c>
      <c r="I5" s="17">
        <f>H5/E5</f>
        <v>1.0166758544652701</v>
      </c>
      <c r="J5" s="16">
        <f>F5</f>
        <v>4.04</v>
      </c>
      <c r="K5" s="16">
        <v>18.61</v>
      </c>
      <c r="L5" s="16">
        <f>ROUND(J5*K5*3,2)</f>
        <v>225.55</v>
      </c>
      <c r="M5" s="17">
        <f>L5/H5</f>
        <v>1.0191586462428268</v>
      </c>
    </row>
    <row r="6" spans="2:13" ht="16.5" customHeight="1">
      <c r="B6" s="18" t="s">
        <v>2</v>
      </c>
      <c r="C6" s="19">
        <v>6.9</v>
      </c>
      <c r="D6" s="19">
        <v>23.92</v>
      </c>
      <c r="E6" s="19">
        <f>ROUND(C6*D6*3,2)</f>
        <v>495.14</v>
      </c>
      <c r="F6" s="19">
        <f>C6</f>
        <v>6.9</v>
      </c>
      <c r="G6" s="19">
        <v>24.32</v>
      </c>
      <c r="H6" s="19">
        <f>ROUND(F6*G6*3,2)</f>
        <v>503.42</v>
      </c>
      <c r="I6" s="20">
        <f t="shared" ref="I6:I10" si="0">H6/E6</f>
        <v>1.0167225431191178</v>
      </c>
      <c r="J6" s="19">
        <f>F6</f>
        <v>6.9</v>
      </c>
      <c r="K6" s="19">
        <v>24.8</v>
      </c>
      <c r="L6" s="19">
        <f>ROUND(J6*K6*3,2)</f>
        <v>513.36</v>
      </c>
      <c r="M6" s="20">
        <f t="shared" ref="M6:M10" si="1">L6/H6</f>
        <v>1.0197449445790792</v>
      </c>
    </row>
    <row r="7" spans="2:13" ht="16.5" customHeight="1">
      <c r="B7" s="15" t="s">
        <v>29</v>
      </c>
      <c r="C7" s="16">
        <v>2.86</v>
      </c>
      <c r="D7" s="16">
        <v>123.99</v>
      </c>
      <c r="E7" s="16">
        <f>ROUND(C7*D7*3,2)</f>
        <v>1063.83</v>
      </c>
      <c r="F7" s="16">
        <f>C7</f>
        <v>2.86</v>
      </c>
      <c r="G7" s="16">
        <v>126.098</v>
      </c>
      <c r="H7" s="16">
        <f>ROUND(F7*G7*3,2)</f>
        <v>1081.92</v>
      </c>
      <c r="I7" s="17">
        <f t="shared" si="0"/>
        <v>1.0170045965990808</v>
      </c>
      <c r="J7" s="16">
        <f>F7</f>
        <v>2.86</v>
      </c>
      <c r="K7" s="16">
        <v>128.61995999999999</v>
      </c>
      <c r="L7" s="16">
        <f>ROUND(J7*K7*3,2)</f>
        <v>1103.56</v>
      </c>
      <c r="M7" s="17">
        <f t="shared" si="1"/>
        <v>1.0200014788524103</v>
      </c>
    </row>
    <row r="8" spans="2:13" ht="16.5" customHeight="1">
      <c r="B8" s="18" t="s">
        <v>3</v>
      </c>
      <c r="C8" s="27">
        <v>1.9199999999999998E-2</v>
      </c>
      <c r="D8" s="19">
        <v>1897.11</v>
      </c>
      <c r="E8" s="19">
        <f>ROUND(C8*D8,2)*54</f>
        <v>1966.68</v>
      </c>
      <c r="F8" s="27">
        <f>C8</f>
        <v>1.9199999999999998E-2</v>
      </c>
      <c r="G8" s="19">
        <v>1929.26</v>
      </c>
      <c r="H8" s="19">
        <f>ROUND(F8*G8,2)*54</f>
        <v>2000.1599999999999</v>
      </c>
      <c r="I8" s="20">
        <f t="shared" si="0"/>
        <v>1.017023613399231</v>
      </c>
      <c r="J8" s="27">
        <f>F8</f>
        <v>1.9199999999999998E-2</v>
      </c>
      <c r="K8" s="19">
        <v>1967.8452</v>
      </c>
      <c r="L8" s="19">
        <f>ROUND(J8*K8,2)*54</f>
        <v>2040.1200000000001</v>
      </c>
      <c r="M8" s="20">
        <f t="shared" si="1"/>
        <v>1.0199784017278619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f>'Нормативы и тарифы'!$C6</f>
        <v>4.2300000000000004</v>
      </c>
      <c r="E9" s="16">
        <f>ROUND(C9*D9*3,2)</f>
        <v>748.71</v>
      </c>
      <c r="F9" s="16">
        <f>'Нормативы и тарифы'!$J5</f>
        <v>59</v>
      </c>
      <c r="G9" s="16">
        <f>'Нормативы и тарифы'!$D6</f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f>'Нормативы и тарифы'!$E6</f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f>'Нормативы и тарифы'!$C11</f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f>'Нормативы и тарифы'!$D11</f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f>'Нормативы и тарифы'!$E11</f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4759.01</v>
      </c>
      <c r="F11" s="13"/>
      <c r="G11" s="14"/>
      <c r="H11" s="24">
        <f>SUM(H5:H10)</f>
        <v>4839.5</v>
      </c>
      <c r="I11" s="25">
        <f>H11/E11</f>
        <v>1.0169131815230479</v>
      </c>
      <c r="J11" s="13"/>
      <c r="K11" s="14"/>
      <c r="L11" s="24">
        <f>SUM(L5:L10)</f>
        <v>4936.6100000000006</v>
      </c>
      <c r="M11" s="25">
        <f>L11/H11</f>
        <v>1.0200661225333196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G18" sqref="G18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131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3.99</v>
      </c>
      <c r="D5" s="16">
        <v>31.69</v>
      </c>
      <c r="E5" s="16">
        <f>ROUND(C5*D5*3,2)</f>
        <v>379.33</v>
      </c>
      <c r="F5" s="16">
        <f>C5</f>
        <v>3.99</v>
      </c>
      <c r="G5" s="16">
        <v>32.229999999999997</v>
      </c>
      <c r="H5" s="16">
        <f>ROUND(F5*G5*3,2)</f>
        <v>385.79</v>
      </c>
      <c r="I5" s="17">
        <f>H5/E5</f>
        <v>1.0170300266258931</v>
      </c>
      <c r="J5" s="16">
        <f>F5</f>
        <v>3.99</v>
      </c>
      <c r="K5" s="16">
        <v>32.82</v>
      </c>
      <c r="L5" s="16">
        <f>ROUND(J5*K5*3,2)</f>
        <v>392.86</v>
      </c>
      <c r="M5" s="17">
        <f>L5/H5</f>
        <v>1.0183260322973637</v>
      </c>
    </row>
    <row r="6" spans="2:13" ht="16.5" customHeight="1">
      <c r="B6" s="18" t="s">
        <v>2</v>
      </c>
      <c r="C6" s="19">
        <v>6.79</v>
      </c>
      <c r="D6" s="19">
        <v>48.66</v>
      </c>
      <c r="E6" s="19">
        <f>ROUND(C6*D6*3,2)</f>
        <v>991.2</v>
      </c>
      <c r="F6" s="19">
        <f>C6</f>
        <v>6.79</v>
      </c>
      <c r="G6" s="19">
        <v>49.49</v>
      </c>
      <c r="H6" s="19">
        <f>ROUND(F6*G6*3,2)</f>
        <v>1008.11</v>
      </c>
      <c r="I6" s="20">
        <f t="shared" ref="I6:I10" si="0">H6/E6</f>
        <v>1.0170601291364003</v>
      </c>
      <c r="J6" s="19">
        <f>F6</f>
        <v>6.79</v>
      </c>
      <c r="K6" s="19">
        <v>50.53</v>
      </c>
      <c r="L6" s="19">
        <f>ROUND(J6*K6*3,2)</f>
        <v>1029.3</v>
      </c>
      <c r="M6" s="20">
        <f t="shared" ref="M6:M10" si="1">L6/H6</f>
        <v>1.0210195315987343</v>
      </c>
    </row>
    <row r="7" spans="2:13" ht="16.5" customHeight="1">
      <c r="B7" s="15" t="s">
        <v>29</v>
      </c>
      <c r="C7" s="16">
        <v>2.8</v>
      </c>
      <c r="D7" s="16">
        <v>143.69</v>
      </c>
      <c r="E7" s="16">
        <f>ROUND(C7*D7*3,2)</f>
        <v>1207</v>
      </c>
      <c r="F7" s="16">
        <f>C7</f>
        <v>2.8</v>
      </c>
      <c r="G7" s="16">
        <v>146.13</v>
      </c>
      <c r="H7" s="16">
        <f>ROUND(F7*G7*3,2)</f>
        <v>1227.49</v>
      </c>
      <c r="I7" s="17">
        <f t="shared" si="0"/>
        <v>1.0169759734879869</v>
      </c>
      <c r="J7" s="16">
        <f>F7</f>
        <v>2.8</v>
      </c>
      <c r="K7" s="16">
        <v>165.93</v>
      </c>
      <c r="L7" s="16">
        <f>ROUND(J7*K7*3,2)</f>
        <v>1393.81</v>
      </c>
      <c r="M7" s="17">
        <f t="shared" si="1"/>
        <v>1.135496012187472</v>
      </c>
    </row>
    <row r="8" spans="2:13" ht="16.5" customHeight="1">
      <c r="B8" s="18" t="s">
        <v>3</v>
      </c>
      <c r="C8" s="19">
        <v>0.02</v>
      </c>
      <c r="D8" s="19">
        <v>2251.7399999999998</v>
      </c>
      <c r="E8" s="19">
        <f>ROUND(C8*D8,2)*54</f>
        <v>2431.62</v>
      </c>
      <c r="F8" s="19">
        <f>C8</f>
        <v>0.02</v>
      </c>
      <c r="G8" s="19">
        <v>2289.9</v>
      </c>
      <c r="H8" s="19">
        <f>ROUND(F8*G8,2)*54</f>
        <v>2473.1999999999998</v>
      </c>
      <c r="I8" s="20">
        <f t="shared" si="0"/>
        <v>1.0170997113035753</v>
      </c>
      <c r="J8" s="19">
        <f>F8</f>
        <v>0.02</v>
      </c>
      <c r="K8" s="19">
        <v>2307.2800000000002</v>
      </c>
      <c r="L8" s="19">
        <f>ROUND(J8*K8,2)*54</f>
        <v>2492.1</v>
      </c>
      <c r="M8" s="20">
        <f t="shared" si="1"/>
        <v>1.00764192139738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6024.83</v>
      </c>
      <c r="F11" s="13"/>
      <c r="G11" s="14"/>
      <c r="H11" s="24">
        <f>SUM(H5:H10)</f>
        <v>6127.2800000000007</v>
      </c>
      <c r="I11" s="25">
        <f>H11/E11</f>
        <v>1.0170046291762591</v>
      </c>
      <c r="J11" s="13"/>
      <c r="K11" s="14"/>
      <c r="L11" s="24">
        <f>SUM(L5:L10)</f>
        <v>6362.09</v>
      </c>
      <c r="M11" s="25">
        <f>L11/H11</f>
        <v>1.0383220613387996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130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20.53</v>
      </c>
      <c r="E5" s="16">
        <f>ROUND(C5*D5*3,2)</f>
        <v>248.82</v>
      </c>
      <c r="F5" s="16">
        <f>C5</f>
        <v>4.04</v>
      </c>
      <c r="G5" s="16">
        <v>20.88</v>
      </c>
      <c r="H5" s="16">
        <f>ROUND(F5*G5*3,2)</f>
        <v>253.07</v>
      </c>
      <c r="I5" s="17">
        <f>H5/E5</f>
        <v>1.0170806205288965</v>
      </c>
      <c r="J5" s="16">
        <f>F5</f>
        <v>4.04</v>
      </c>
      <c r="K5" s="16">
        <v>21.3</v>
      </c>
      <c r="L5" s="16">
        <f>ROUND(J5*K5*3,2)</f>
        <v>258.16000000000003</v>
      </c>
      <c r="M5" s="17">
        <f>L5/H5</f>
        <v>1.0201130122100606</v>
      </c>
    </row>
    <row r="6" spans="2:13" ht="16.5" customHeight="1">
      <c r="B6" s="18" t="s">
        <v>2</v>
      </c>
      <c r="C6" s="19">
        <v>6.9</v>
      </c>
      <c r="D6" s="19">
        <v>19.66</v>
      </c>
      <c r="E6" s="19">
        <f>ROUND(C6*D6*3,2)</f>
        <v>406.96</v>
      </c>
      <c r="F6" s="19">
        <f>C6</f>
        <v>6.9</v>
      </c>
      <c r="G6" s="19">
        <v>19.989999999999998</v>
      </c>
      <c r="H6" s="19">
        <f>ROUND(F6*G6*3,2)</f>
        <v>413.79</v>
      </c>
      <c r="I6" s="20">
        <f t="shared" ref="I6:I10" si="0">H6/E6</f>
        <v>1.0167829762138787</v>
      </c>
      <c r="J6" s="19">
        <f>F6</f>
        <v>6.9</v>
      </c>
      <c r="K6" s="19">
        <v>20.399999999999999</v>
      </c>
      <c r="L6" s="19">
        <f>ROUND(J6*K6*3,2)</f>
        <v>422.28</v>
      </c>
      <c r="M6" s="20">
        <f t="shared" ref="M6:M10" si="1">L6/H6</f>
        <v>1.0205176538824039</v>
      </c>
    </row>
    <row r="7" spans="2:13" ht="16.5" customHeight="1">
      <c r="B7" s="15" t="s">
        <v>29</v>
      </c>
      <c r="C7" s="16">
        <v>2.86</v>
      </c>
      <c r="D7" s="16">
        <v>186.16</v>
      </c>
      <c r="E7" s="16">
        <f>ROUND(C7*D7*3,2)</f>
        <v>1597.25</v>
      </c>
      <c r="F7" s="16">
        <f>C7</f>
        <v>2.86</v>
      </c>
      <c r="G7" s="16">
        <v>189.32</v>
      </c>
      <c r="H7" s="16">
        <f>ROUND(F7*G7*3,2)</f>
        <v>1624.37</v>
      </c>
      <c r="I7" s="17">
        <f t="shared" si="0"/>
        <v>1.0169791829707309</v>
      </c>
      <c r="J7" s="16">
        <f>F7</f>
        <v>2.86</v>
      </c>
      <c r="K7" s="16">
        <v>193.1</v>
      </c>
      <c r="L7" s="16">
        <f>ROUND(J7*K7*3,2)</f>
        <v>1656.8</v>
      </c>
      <c r="M7" s="17">
        <f t="shared" si="1"/>
        <v>1.0199646632232804</v>
      </c>
    </row>
    <row r="8" spans="2:13" ht="16.5" customHeight="1">
      <c r="B8" s="18" t="s">
        <v>3</v>
      </c>
      <c r="C8" s="26">
        <f>0.034*7/12</f>
        <v>1.9833333333333335E-2</v>
      </c>
      <c r="D8" s="19">
        <v>2589.56</v>
      </c>
      <c r="E8" s="19">
        <f>ROUND(C8*D8,2)*54</f>
        <v>2773.44</v>
      </c>
      <c r="F8" s="26">
        <f>C8</f>
        <v>1.9833333333333335E-2</v>
      </c>
      <c r="G8" s="19">
        <v>2633.45</v>
      </c>
      <c r="H8" s="19">
        <f>ROUND(F8*G8,2)*54</f>
        <v>2820.4199999999996</v>
      </c>
      <c r="I8" s="20">
        <f t="shared" si="0"/>
        <v>1.0169392523364484</v>
      </c>
      <c r="J8" s="26">
        <f>F8</f>
        <v>1.9833333333333335E-2</v>
      </c>
      <c r="K8" s="19">
        <v>2633.45</v>
      </c>
      <c r="L8" s="19">
        <f>ROUND(J8*K8,2)*54</f>
        <v>2820.4199999999996</v>
      </c>
      <c r="M8" s="20">
        <f t="shared" si="1"/>
        <v>1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тарифы'!$J13</f>
        <v>7</v>
      </c>
      <c r="D10" s="22">
        <v>44.21</v>
      </c>
      <c r="E10" s="22">
        <f>ROUND(C10*D10*3,2)</f>
        <v>928.41</v>
      </c>
      <c r="F10" s="22">
        <f>'Нормативы и тарифы'!$J13</f>
        <v>7</v>
      </c>
      <c r="G10" s="22">
        <v>44.96</v>
      </c>
      <c r="H10" s="22">
        <f>ROUND(F10*G10*3,2)</f>
        <v>944.16</v>
      </c>
      <c r="I10" s="23">
        <f t="shared" si="0"/>
        <v>1.0169644876724724</v>
      </c>
      <c r="J10" s="22">
        <f>'Нормативы и тарифы'!$J13</f>
        <v>7</v>
      </c>
      <c r="K10" s="22">
        <v>45.589440000000003</v>
      </c>
      <c r="L10" s="22">
        <f>ROUND(J10*K10*3,2)</f>
        <v>957.38</v>
      </c>
      <c r="M10" s="23">
        <f t="shared" si="1"/>
        <v>1.0140018640908322</v>
      </c>
    </row>
    <row r="11" spans="2:13" ht="21.75" customHeight="1" thickBot="1">
      <c r="B11" s="12" t="s">
        <v>45</v>
      </c>
      <c r="C11" s="13"/>
      <c r="D11" s="14"/>
      <c r="E11" s="24">
        <f>SUM(E5:E10)</f>
        <v>6703.5899999999992</v>
      </c>
      <c r="F11" s="13"/>
      <c r="G11" s="14"/>
      <c r="H11" s="24">
        <f>SUM(H5:H10)</f>
        <v>6816.91</v>
      </c>
      <c r="I11" s="25">
        <f>H11/E11</f>
        <v>1.0169043751184068</v>
      </c>
      <c r="J11" s="13"/>
      <c r="K11" s="14"/>
      <c r="L11" s="24">
        <f>SUM(L5:L10)</f>
        <v>6893.84</v>
      </c>
      <c r="M11" s="25">
        <f>L11/H11</f>
        <v>1.0112851717273663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view="pageBreakPreview" zoomScaleNormal="100" zoomScaleSheetLayoutView="100" workbookViewId="0">
      <selection activeCell="B3" sqref="B3:B4"/>
    </sheetView>
  </sheetViews>
  <sheetFormatPr defaultRowHeight="15"/>
  <cols>
    <col min="1" max="1" width="2.5703125" customWidth="1"/>
    <col min="2" max="2" width="36.42578125" customWidth="1"/>
    <col min="3" max="8" width="11" customWidth="1"/>
    <col min="9" max="9" width="17.140625" customWidth="1"/>
    <col min="10" max="12" width="11" customWidth="1"/>
    <col min="13" max="13" width="17.140625" customWidth="1"/>
    <col min="14" max="14" width="3.42578125" customWidth="1"/>
    <col min="252" max="252" width="20" customWidth="1"/>
    <col min="253" max="259" width="0" hidden="1" customWidth="1"/>
    <col min="260" max="262" width="11" customWidth="1"/>
    <col min="263" max="263" width="0" hidden="1" customWidth="1"/>
    <col min="264" max="266" width="11" customWidth="1"/>
    <col min="267" max="267" width="0" hidden="1" customWidth="1"/>
    <col min="268" max="268" width="17.140625" customWidth="1"/>
    <col min="508" max="508" width="20" customWidth="1"/>
    <col min="509" max="515" width="0" hidden="1" customWidth="1"/>
    <col min="516" max="518" width="11" customWidth="1"/>
    <col min="519" max="519" width="0" hidden="1" customWidth="1"/>
    <col min="520" max="522" width="11" customWidth="1"/>
    <col min="523" max="523" width="0" hidden="1" customWidth="1"/>
    <col min="524" max="524" width="17.140625" customWidth="1"/>
    <col min="764" max="764" width="20" customWidth="1"/>
    <col min="765" max="771" width="0" hidden="1" customWidth="1"/>
    <col min="772" max="774" width="11" customWidth="1"/>
    <col min="775" max="775" width="0" hidden="1" customWidth="1"/>
    <col min="776" max="778" width="11" customWidth="1"/>
    <col min="779" max="779" width="0" hidden="1" customWidth="1"/>
    <col min="780" max="780" width="17.140625" customWidth="1"/>
    <col min="1020" max="1020" width="20" customWidth="1"/>
    <col min="1021" max="1027" width="0" hidden="1" customWidth="1"/>
    <col min="1028" max="1030" width="11" customWidth="1"/>
    <col min="1031" max="1031" width="0" hidden="1" customWidth="1"/>
    <col min="1032" max="1034" width="11" customWidth="1"/>
    <col min="1035" max="1035" width="0" hidden="1" customWidth="1"/>
    <col min="1036" max="1036" width="17.140625" customWidth="1"/>
    <col min="1276" max="1276" width="20" customWidth="1"/>
    <col min="1277" max="1283" width="0" hidden="1" customWidth="1"/>
    <col min="1284" max="1286" width="11" customWidth="1"/>
    <col min="1287" max="1287" width="0" hidden="1" customWidth="1"/>
    <col min="1288" max="1290" width="11" customWidth="1"/>
    <col min="1291" max="1291" width="0" hidden="1" customWidth="1"/>
    <col min="1292" max="1292" width="17.140625" customWidth="1"/>
    <col min="1532" max="1532" width="20" customWidth="1"/>
    <col min="1533" max="1539" width="0" hidden="1" customWidth="1"/>
    <col min="1540" max="1542" width="11" customWidth="1"/>
    <col min="1543" max="1543" width="0" hidden="1" customWidth="1"/>
    <col min="1544" max="1546" width="11" customWidth="1"/>
    <col min="1547" max="1547" width="0" hidden="1" customWidth="1"/>
    <col min="1548" max="1548" width="17.140625" customWidth="1"/>
    <col min="1788" max="1788" width="20" customWidth="1"/>
    <col min="1789" max="1795" width="0" hidden="1" customWidth="1"/>
    <col min="1796" max="1798" width="11" customWidth="1"/>
    <col min="1799" max="1799" width="0" hidden="1" customWidth="1"/>
    <col min="1800" max="1802" width="11" customWidth="1"/>
    <col min="1803" max="1803" width="0" hidden="1" customWidth="1"/>
    <col min="1804" max="1804" width="17.140625" customWidth="1"/>
    <col min="2044" max="2044" width="20" customWidth="1"/>
    <col min="2045" max="2051" width="0" hidden="1" customWidth="1"/>
    <col min="2052" max="2054" width="11" customWidth="1"/>
    <col min="2055" max="2055" width="0" hidden="1" customWidth="1"/>
    <col min="2056" max="2058" width="11" customWidth="1"/>
    <col min="2059" max="2059" width="0" hidden="1" customWidth="1"/>
    <col min="2060" max="2060" width="17.140625" customWidth="1"/>
    <col min="2300" max="2300" width="20" customWidth="1"/>
    <col min="2301" max="2307" width="0" hidden="1" customWidth="1"/>
    <col min="2308" max="2310" width="11" customWidth="1"/>
    <col min="2311" max="2311" width="0" hidden="1" customWidth="1"/>
    <col min="2312" max="2314" width="11" customWidth="1"/>
    <col min="2315" max="2315" width="0" hidden="1" customWidth="1"/>
    <col min="2316" max="2316" width="17.140625" customWidth="1"/>
    <col min="2556" max="2556" width="20" customWidth="1"/>
    <col min="2557" max="2563" width="0" hidden="1" customWidth="1"/>
    <col min="2564" max="2566" width="11" customWidth="1"/>
    <col min="2567" max="2567" width="0" hidden="1" customWidth="1"/>
    <col min="2568" max="2570" width="11" customWidth="1"/>
    <col min="2571" max="2571" width="0" hidden="1" customWidth="1"/>
    <col min="2572" max="2572" width="17.140625" customWidth="1"/>
    <col min="2812" max="2812" width="20" customWidth="1"/>
    <col min="2813" max="2819" width="0" hidden="1" customWidth="1"/>
    <col min="2820" max="2822" width="11" customWidth="1"/>
    <col min="2823" max="2823" width="0" hidden="1" customWidth="1"/>
    <col min="2824" max="2826" width="11" customWidth="1"/>
    <col min="2827" max="2827" width="0" hidden="1" customWidth="1"/>
    <col min="2828" max="2828" width="17.140625" customWidth="1"/>
    <col min="3068" max="3068" width="20" customWidth="1"/>
    <col min="3069" max="3075" width="0" hidden="1" customWidth="1"/>
    <col min="3076" max="3078" width="11" customWidth="1"/>
    <col min="3079" max="3079" width="0" hidden="1" customWidth="1"/>
    <col min="3080" max="3082" width="11" customWidth="1"/>
    <col min="3083" max="3083" width="0" hidden="1" customWidth="1"/>
    <col min="3084" max="3084" width="17.140625" customWidth="1"/>
    <col min="3324" max="3324" width="20" customWidth="1"/>
    <col min="3325" max="3331" width="0" hidden="1" customWidth="1"/>
    <col min="3332" max="3334" width="11" customWidth="1"/>
    <col min="3335" max="3335" width="0" hidden="1" customWidth="1"/>
    <col min="3336" max="3338" width="11" customWidth="1"/>
    <col min="3339" max="3339" width="0" hidden="1" customWidth="1"/>
    <col min="3340" max="3340" width="17.140625" customWidth="1"/>
    <col min="3580" max="3580" width="20" customWidth="1"/>
    <col min="3581" max="3587" width="0" hidden="1" customWidth="1"/>
    <col min="3588" max="3590" width="11" customWidth="1"/>
    <col min="3591" max="3591" width="0" hidden="1" customWidth="1"/>
    <col min="3592" max="3594" width="11" customWidth="1"/>
    <col min="3595" max="3595" width="0" hidden="1" customWidth="1"/>
    <col min="3596" max="3596" width="17.140625" customWidth="1"/>
    <col min="3836" max="3836" width="20" customWidth="1"/>
    <col min="3837" max="3843" width="0" hidden="1" customWidth="1"/>
    <col min="3844" max="3846" width="11" customWidth="1"/>
    <col min="3847" max="3847" width="0" hidden="1" customWidth="1"/>
    <col min="3848" max="3850" width="11" customWidth="1"/>
    <col min="3851" max="3851" width="0" hidden="1" customWidth="1"/>
    <col min="3852" max="3852" width="17.140625" customWidth="1"/>
    <col min="4092" max="4092" width="20" customWidth="1"/>
    <col min="4093" max="4099" width="0" hidden="1" customWidth="1"/>
    <col min="4100" max="4102" width="11" customWidth="1"/>
    <col min="4103" max="4103" width="0" hidden="1" customWidth="1"/>
    <col min="4104" max="4106" width="11" customWidth="1"/>
    <col min="4107" max="4107" width="0" hidden="1" customWidth="1"/>
    <col min="4108" max="4108" width="17.140625" customWidth="1"/>
    <col min="4348" max="4348" width="20" customWidth="1"/>
    <col min="4349" max="4355" width="0" hidden="1" customWidth="1"/>
    <col min="4356" max="4358" width="11" customWidth="1"/>
    <col min="4359" max="4359" width="0" hidden="1" customWidth="1"/>
    <col min="4360" max="4362" width="11" customWidth="1"/>
    <col min="4363" max="4363" width="0" hidden="1" customWidth="1"/>
    <col min="4364" max="4364" width="17.140625" customWidth="1"/>
    <col min="4604" max="4604" width="20" customWidth="1"/>
    <col min="4605" max="4611" width="0" hidden="1" customWidth="1"/>
    <col min="4612" max="4614" width="11" customWidth="1"/>
    <col min="4615" max="4615" width="0" hidden="1" customWidth="1"/>
    <col min="4616" max="4618" width="11" customWidth="1"/>
    <col min="4619" max="4619" width="0" hidden="1" customWidth="1"/>
    <col min="4620" max="4620" width="17.140625" customWidth="1"/>
    <col min="4860" max="4860" width="20" customWidth="1"/>
    <col min="4861" max="4867" width="0" hidden="1" customWidth="1"/>
    <col min="4868" max="4870" width="11" customWidth="1"/>
    <col min="4871" max="4871" width="0" hidden="1" customWidth="1"/>
    <col min="4872" max="4874" width="11" customWidth="1"/>
    <col min="4875" max="4875" width="0" hidden="1" customWidth="1"/>
    <col min="4876" max="4876" width="17.140625" customWidth="1"/>
    <col min="5116" max="5116" width="20" customWidth="1"/>
    <col min="5117" max="5123" width="0" hidden="1" customWidth="1"/>
    <col min="5124" max="5126" width="11" customWidth="1"/>
    <col min="5127" max="5127" width="0" hidden="1" customWidth="1"/>
    <col min="5128" max="5130" width="11" customWidth="1"/>
    <col min="5131" max="5131" width="0" hidden="1" customWidth="1"/>
    <col min="5132" max="5132" width="17.140625" customWidth="1"/>
    <col min="5372" max="5372" width="20" customWidth="1"/>
    <col min="5373" max="5379" width="0" hidden="1" customWidth="1"/>
    <col min="5380" max="5382" width="11" customWidth="1"/>
    <col min="5383" max="5383" width="0" hidden="1" customWidth="1"/>
    <col min="5384" max="5386" width="11" customWidth="1"/>
    <col min="5387" max="5387" width="0" hidden="1" customWidth="1"/>
    <col min="5388" max="5388" width="17.140625" customWidth="1"/>
    <col min="5628" max="5628" width="20" customWidth="1"/>
    <col min="5629" max="5635" width="0" hidden="1" customWidth="1"/>
    <col min="5636" max="5638" width="11" customWidth="1"/>
    <col min="5639" max="5639" width="0" hidden="1" customWidth="1"/>
    <col min="5640" max="5642" width="11" customWidth="1"/>
    <col min="5643" max="5643" width="0" hidden="1" customWidth="1"/>
    <col min="5644" max="5644" width="17.140625" customWidth="1"/>
    <col min="5884" max="5884" width="20" customWidth="1"/>
    <col min="5885" max="5891" width="0" hidden="1" customWidth="1"/>
    <col min="5892" max="5894" width="11" customWidth="1"/>
    <col min="5895" max="5895" width="0" hidden="1" customWidth="1"/>
    <col min="5896" max="5898" width="11" customWidth="1"/>
    <col min="5899" max="5899" width="0" hidden="1" customWidth="1"/>
    <col min="5900" max="5900" width="17.140625" customWidth="1"/>
    <col min="6140" max="6140" width="20" customWidth="1"/>
    <col min="6141" max="6147" width="0" hidden="1" customWidth="1"/>
    <col min="6148" max="6150" width="11" customWidth="1"/>
    <col min="6151" max="6151" width="0" hidden="1" customWidth="1"/>
    <col min="6152" max="6154" width="11" customWidth="1"/>
    <col min="6155" max="6155" width="0" hidden="1" customWidth="1"/>
    <col min="6156" max="6156" width="17.140625" customWidth="1"/>
    <col min="6396" max="6396" width="20" customWidth="1"/>
    <col min="6397" max="6403" width="0" hidden="1" customWidth="1"/>
    <col min="6404" max="6406" width="11" customWidth="1"/>
    <col min="6407" max="6407" width="0" hidden="1" customWidth="1"/>
    <col min="6408" max="6410" width="11" customWidth="1"/>
    <col min="6411" max="6411" width="0" hidden="1" customWidth="1"/>
    <col min="6412" max="6412" width="17.140625" customWidth="1"/>
    <col min="6652" max="6652" width="20" customWidth="1"/>
    <col min="6653" max="6659" width="0" hidden="1" customWidth="1"/>
    <col min="6660" max="6662" width="11" customWidth="1"/>
    <col min="6663" max="6663" width="0" hidden="1" customWidth="1"/>
    <col min="6664" max="6666" width="11" customWidth="1"/>
    <col min="6667" max="6667" width="0" hidden="1" customWidth="1"/>
    <col min="6668" max="6668" width="17.140625" customWidth="1"/>
    <col min="6908" max="6908" width="20" customWidth="1"/>
    <col min="6909" max="6915" width="0" hidden="1" customWidth="1"/>
    <col min="6916" max="6918" width="11" customWidth="1"/>
    <col min="6919" max="6919" width="0" hidden="1" customWidth="1"/>
    <col min="6920" max="6922" width="11" customWidth="1"/>
    <col min="6923" max="6923" width="0" hidden="1" customWidth="1"/>
    <col min="6924" max="6924" width="17.140625" customWidth="1"/>
    <col min="7164" max="7164" width="20" customWidth="1"/>
    <col min="7165" max="7171" width="0" hidden="1" customWidth="1"/>
    <col min="7172" max="7174" width="11" customWidth="1"/>
    <col min="7175" max="7175" width="0" hidden="1" customWidth="1"/>
    <col min="7176" max="7178" width="11" customWidth="1"/>
    <col min="7179" max="7179" width="0" hidden="1" customWidth="1"/>
    <col min="7180" max="7180" width="17.140625" customWidth="1"/>
    <col min="7420" max="7420" width="20" customWidth="1"/>
    <col min="7421" max="7427" width="0" hidden="1" customWidth="1"/>
    <col min="7428" max="7430" width="11" customWidth="1"/>
    <col min="7431" max="7431" width="0" hidden="1" customWidth="1"/>
    <col min="7432" max="7434" width="11" customWidth="1"/>
    <col min="7435" max="7435" width="0" hidden="1" customWidth="1"/>
    <col min="7436" max="7436" width="17.140625" customWidth="1"/>
    <col min="7676" max="7676" width="20" customWidth="1"/>
    <col min="7677" max="7683" width="0" hidden="1" customWidth="1"/>
    <col min="7684" max="7686" width="11" customWidth="1"/>
    <col min="7687" max="7687" width="0" hidden="1" customWidth="1"/>
    <col min="7688" max="7690" width="11" customWidth="1"/>
    <col min="7691" max="7691" width="0" hidden="1" customWidth="1"/>
    <col min="7692" max="7692" width="17.140625" customWidth="1"/>
    <col min="7932" max="7932" width="20" customWidth="1"/>
    <col min="7933" max="7939" width="0" hidden="1" customWidth="1"/>
    <col min="7940" max="7942" width="11" customWidth="1"/>
    <col min="7943" max="7943" width="0" hidden="1" customWidth="1"/>
    <col min="7944" max="7946" width="11" customWidth="1"/>
    <col min="7947" max="7947" width="0" hidden="1" customWidth="1"/>
    <col min="7948" max="7948" width="17.140625" customWidth="1"/>
    <col min="8188" max="8188" width="20" customWidth="1"/>
    <col min="8189" max="8195" width="0" hidden="1" customWidth="1"/>
    <col min="8196" max="8198" width="11" customWidth="1"/>
    <col min="8199" max="8199" width="0" hidden="1" customWidth="1"/>
    <col min="8200" max="8202" width="11" customWidth="1"/>
    <col min="8203" max="8203" width="0" hidden="1" customWidth="1"/>
    <col min="8204" max="8204" width="17.140625" customWidth="1"/>
    <col min="8444" max="8444" width="20" customWidth="1"/>
    <col min="8445" max="8451" width="0" hidden="1" customWidth="1"/>
    <col min="8452" max="8454" width="11" customWidth="1"/>
    <col min="8455" max="8455" width="0" hidden="1" customWidth="1"/>
    <col min="8456" max="8458" width="11" customWidth="1"/>
    <col min="8459" max="8459" width="0" hidden="1" customWidth="1"/>
    <col min="8460" max="8460" width="17.140625" customWidth="1"/>
    <col min="8700" max="8700" width="20" customWidth="1"/>
    <col min="8701" max="8707" width="0" hidden="1" customWidth="1"/>
    <col min="8708" max="8710" width="11" customWidth="1"/>
    <col min="8711" max="8711" width="0" hidden="1" customWidth="1"/>
    <col min="8712" max="8714" width="11" customWidth="1"/>
    <col min="8715" max="8715" width="0" hidden="1" customWidth="1"/>
    <col min="8716" max="8716" width="17.140625" customWidth="1"/>
    <col min="8956" max="8956" width="20" customWidth="1"/>
    <col min="8957" max="8963" width="0" hidden="1" customWidth="1"/>
    <col min="8964" max="8966" width="11" customWidth="1"/>
    <col min="8967" max="8967" width="0" hidden="1" customWidth="1"/>
    <col min="8968" max="8970" width="11" customWidth="1"/>
    <col min="8971" max="8971" width="0" hidden="1" customWidth="1"/>
    <col min="8972" max="8972" width="17.140625" customWidth="1"/>
    <col min="9212" max="9212" width="20" customWidth="1"/>
    <col min="9213" max="9219" width="0" hidden="1" customWidth="1"/>
    <col min="9220" max="9222" width="11" customWidth="1"/>
    <col min="9223" max="9223" width="0" hidden="1" customWidth="1"/>
    <col min="9224" max="9226" width="11" customWidth="1"/>
    <col min="9227" max="9227" width="0" hidden="1" customWidth="1"/>
    <col min="9228" max="9228" width="17.140625" customWidth="1"/>
    <col min="9468" max="9468" width="20" customWidth="1"/>
    <col min="9469" max="9475" width="0" hidden="1" customWidth="1"/>
    <col min="9476" max="9478" width="11" customWidth="1"/>
    <col min="9479" max="9479" width="0" hidden="1" customWidth="1"/>
    <col min="9480" max="9482" width="11" customWidth="1"/>
    <col min="9483" max="9483" width="0" hidden="1" customWidth="1"/>
    <col min="9484" max="9484" width="17.140625" customWidth="1"/>
    <col min="9724" max="9724" width="20" customWidth="1"/>
    <col min="9725" max="9731" width="0" hidden="1" customWidth="1"/>
    <col min="9732" max="9734" width="11" customWidth="1"/>
    <col min="9735" max="9735" width="0" hidden="1" customWidth="1"/>
    <col min="9736" max="9738" width="11" customWidth="1"/>
    <col min="9739" max="9739" width="0" hidden="1" customWidth="1"/>
    <col min="9740" max="9740" width="17.140625" customWidth="1"/>
    <col min="9980" max="9980" width="20" customWidth="1"/>
    <col min="9981" max="9987" width="0" hidden="1" customWidth="1"/>
    <col min="9988" max="9990" width="11" customWidth="1"/>
    <col min="9991" max="9991" width="0" hidden="1" customWidth="1"/>
    <col min="9992" max="9994" width="11" customWidth="1"/>
    <col min="9995" max="9995" width="0" hidden="1" customWidth="1"/>
    <col min="9996" max="9996" width="17.140625" customWidth="1"/>
    <col min="10236" max="10236" width="20" customWidth="1"/>
    <col min="10237" max="10243" width="0" hidden="1" customWidth="1"/>
    <col min="10244" max="10246" width="11" customWidth="1"/>
    <col min="10247" max="10247" width="0" hidden="1" customWidth="1"/>
    <col min="10248" max="10250" width="11" customWidth="1"/>
    <col min="10251" max="10251" width="0" hidden="1" customWidth="1"/>
    <col min="10252" max="10252" width="17.140625" customWidth="1"/>
    <col min="10492" max="10492" width="20" customWidth="1"/>
    <col min="10493" max="10499" width="0" hidden="1" customWidth="1"/>
    <col min="10500" max="10502" width="11" customWidth="1"/>
    <col min="10503" max="10503" width="0" hidden="1" customWidth="1"/>
    <col min="10504" max="10506" width="11" customWidth="1"/>
    <col min="10507" max="10507" width="0" hidden="1" customWidth="1"/>
    <col min="10508" max="10508" width="17.140625" customWidth="1"/>
    <col min="10748" max="10748" width="20" customWidth="1"/>
    <col min="10749" max="10755" width="0" hidden="1" customWidth="1"/>
    <col min="10756" max="10758" width="11" customWidth="1"/>
    <col min="10759" max="10759" width="0" hidden="1" customWidth="1"/>
    <col min="10760" max="10762" width="11" customWidth="1"/>
    <col min="10763" max="10763" width="0" hidden="1" customWidth="1"/>
    <col min="10764" max="10764" width="17.140625" customWidth="1"/>
    <col min="11004" max="11004" width="20" customWidth="1"/>
    <col min="11005" max="11011" width="0" hidden="1" customWidth="1"/>
    <col min="11012" max="11014" width="11" customWidth="1"/>
    <col min="11015" max="11015" width="0" hidden="1" customWidth="1"/>
    <col min="11016" max="11018" width="11" customWidth="1"/>
    <col min="11019" max="11019" width="0" hidden="1" customWidth="1"/>
    <col min="11020" max="11020" width="17.140625" customWidth="1"/>
    <col min="11260" max="11260" width="20" customWidth="1"/>
    <col min="11261" max="11267" width="0" hidden="1" customWidth="1"/>
    <col min="11268" max="11270" width="11" customWidth="1"/>
    <col min="11271" max="11271" width="0" hidden="1" customWidth="1"/>
    <col min="11272" max="11274" width="11" customWidth="1"/>
    <col min="11275" max="11275" width="0" hidden="1" customWidth="1"/>
    <col min="11276" max="11276" width="17.140625" customWidth="1"/>
    <col min="11516" max="11516" width="20" customWidth="1"/>
    <col min="11517" max="11523" width="0" hidden="1" customWidth="1"/>
    <col min="11524" max="11526" width="11" customWidth="1"/>
    <col min="11527" max="11527" width="0" hidden="1" customWidth="1"/>
    <col min="11528" max="11530" width="11" customWidth="1"/>
    <col min="11531" max="11531" width="0" hidden="1" customWidth="1"/>
    <col min="11532" max="11532" width="17.140625" customWidth="1"/>
    <col min="11772" max="11772" width="20" customWidth="1"/>
    <col min="11773" max="11779" width="0" hidden="1" customWidth="1"/>
    <col min="11780" max="11782" width="11" customWidth="1"/>
    <col min="11783" max="11783" width="0" hidden="1" customWidth="1"/>
    <col min="11784" max="11786" width="11" customWidth="1"/>
    <col min="11787" max="11787" width="0" hidden="1" customWidth="1"/>
    <col min="11788" max="11788" width="17.140625" customWidth="1"/>
    <col min="12028" max="12028" width="20" customWidth="1"/>
    <col min="12029" max="12035" width="0" hidden="1" customWidth="1"/>
    <col min="12036" max="12038" width="11" customWidth="1"/>
    <col min="12039" max="12039" width="0" hidden="1" customWidth="1"/>
    <col min="12040" max="12042" width="11" customWidth="1"/>
    <col min="12043" max="12043" width="0" hidden="1" customWidth="1"/>
    <col min="12044" max="12044" width="17.140625" customWidth="1"/>
    <col min="12284" max="12284" width="20" customWidth="1"/>
    <col min="12285" max="12291" width="0" hidden="1" customWidth="1"/>
    <col min="12292" max="12294" width="11" customWidth="1"/>
    <col min="12295" max="12295" width="0" hidden="1" customWidth="1"/>
    <col min="12296" max="12298" width="11" customWidth="1"/>
    <col min="12299" max="12299" width="0" hidden="1" customWidth="1"/>
    <col min="12300" max="12300" width="17.140625" customWidth="1"/>
    <col min="12540" max="12540" width="20" customWidth="1"/>
    <col min="12541" max="12547" width="0" hidden="1" customWidth="1"/>
    <col min="12548" max="12550" width="11" customWidth="1"/>
    <col min="12551" max="12551" width="0" hidden="1" customWidth="1"/>
    <col min="12552" max="12554" width="11" customWidth="1"/>
    <col min="12555" max="12555" width="0" hidden="1" customWidth="1"/>
    <col min="12556" max="12556" width="17.140625" customWidth="1"/>
    <col min="12796" max="12796" width="20" customWidth="1"/>
    <col min="12797" max="12803" width="0" hidden="1" customWidth="1"/>
    <col min="12804" max="12806" width="11" customWidth="1"/>
    <col min="12807" max="12807" width="0" hidden="1" customWidth="1"/>
    <col min="12808" max="12810" width="11" customWidth="1"/>
    <col min="12811" max="12811" width="0" hidden="1" customWidth="1"/>
    <col min="12812" max="12812" width="17.140625" customWidth="1"/>
    <col min="13052" max="13052" width="20" customWidth="1"/>
    <col min="13053" max="13059" width="0" hidden="1" customWidth="1"/>
    <col min="13060" max="13062" width="11" customWidth="1"/>
    <col min="13063" max="13063" width="0" hidden="1" customWidth="1"/>
    <col min="13064" max="13066" width="11" customWidth="1"/>
    <col min="13067" max="13067" width="0" hidden="1" customWidth="1"/>
    <col min="13068" max="13068" width="17.140625" customWidth="1"/>
    <col min="13308" max="13308" width="20" customWidth="1"/>
    <col min="13309" max="13315" width="0" hidden="1" customWidth="1"/>
    <col min="13316" max="13318" width="11" customWidth="1"/>
    <col min="13319" max="13319" width="0" hidden="1" customWidth="1"/>
    <col min="13320" max="13322" width="11" customWidth="1"/>
    <col min="13323" max="13323" width="0" hidden="1" customWidth="1"/>
    <col min="13324" max="13324" width="17.140625" customWidth="1"/>
    <col min="13564" max="13564" width="20" customWidth="1"/>
    <col min="13565" max="13571" width="0" hidden="1" customWidth="1"/>
    <col min="13572" max="13574" width="11" customWidth="1"/>
    <col min="13575" max="13575" width="0" hidden="1" customWidth="1"/>
    <col min="13576" max="13578" width="11" customWidth="1"/>
    <col min="13579" max="13579" width="0" hidden="1" customWidth="1"/>
    <col min="13580" max="13580" width="17.140625" customWidth="1"/>
    <col min="13820" max="13820" width="20" customWidth="1"/>
    <col min="13821" max="13827" width="0" hidden="1" customWidth="1"/>
    <col min="13828" max="13830" width="11" customWidth="1"/>
    <col min="13831" max="13831" width="0" hidden="1" customWidth="1"/>
    <col min="13832" max="13834" width="11" customWidth="1"/>
    <col min="13835" max="13835" width="0" hidden="1" customWidth="1"/>
    <col min="13836" max="13836" width="17.140625" customWidth="1"/>
    <col min="14076" max="14076" width="20" customWidth="1"/>
    <col min="14077" max="14083" width="0" hidden="1" customWidth="1"/>
    <col min="14084" max="14086" width="11" customWidth="1"/>
    <col min="14087" max="14087" width="0" hidden="1" customWidth="1"/>
    <col min="14088" max="14090" width="11" customWidth="1"/>
    <col min="14091" max="14091" width="0" hidden="1" customWidth="1"/>
    <col min="14092" max="14092" width="17.140625" customWidth="1"/>
    <col min="14332" max="14332" width="20" customWidth="1"/>
    <col min="14333" max="14339" width="0" hidden="1" customWidth="1"/>
    <col min="14340" max="14342" width="11" customWidth="1"/>
    <col min="14343" max="14343" width="0" hidden="1" customWidth="1"/>
    <col min="14344" max="14346" width="11" customWidth="1"/>
    <col min="14347" max="14347" width="0" hidden="1" customWidth="1"/>
    <col min="14348" max="14348" width="17.140625" customWidth="1"/>
    <col min="14588" max="14588" width="20" customWidth="1"/>
    <col min="14589" max="14595" width="0" hidden="1" customWidth="1"/>
    <col min="14596" max="14598" width="11" customWidth="1"/>
    <col min="14599" max="14599" width="0" hidden="1" customWidth="1"/>
    <col min="14600" max="14602" width="11" customWidth="1"/>
    <col min="14603" max="14603" width="0" hidden="1" customWidth="1"/>
    <col min="14604" max="14604" width="17.140625" customWidth="1"/>
    <col min="14844" max="14844" width="20" customWidth="1"/>
    <col min="14845" max="14851" width="0" hidden="1" customWidth="1"/>
    <col min="14852" max="14854" width="11" customWidth="1"/>
    <col min="14855" max="14855" width="0" hidden="1" customWidth="1"/>
    <col min="14856" max="14858" width="11" customWidth="1"/>
    <col min="14859" max="14859" width="0" hidden="1" customWidth="1"/>
    <col min="14860" max="14860" width="17.140625" customWidth="1"/>
    <col min="15100" max="15100" width="20" customWidth="1"/>
    <col min="15101" max="15107" width="0" hidden="1" customWidth="1"/>
    <col min="15108" max="15110" width="11" customWidth="1"/>
    <col min="15111" max="15111" width="0" hidden="1" customWidth="1"/>
    <col min="15112" max="15114" width="11" customWidth="1"/>
    <col min="15115" max="15115" width="0" hidden="1" customWidth="1"/>
    <col min="15116" max="15116" width="17.140625" customWidth="1"/>
    <col min="15356" max="15356" width="20" customWidth="1"/>
    <col min="15357" max="15363" width="0" hidden="1" customWidth="1"/>
    <col min="15364" max="15366" width="11" customWidth="1"/>
    <col min="15367" max="15367" width="0" hidden="1" customWidth="1"/>
    <col min="15368" max="15370" width="11" customWidth="1"/>
    <col min="15371" max="15371" width="0" hidden="1" customWidth="1"/>
    <col min="15372" max="15372" width="17.140625" customWidth="1"/>
    <col min="15612" max="15612" width="20" customWidth="1"/>
    <col min="15613" max="15619" width="0" hidden="1" customWidth="1"/>
    <col min="15620" max="15622" width="11" customWidth="1"/>
    <col min="15623" max="15623" width="0" hidden="1" customWidth="1"/>
    <col min="15624" max="15626" width="11" customWidth="1"/>
    <col min="15627" max="15627" width="0" hidden="1" customWidth="1"/>
    <col min="15628" max="15628" width="17.140625" customWidth="1"/>
    <col min="15868" max="15868" width="20" customWidth="1"/>
    <col min="15869" max="15875" width="0" hidden="1" customWidth="1"/>
    <col min="15876" max="15878" width="11" customWidth="1"/>
    <col min="15879" max="15879" width="0" hidden="1" customWidth="1"/>
    <col min="15880" max="15882" width="11" customWidth="1"/>
    <col min="15883" max="15883" width="0" hidden="1" customWidth="1"/>
    <col min="15884" max="15884" width="17.140625" customWidth="1"/>
    <col min="16124" max="16124" width="20" customWidth="1"/>
    <col min="16125" max="16131" width="0" hidden="1" customWidth="1"/>
    <col min="16132" max="16134" width="11" customWidth="1"/>
    <col min="16135" max="16135" width="0" hidden="1" customWidth="1"/>
    <col min="16136" max="16138" width="11" customWidth="1"/>
    <col min="16139" max="16139" width="0" hidden="1" customWidth="1"/>
    <col min="16140" max="16140" width="17.140625" customWidth="1"/>
  </cols>
  <sheetData>
    <row r="1" spans="2:13" ht="15.75" thickBot="1"/>
    <row r="2" spans="2:13" ht="60" customHeight="1" thickBot="1">
      <c r="B2" s="40" t="s">
        <v>129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25.5" customHeight="1" thickBot="1">
      <c r="B3" s="43" t="s">
        <v>25</v>
      </c>
      <c r="C3" s="45" t="s">
        <v>126</v>
      </c>
      <c r="D3" s="46"/>
      <c r="E3" s="47"/>
      <c r="F3" s="45" t="s">
        <v>127</v>
      </c>
      <c r="G3" s="46"/>
      <c r="H3" s="47"/>
      <c r="I3" s="48" t="s">
        <v>37</v>
      </c>
      <c r="J3" s="45" t="s">
        <v>128</v>
      </c>
      <c r="K3" s="46"/>
      <c r="L3" s="47"/>
      <c r="M3" s="48" t="s">
        <v>38</v>
      </c>
    </row>
    <row r="4" spans="2:13" ht="23.25" customHeight="1" thickBot="1">
      <c r="B4" s="44"/>
      <c r="C4" s="11" t="s">
        <v>14</v>
      </c>
      <c r="D4" s="11" t="s">
        <v>26</v>
      </c>
      <c r="E4" s="11" t="s">
        <v>27</v>
      </c>
      <c r="F4" s="11" t="s">
        <v>14</v>
      </c>
      <c r="G4" s="11" t="s">
        <v>26</v>
      </c>
      <c r="H4" s="11" t="s">
        <v>27</v>
      </c>
      <c r="I4" s="49"/>
      <c r="J4" s="11" t="s">
        <v>14</v>
      </c>
      <c r="K4" s="11" t="s">
        <v>26</v>
      </c>
      <c r="L4" s="11" t="s">
        <v>27</v>
      </c>
      <c r="M4" s="49"/>
    </row>
    <row r="5" spans="2:13" ht="16.5" customHeight="1">
      <c r="B5" s="15" t="s">
        <v>28</v>
      </c>
      <c r="C5" s="16">
        <v>4.04</v>
      </c>
      <c r="D5" s="16">
        <v>26.01</v>
      </c>
      <c r="E5" s="16">
        <f>ROUND(C5*D5*3,2)</f>
        <v>315.24</v>
      </c>
      <c r="F5" s="16">
        <f>C5</f>
        <v>4.04</v>
      </c>
      <c r="G5" s="16">
        <v>26.01</v>
      </c>
      <c r="H5" s="16">
        <f>ROUND(F5*G5*3,2)</f>
        <v>315.24</v>
      </c>
      <c r="I5" s="17">
        <f>H5/E5</f>
        <v>1</v>
      </c>
      <c r="J5" s="16">
        <f>F5</f>
        <v>4.04</v>
      </c>
      <c r="K5" s="16">
        <v>26.58</v>
      </c>
      <c r="L5" s="16">
        <f>ROUND(J5*K5*3,2)</f>
        <v>322.14999999999998</v>
      </c>
      <c r="M5" s="17">
        <f>L5/H5</f>
        <v>1.0219198071310747</v>
      </c>
    </row>
    <row r="6" spans="2:13" ht="16.5" customHeight="1">
      <c r="B6" s="18" t="s">
        <v>2</v>
      </c>
      <c r="C6" s="19">
        <v>6.9</v>
      </c>
      <c r="D6" s="19">
        <v>17.649999999999999</v>
      </c>
      <c r="E6" s="19">
        <f>ROUND(C6*D6*3,2)</f>
        <v>365.36</v>
      </c>
      <c r="F6" s="19">
        <f>C6</f>
        <v>6.9</v>
      </c>
      <c r="G6" s="19">
        <v>17.95</v>
      </c>
      <c r="H6" s="19">
        <f>ROUND(F6*G6*3,2)</f>
        <v>371.57</v>
      </c>
      <c r="I6" s="20">
        <f t="shared" ref="I6:I10" si="0">H6/E6</f>
        <v>1.0169969345303262</v>
      </c>
      <c r="J6" s="19">
        <f>F6</f>
        <v>6.9</v>
      </c>
      <c r="K6" s="19">
        <v>18.440000000000001</v>
      </c>
      <c r="L6" s="19">
        <f>ROUND(J6*K6*3,2)</f>
        <v>381.71</v>
      </c>
      <c r="M6" s="20">
        <f t="shared" ref="M6:M10" si="1">L6/H6</f>
        <v>1.0272896089565895</v>
      </c>
    </row>
    <row r="7" spans="2:13" ht="16.5" customHeight="1">
      <c r="B7" s="15" t="s">
        <v>29</v>
      </c>
      <c r="C7" s="16">
        <v>2.86</v>
      </c>
      <c r="D7" s="16">
        <v>156.84</v>
      </c>
      <c r="E7" s="16">
        <f>ROUND(C7*D7*3,2)</f>
        <v>1345.69</v>
      </c>
      <c r="F7" s="16">
        <f>C7</f>
        <v>2.86</v>
      </c>
      <c r="G7" s="16">
        <v>159.49</v>
      </c>
      <c r="H7" s="16">
        <f>ROUND(F7*G7*3,2)</f>
        <v>1368.42</v>
      </c>
      <c r="I7" s="17">
        <f t="shared" si="0"/>
        <v>1.0168909630003939</v>
      </c>
      <c r="J7" s="16">
        <f>F7</f>
        <v>2.86</v>
      </c>
      <c r="K7" s="16">
        <v>162.68</v>
      </c>
      <c r="L7" s="16">
        <f>ROUND(J7*K7*3,2)</f>
        <v>1395.79</v>
      </c>
      <c r="M7" s="17">
        <f t="shared" si="1"/>
        <v>1.0200011692316686</v>
      </c>
    </row>
    <row r="8" spans="2:13" ht="16.5" customHeight="1">
      <c r="B8" s="18" t="s">
        <v>3</v>
      </c>
      <c r="C8" s="26">
        <f>0.034*7/12</f>
        <v>1.9833333333333335E-2</v>
      </c>
      <c r="D8" s="19">
        <v>2077.4</v>
      </c>
      <c r="E8" s="19">
        <f>ROUND(C8*D8,2)*54</f>
        <v>2224.8000000000002</v>
      </c>
      <c r="F8" s="26">
        <f>C8</f>
        <v>1.9833333333333335E-2</v>
      </c>
      <c r="G8" s="19">
        <v>2112.61</v>
      </c>
      <c r="H8" s="19">
        <f>ROUND(F8*G8,2)*54</f>
        <v>2262.6</v>
      </c>
      <c r="I8" s="20">
        <f t="shared" si="0"/>
        <v>1.0169902912621358</v>
      </c>
      <c r="J8" s="26">
        <f>F8</f>
        <v>1.9833333333333335E-2</v>
      </c>
      <c r="K8" s="19">
        <v>2154.86</v>
      </c>
      <c r="L8" s="19">
        <f>ROUND(J8*K8,2)*54</f>
        <v>2307.96</v>
      </c>
      <c r="M8" s="20">
        <f t="shared" si="1"/>
        <v>1.0200477326968975</v>
      </c>
    </row>
    <row r="9" spans="2:13" ht="16.5" customHeight="1">
      <c r="B9" s="15" t="s">
        <v>5</v>
      </c>
      <c r="C9" s="16">
        <f>'Нормативы и тарифы'!$J5</f>
        <v>59</v>
      </c>
      <c r="D9" s="16">
        <v>4.2300000000000004</v>
      </c>
      <c r="E9" s="16">
        <f>ROUND(C9*D9*3,2)</f>
        <v>748.71</v>
      </c>
      <c r="F9" s="16">
        <f>'Нормативы и тарифы'!$J5</f>
        <v>59</v>
      </c>
      <c r="G9" s="16">
        <v>4.3</v>
      </c>
      <c r="H9" s="16">
        <f>ROUND(F9*G9*3,2)</f>
        <v>761.1</v>
      </c>
      <c r="I9" s="17">
        <f t="shared" si="0"/>
        <v>1.0165484633569739</v>
      </c>
      <c r="J9" s="16">
        <f>'Нормативы и тарифы'!$J5</f>
        <v>59</v>
      </c>
      <c r="K9" s="16">
        <v>4.4000000000000004</v>
      </c>
      <c r="L9" s="16">
        <f>ROUND(J9*K9*3,2)</f>
        <v>778.8</v>
      </c>
      <c r="M9" s="17">
        <f t="shared" si="1"/>
        <v>1.0232558139534882</v>
      </c>
    </row>
    <row r="10" spans="2:13" ht="16.5" customHeight="1" thickBot="1">
      <c r="B10" s="21" t="s">
        <v>30</v>
      </c>
      <c r="C10" s="22">
        <f>'Нормативы и тарифы'!$J11</f>
        <v>11</v>
      </c>
      <c r="D10" s="22">
        <v>8.09</v>
      </c>
      <c r="E10" s="22">
        <f>ROUND(C10*D10*3,2)</f>
        <v>266.97000000000003</v>
      </c>
      <c r="F10" s="22">
        <f>'Нормативы и тарифы'!$J11</f>
        <v>11</v>
      </c>
      <c r="G10" s="22">
        <v>8.23</v>
      </c>
      <c r="H10" s="22">
        <f>ROUND(F10*G10*3,2)</f>
        <v>271.58999999999997</v>
      </c>
      <c r="I10" s="23">
        <f t="shared" si="0"/>
        <v>1.0173053152039553</v>
      </c>
      <c r="J10" s="22">
        <f>'Нормативы и тарифы'!$J11</f>
        <v>11</v>
      </c>
      <c r="K10" s="22">
        <v>8.34</v>
      </c>
      <c r="L10" s="22">
        <f>ROUND(J10*K10*3,2)</f>
        <v>275.22000000000003</v>
      </c>
      <c r="M10" s="23">
        <f t="shared" si="1"/>
        <v>1.0133657351154315</v>
      </c>
    </row>
    <row r="11" spans="2:13" ht="21.75" customHeight="1" thickBot="1">
      <c r="B11" s="12" t="s">
        <v>45</v>
      </c>
      <c r="C11" s="13"/>
      <c r="D11" s="14"/>
      <c r="E11" s="24">
        <f>SUM(E5:E10)</f>
        <v>5266.77</v>
      </c>
      <c r="F11" s="13"/>
      <c r="G11" s="14"/>
      <c r="H11" s="24">
        <f>SUM(H5:H10)</f>
        <v>5350.52</v>
      </c>
      <c r="I11" s="25">
        <f>H11/E11</f>
        <v>1.0159015867410197</v>
      </c>
      <c r="J11" s="13"/>
      <c r="K11" s="14"/>
      <c r="L11" s="24">
        <f>SUM(L5:L10)</f>
        <v>5461.63</v>
      </c>
      <c r="M11" s="25">
        <f>L11/H11</f>
        <v>1.0207662059014824</v>
      </c>
    </row>
  </sheetData>
  <mergeCells count="7">
    <mergeCell ref="B2:M2"/>
    <mergeCell ref="B3:B4"/>
    <mergeCell ref="C3:E3"/>
    <mergeCell ref="F3:H3"/>
    <mergeCell ref="I3:I4"/>
    <mergeCell ref="J3:L3"/>
    <mergeCell ref="M3:M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45</vt:i4>
      </vt:variant>
      <vt:variant>
        <vt:lpstr>Именованные диапазоны</vt:lpstr>
      </vt:variant>
      <vt:variant>
        <vt:i4>44</vt:i4>
      </vt:variant>
    </vt:vector>
  </HeadingPairs>
  <TitlesOfParts>
    <vt:vector size="89" baseType="lpstr">
      <vt:lpstr>Нормативы и тарифы</vt:lpstr>
      <vt:lpstr>1.Тверь</vt:lpstr>
      <vt:lpstr>2.Вышний Волочек</vt:lpstr>
      <vt:lpstr>3.Кимры</vt:lpstr>
      <vt:lpstr>4.Ржев</vt:lpstr>
      <vt:lpstr>5.Торжок</vt:lpstr>
      <vt:lpstr>6.Кашин</vt:lpstr>
      <vt:lpstr>7.Нелидово</vt:lpstr>
      <vt:lpstr>8.Осташков</vt:lpstr>
      <vt:lpstr>9.Удомля</vt:lpstr>
      <vt:lpstr>10.Андреаполь</vt:lpstr>
      <vt:lpstr>11.Бежецк</vt:lpstr>
      <vt:lpstr>12.Белый</vt:lpstr>
      <vt:lpstr>13.Бологое</vt:lpstr>
      <vt:lpstr>14.Весьегонск</vt:lpstr>
      <vt:lpstr>15.Красномайский</vt:lpstr>
      <vt:lpstr>16.Жарковский</vt:lpstr>
      <vt:lpstr>17.Западная Двина</vt:lpstr>
      <vt:lpstr>18.Зубцов</vt:lpstr>
      <vt:lpstr>19.Эммаусс</vt:lpstr>
      <vt:lpstr>20.Калязин</vt:lpstr>
      <vt:lpstr>21.Кесова Гора</vt:lpstr>
      <vt:lpstr>22.Белый Городок</vt:lpstr>
      <vt:lpstr>23.Конаково</vt:lpstr>
      <vt:lpstr>24.Красный Холм</vt:lpstr>
      <vt:lpstr>25.Кувшиново</vt:lpstr>
      <vt:lpstr>26.Лесное</vt:lpstr>
      <vt:lpstr>27.Лихославль</vt:lpstr>
      <vt:lpstr>28.Максатиха</vt:lpstr>
      <vt:lpstr>29.Молоково</vt:lpstr>
      <vt:lpstr>30.Оленино</vt:lpstr>
      <vt:lpstr>31.Пено</vt:lpstr>
      <vt:lpstr>32.Рамешки</vt:lpstr>
      <vt:lpstr>33.Есинка</vt:lpstr>
      <vt:lpstr>34.Сандово</vt:lpstr>
      <vt:lpstr>35.Селижарово</vt:lpstr>
      <vt:lpstr>36.Сонково</vt:lpstr>
      <vt:lpstr>37.Спирово</vt:lpstr>
      <vt:lpstr>38.Старица</vt:lpstr>
      <vt:lpstr>39.Будовское</vt:lpstr>
      <vt:lpstr>40.Торопец</vt:lpstr>
      <vt:lpstr>41.Фирово</vt:lpstr>
      <vt:lpstr>42.Озерный ЗАТО</vt:lpstr>
      <vt:lpstr>43.Солнечный ЗАТО</vt:lpstr>
      <vt:lpstr>Рост платы</vt:lpstr>
      <vt:lpstr>'1.Тверь'!Область_печати</vt:lpstr>
      <vt:lpstr>'10.Андреаполь'!Область_печати</vt:lpstr>
      <vt:lpstr>'11.Бежецк'!Область_печати</vt:lpstr>
      <vt:lpstr>'12.Белый'!Область_печати</vt:lpstr>
      <vt:lpstr>'13.Бологое'!Область_печати</vt:lpstr>
      <vt:lpstr>'14.Весьегонск'!Область_печати</vt:lpstr>
      <vt:lpstr>'15.Красномайский'!Область_печати</vt:lpstr>
      <vt:lpstr>'16.Жарковский'!Область_печати</vt:lpstr>
      <vt:lpstr>'17.Западная Двина'!Область_печати</vt:lpstr>
      <vt:lpstr>'18.Зубцов'!Область_печати</vt:lpstr>
      <vt:lpstr>'19.Эммаусс'!Область_печати</vt:lpstr>
      <vt:lpstr>'2.Вышний Волочек'!Область_печати</vt:lpstr>
      <vt:lpstr>'20.Калязин'!Область_печати</vt:lpstr>
      <vt:lpstr>'21.Кесова Гора'!Область_печати</vt:lpstr>
      <vt:lpstr>'22.Белый Городок'!Область_печати</vt:lpstr>
      <vt:lpstr>'23.Конаково'!Область_печати</vt:lpstr>
      <vt:lpstr>'24.Красный Холм'!Область_печати</vt:lpstr>
      <vt:lpstr>'25.Кувшиново'!Область_печати</vt:lpstr>
      <vt:lpstr>'26.Лесное'!Область_печати</vt:lpstr>
      <vt:lpstr>'27.Лихославль'!Область_печати</vt:lpstr>
      <vt:lpstr>'28.Максатиха'!Область_печати</vt:lpstr>
      <vt:lpstr>'29.Молоково'!Область_печати</vt:lpstr>
      <vt:lpstr>'3.Кимры'!Область_печати</vt:lpstr>
      <vt:lpstr>'30.Оленино'!Область_печати</vt:lpstr>
      <vt:lpstr>'31.Пено'!Область_печати</vt:lpstr>
      <vt:lpstr>'32.Рамешки'!Область_печати</vt:lpstr>
      <vt:lpstr>'33.Есинка'!Область_печати</vt:lpstr>
      <vt:lpstr>'34.Сандово'!Область_печати</vt:lpstr>
      <vt:lpstr>'35.Селижарово'!Область_печати</vt:lpstr>
      <vt:lpstr>'36.Сонково'!Область_печати</vt:lpstr>
      <vt:lpstr>'37.Спирово'!Область_печати</vt:lpstr>
      <vt:lpstr>'38.Старица'!Область_печати</vt:lpstr>
      <vt:lpstr>'39.Будовское'!Область_печати</vt:lpstr>
      <vt:lpstr>'4.Ржев'!Область_печати</vt:lpstr>
      <vt:lpstr>'40.Торопец'!Область_печати</vt:lpstr>
      <vt:lpstr>'41.Фирово'!Область_печати</vt:lpstr>
      <vt:lpstr>'42.Озерный ЗАТО'!Область_печати</vt:lpstr>
      <vt:lpstr>'43.Солнечный ЗАТО'!Область_печати</vt:lpstr>
      <vt:lpstr>'5.Торжок'!Область_печати</vt:lpstr>
      <vt:lpstr>'6.Кашин'!Область_печати</vt:lpstr>
      <vt:lpstr>'7.Нелидово'!Область_печати</vt:lpstr>
      <vt:lpstr>'8.Осташков'!Область_печати</vt:lpstr>
      <vt:lpstr>'9.Удомля'!Область_печати</vt:lpstr>
      <vt:lpstr>'Нормативы и тарифы'!Область_печати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Павлович Богданов</dc:creator>
  <cp:lastModifiedBy>Жарлицына Татьяна Леонидовна</cp:lastModifiedBy>
  <cp:lastPrinted>2018-12-17T07:52:05Z</cp:lastPrinted>
  <dcterms:created xsi:type="dcterms:W3CDTF">2018-04-18T13:38:11Z</dcterms:created>
  <dcterms:modified xsi:type="dcterms:W3CDTF">2018-12-17T13:38:26Z</dcterms:modified>
</cp:coreProperties>
</file>