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670" yWindow="210" windowWidth="14010" windowHeight="12015"/>
  </bookViews>
  <sheets>
    <sheet name="Приложение 1" sheetId="3" r:id="rId1"/>
  </sheets>
  <calcPr calcId="144525"/>
</workbook>
</file>

<file path=xl/calcChain.xml><?xml version="1.0" encoding="utf-8"?>
<calcChain xmlns="http://schemas.openxmlformats.org/spreadsheetml/2006/main">
  <c r="E204" i="3" l="1"/>
  <c r="D204" i="3"/>
  <c r="E201" i="3"/>
  <c r="D201" i="3"/>
  <c r="E200" i="3"/>
  <c r="D200" i="3"/>
  <c r="E199" i="3"/>
  <c r="D199" i="3"/>
  <c r="E197" i="3"/>
  <c r="D197" i="3"/>
  <c r="F193" i="3"/>
  <c r="E183" i="3"/>
  <c r="D183" i="3"/>
  <c r="E180" i="3"/>
  <c r="D180" i="3"/>
  <c r="E178" i="3"/>
  <c r="D178" i="3"/>
  <c r="E175" i="3"/>
  <c r="D175" i="3"/>
  <c r="E173" i="3"/>
  <c r="D173" i="3"/>
  <c r="E170" i="3"/>
  <c r="D170" i="3"/>
  <c r="E169" i="3"/>
  <c r="E167" i="3" s="1"/>
  <c r="D169" i="3"/>
  <c r="D167" i="3" s="1"/>
  <c r="E165" i="3"/>
  <c r="D165" i="3"/>
  <c r="E155" i="3"/>
  <c r="D155" i="3"/>
  <c r="E151" i="3"/>
  <c r="D151" i="3"/>
  <c r="E149" i="3"/>
  <c r="D149" i="3"/>
  <c r="E147" i="3"/>
  <c r="D147" i="3"/>
  <c r="E145" i="3"/>
  <c r="D145" i="3"/>
  <c r="E144" i="3"/>
  <c r="D144" i="3"/>
  <c r="E139" i="3"/>
  <c r="D139" i="3"/>
  <c r="E137" i="3"/>
  <c r="D137" i="3"/>
  <c r="E135" i="3"/>
  <c r="D135" i="3"/>
  <c r="E132" i="3"/>
  <c r="D132" i="3"/>
  <c r="E129" i="3"/>
  <c r="D129" i="3"/>
  <c r="E128" i="3"/>
  <c r="D128" i="3"/>
  <c r="E127" i="3"/>
  <c r="D127" i="3"/>
  <c r="E120" i="3"/>
  <c r="D120" i="3"/>
  <c r="E118" i="3"/>
  <c r="D118" i="3"/>
  <c r="E115" i="3"/>
  <c r="D115" i="3"/>
  <c r="E113" i="3"/>
  <c r="D113" i="3"/>
  <c r="E106" i="3"/>
  <c r="D106" i="3"/>
  <c r="E103" i="3"/>
  <c r="D103" i="3"/>
  <c r="E102" i="3"/>
  <c r="D102" i="3"/>
  <c r="E88" i="3"/>
  <c r="D88" i="3"/>
  <c r="E87" i="3"/>
  <c r="D87" i="3"/>
  <c r="E86" i="3"/>
  <c r="E85" i="3" s="1"/>
  <c r="D86" i="3"/>
  <c r="D85" i="3" s="1"/>
  <c r="E80" i="3"/>
  <c r="D80" i="3"/>
  <c r="E77" i="3"/>
  <c r="D77" i="3"/>
  <c r="E75" i="3"/>
  <c r="D75" i="3"/>
  <c r="E53" i="3"/>
  <c r="D53" i="3"/>
  <c r="E49" i="3"/>
  <c r="D49" i="3"/>
  <c r="E47" i="3"/>
  <c r="D47" i="3"/>
  <c r="E45" i="3"/>
  <c r="D45" i="3"/>
  <c r="E43" i="3"/>
  <c r="D43" i="3"/>
  <c r="E40" i="3"/>
  <c r="D40" i="3"/>
  <c r="E37" i="3"/>
  <c r="D37" i="3"/>
  <c r="E31" i="3"/>
  <c r="E30" i="3" s="1"/>
  <c r="D31" i="3"/>
  <c r="D30" i="3" s="1"/>
  <c r="E23" i="3"/>
  <c r="D23" i="3"/>
  <c r="E22" i="3"/>
  <c r="E16" i="3" s="1"/>
  <c r="D22" i="3"/>
  <c r="D16" i="3" s="1"/>
  <c r="E11" i="3"/>
  <c r="E5" i="3"/>
  <c r="D142" i="3" l="1"/>
  <c r="D187" i="3"/>
  <c r="E142" i="3"/>
  <c r="D117" i="3"/>
  <c r="E187" i="3"/>
  <c r="E117" i="3"/>
</calcChain>
</file>

<file path=xl/sharedStrings.xml><?xml version="1.0" encoding="utf-8"?>
<sst xmlns="http://schemas.openxmlformats.org/spreadsheetml/2006/main" count="432" uniqueCount="408">
  <si>
    <t xml:space="preserve">Объем тепловой энергии, учтенный в тарифе на тепловую энергию на 2018 год (Гкал) </t>
  </si>
  <si>
    <t>№</t>
  </si>
  <si>
    <t>Порядок оплаты отопления, месяцев в году</t>
  </si>
  <si>
    <t>ООО "Теплоснабжение"</t>
  </si>
  <si>
    <t>ООО "Регионэнергоресурс-Тверь"</t>
  </si>
  <si>
    <t>ООО "Восточное"</t>
  </si>
  <si>
    <t>ООО "Энергосистема"</t>
  </si>
  <si>
    <t>г. Тверь</t>
  </si>
  <si>
    <t>г. Ржев</t>
  </si>
  <si>
    <t>ОАО "Волжский пекарь"</t>
  </si>
  <si>
    <t>ООО "Интэк"</t>
  </si>
  <si>
    <t>ООО "Сервис Тверь"</t>
  </si>
  <si>
    <t>г. Торжок</t>
  </si>
  <si>
    <t>МУП "Горэнерго"</t>
  </si>
  <si>
    <t>МУП "Теплосбыт"</t>
  </si>
  <si>
    <t>ПАО "МРСК Центра"-"Тверьэнерго"</t>
  </si>
  <si>
    <t>ГБУЗ "МДТС"</t>
  </si>
  <si>
    <t>г. Вышний Волочек</t>
  </si>
  <si>
    <t>ООО "Вышневолоцкая ТГК"</t>
  </si>
  <si>
    <t>ООО "Стекольный завод 9 Января"</t>
  </si>
  <si>
    <t>ОАО "Метровагонмаш"</t>
  </si>
  <si>
    <t>ООО "ТрикВол"</t>
  </si>
  <si>
    <t>ФКУ "Исправительная колония № 5 УФСИН по Тверской области"</t>
  </si>
  <si>
    <t>МУП "ТСК"</t>
  </si>
  <si>
    <t>ЗАТО Солнечный</t>
  </si>
  <si>
    <t>МУОП ЖКХ ЗАТО Озерный</t>
  </si>
  <si>
    <t>МП ЖКХ ЗАТО Солнечный</t>
  </si>
  <si>
    <t>г. Кимры</t>
  </si>
  <si>
    <t>Ржевский район</t>
  </si>
  <si>
    <t>МУП "ЖКХ-Сервис"</t>
  </si>
  <si>
    <t>ЗАО "ТОФ"</t>
  </si>
  <si>
    <t>ООО "Газпром теплоэнерго Тверь"</t>
  </si>
  <si>
    <t>МУП "ВКХ"</t>
  </si>
  <si>
    <t>Бельский район</t>
  </si>
  <si>
    <t>МУП «БелТепло»</t>
  </si>
  <si>
    <t>Бологовский район</t>
  </si>
  <si>
    <t>МУП «Тепло-Сервис»</t>
  </si>
  <si>
    <t>Сандовский район</t>
  </si>
  <si>
    <t>ООО «АЛЬЯНС Сандовские Тепловые Сети»</t>
  </si>
  <si>
    <t>Селижаровский район</t>
  </si>
  <si>
    <t>Филиал РТРС «Тверской областной радиотелевизионный передающий центр»</t>
  </si>
  <si>
    <t>СЕЛИЖАРОВСКОЕ МУП "ТЕПЛОВЫЕ СЕТИ"</t>
  </si>
  <si>
    <t>Сонковский район</t>
  </si>
  <si>
    <t xml:space="preserve">МТУ Октябрьской дирекции по тепловодоснабжению – структурного подразделения Центральной дирекции по тепловодоснабжению - филиалом ОАО «РЖД» </t>
  </si>
  <si>
    <t>Спировский район</t>
  </si>
  <si>
    <t>МУП "Спирово-Тепло"</t>
  </si>
  <si>
    <t xml:space="preserve">ООО «КомТЭК» </t>
  </si>
  <si>
    <t>Старицкий район</t>
  </si>
  <si>
    <t>ООО "ТЕПЛОСНАБЖЕНИЕ"</t>
  </si>
  <si>
    <t xml:space="preserve">ООО «Тепловые сети» </t>
  </si>
  <si>
    <t>Калининский район</t>
  </si>
  <si>
    <t>АО племзавод "Заволжское"</t>
  </si>
  <si>
    <t>ГБУЗ ДС "Прометей"</t>
  </si>
  <si>
    <t>ГКУЗ Черногубовский тубгоспиталь</t>
  </si>
  <si>
    <t>ООО "Компания Ресурс"</t>
  </si>
  <si>
    <t xml:space="preserve"> - Никулинское (Никольское)</t>
  </si>
  <si>
    <t xml:space="preserve"> - Никулинское (д. Никулино)</t>
  </si>
  <si>
    <t xml:space="preserve"> - Никулинское (д. Даниловское)</t>
  </si>
  <si>
    <t xml:space="preserve"> - Щербининское с.п.</t>
  </si>
  <si>
    <t>ООО "Сервис-Тверь"</t>
  </si>
  <si>
    <t>Эммауское с.п.</t>
  </si>
  <si>
    <t>Кулицкое с.п.</t>
  </si>
  <si>
    <t>ООО "Теплосервис"</t>
  </si>
  <si>
    <t>ООО "Теплый Дом"</t>
  </si>
  <si>
    <t>ООО "Траверс"</t>
  </si>
  <si>
    <t>ООО "ТСК-69"</t>
  </si>
  <si>
    <t>УФСИН ИК-10</t>
  </si>
  <si>
    <t>Кимрский район</t>
  </si>
  <si>
    <t>МУП "Патриот"</t>
  </si>
  <si>
    <t>Калязинский район</t>
  </si>
  <si>
    <t>ГБУЗ ОКПНД</t>
  </si>
  <si>
    <t>КМУП "Коммунэнерго"</t>
  </si>
  <si>
    <t>Лесной район</t>
  </si>
  <si>
    <t>МУП КХ Лесного района</t>
  </si>
  <si>
    <t>Лихославльский район</t>
  </si>
  <si>
    <t>МУП "Вёски"</t>
  </si>
  <si>
    <t>МУП ТЭК</t>
  </si>
  <si>
    <t>Максатихинский район</t>
  </si>
  <si>
    <t>МУП Коммсервис</t>
  </si>
  <si>
    <t>МУП МКС</t>
  </si>
  <si>
    <t>ООО УК МТК</t>
  </si>
  <si>
    <t>Оленинский район</t>
  </si>
  <si>
    <t>ОМУП ЖКХ Мостовское</t>
  </si>
  <si>
    <t>ОМУП ЖЭУ № 1</t>
  </si>
  <si>
    <t>ОМУП ЖЭУ № 2</t>
  </si>
  <si>
    <t>Осташковский район</t>
  </si>
  <si>
    <t>МУП МКХ</t>
  </si>
  <si>
    <t>ООО ДСУ</t>
  </si>
  <si>
    <t>д. Заречье</t>
  </si>
  <si>
    <t>д. Новые Ельцы</t>
  </si>
  <si>
    <t>д. Жданово</t>
  </si>
  <si>
    <t>д. Сигово</t>
  </si>
  <si>
    <t>д. Хитино</t>
  </si>
  <si>
    <t>ООО "Радуга"</t>
  </si>
  <si>
    <t>Западнодвинский район</t>
  </si>
  <si>
    <t>ООО "Домекс"</t>
  </si>
  <si>
    <t>ООО "Теплосети"</t>
  </si>
  <si>
    <t>Зубцовский район</t>
  </si>
  <si>
    <t>МУП КХ города Зубцова</t>
  </si>
  <si>
    <t>МУП ПКУ</t>
  </si>
  <si>
    <t>ООО "Термосервис"</t>
  </si>
  <si>
    <t>Кашинский район</t>
  </si>
  <si>
    <t>ОАО ЛВЗ Вереск</t>
  </si>
  <si>
    <t>ПАО Ростелеком</t>
  </si>
  <si>
    <t>МУП Энергоресурс</t>
  </si>
  <si>
    <t>ООО "Прометей"</t>
  </si>
  <si>
    <t>ООО "Санаторий Кашин"</t>
  </si>
  <si>
    <t>ФГБУ Тетьково</t>
  </si>
  <si>
    <t>Торжокский район</t>
  </si>
  <si>
    <t>Колхоз Мир</t>
  </si>
  <si>
    <t>ООО "Санаторий Митино"</t>
  </si>
  <si>
    <t>Фировский район</t>
  </si>
  <si>
    <t>МУП Велком</t>
  </si>
  <si>
    <t>МБОУ Рождественская СОШ</t>
  </si>
  <si>
    <t>МУП Фировское ЖКХ</t>
  </si>
  <si>
    <t>п. Фирово</t>
  </si>
  <si>
    <t>Рождественское с.п.</t>
  </si>
  <si>
    <t>Великооктябрьское с.п.</t>
  </si>
  <si>
    <t>Вышневолоцкий район</t>
  </si>
  <si>
    <t>Кесовогорский район</t>
  </si>
  <si>
    <t>Конаковский район</t>
  </si>
  <si>
    <t>Краснохолмский район</t>
  </si>
  <si>
    <t>Кувшиновский район</t>
  </si>
  <si>
    <t>Молоковский район</t>
  </si>
  <si>
    <t>Нелидовский район</t>
  </si>
  <si>
    <t>Пеновский район</t>
  </si>
  <si>
    <t>Рамешковский район</t>
  </si>
  <si>
    <t>Торопецкий район</t>
  </si>
  <si>
    <t>ГОРПО Краснохолмский пищекомбинат</t>
  </si>
  <si>
    <t>МП ЖКУ</t>
  </si>
  <si>
    <t>ООО ЭнергоАльянс</t>
  </si>
  <si>
    <t>Весьегонский район</t>
  </si>
  <si>
    <t>ОАО "Весьегонский винзавод"</t>
  </si>
  <si>
    <t>ООО "Регион Теплосбыт"</t>
  </si>
  <si>
    <t>ООО "Теплоснаб"</t>
  </si>
  <si>
    <t>"МУПАРР"</t>
  </si>
  <si>
    <t>ООО "Торопецинвест"</t>
  </si>
  <si>
    <t>ООО "ЭМО+"</t>
  </si>
  <si>
    <t>Филиал АО "Концерн Росэнергоатом" "Калининская атомная станция"</t>
  </si>
  <si>
    <t>п. Борисовский Борисовское сп</t>
  </si>
  <si>
    <t>п. Горняк Горняцкое сп</t>
  </si>
  <si>
    <t>п. Белый Омут Горняцкое сп</t>
  </si>
  <si>
    <t>Дятловское сп</t>
  </si>
  <si>
    <t>Есиновическое сп</t>
  </si>
  <si>
    <t>Зелиногорское сп</t>
  </si>
  <si>
    <t>Коломенское сп,  Коломенское</t>
  </si>
  <si>
    <t>Коломенское сп,  д. Боровно</t>
  </si>
  <si>
    <t>Лужниковское сп</t>
  </si>
  <si>
    <t>Овсищенское сп</t>
  </si>
  <si>
    <t>пгт Красномайский  (1 мая)</t>
  </si>
  <si>
    <t>пгт Красномайский  (ВИЭМ)</t>
  </si>
  <si>
    <t>пгт Красномайский  (Кирова)</t>
  </si>
  <si>
    <t>Сорокинское сп</t>
  </si>
  <si>
    <t>Терелесовское сп</t>
  </si>
  <si>
    <t>Холохоленское сп</t>
  </si>
  <si>
    <t>Солнечное сп</t>
  </si>
  <si>
    <t>Солнечное сп, п. Приозерный</t>
  </si>
  <si>
    <t>ФКУ ФМС  России ЦРВИ Серебрянники (Садовое)</t>
  </si>
  <si>
    <t>Санаторий Валентиновка</t>
  </si>
  <si>
    <t>МУП "Кесовогорье"</t>
  </si>
  <si>
    <t>ООО "Теплоресурс"</t>
  </si>
  <si>
    <t>ООО "Строй -Комплект"</t>
  </si>
  <si>
    <t>МУП ЖКХ Торжокского района</t>
  </si>
  <si>
    <t>Борисцевское с.п.</t>
  </si>
  <si>
    <t>Марьинское с.п.</t>
  </si>
  <si>
    <t>Масловское с.п.</t>
  </si>
  <si>
    <t>Мирновское с.п.</t>
  </si>
  <si>
    <t>Будовское с.п.</t>
  </si>
  <si>
    <t>Яновское с.п.</t>
  </si>
  <si>
    <t>Рудницкое с.п.</t>
  </si>
  <si>
    <t>Осташковское с.п.</t>
  </si>
  <si>
    <t>Высоковское с.п.</t>
  </si>
  <si>
    <t>Мошковское с.п.</t>
  </si>
  <si>
    <t>Бежецкий район</t>
  </si>
  <si>
    <t>Бежецкий МПГЭТС</t>
  </si>
  <si>
    <t>МУП Горводоканал</t>
  </si>
  <si>
    <t>ООО "Тверская генерация"</t>
  </si>
  <si>
    <t>Андреапольский район</t>
  </si>
  <si>
    <t>МУП "Андреапольские тепловые сети"</t>
  </si>
  <si>
    <t>МУП "Андреапольские тепловые сети 2"</t>
  </si>
  <si>
    <t>ООО "КомТЭК" (Завидово)</t>
  </si>
  <si>
    <t>ООО "КомТэк" (Изоплит)</t>
  </si>
  <si>
    <t>ООО "КомТЭК" (Новозавидовский)</t>
  </si>
  <si>
    <t>МУП ЖКХ Старое Мелково</t>
  </si>
  <si>
    <t>АО Санаторий «Карачарово»</t>
  </si>
  <si>
    <t>ГК «Завидово» Федеральной службы охраны РФ</t>
  </si>
  <si>
    <t>МУП ЖКХ «Юрьево-Девичье»</t>
  </si>
  <si>
    <t>МУП "Районные тепловые сети"</t>
  </si>
  <si>
    <t>ОАО «Жилищно-коммунальное хозяйство Редкино»</t>
  </si>
  <si>
    <t>МУП Теплосеть</t>
  </si>
  <si>
    <t>ООО «ЖК-Эксплуатация»</t>
  </si>
  <si>
    <t>ООО «Сервис Тверь»</t>
  </si>
  <si>
    <t>ООО «ТЭСКО»</t>
  </si>
  <si>
    <t>МУП «Коммунальное хозяйство Изоплит»</t>
  </si>
  <si>
    <t>ЗАТО Озерный</t>
  </si>
  <si>
    <t>Удомельский городской округ</t>
  </si>
  <si>
    <t>1.1</t>
  </si>
  <si>
    <t>1.2</t>
  </si>
  <si>
    <t>1.3</t>
  </si>
  <si>
    <t>1.4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</si>
  <si>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</si>
  <si>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</si>
  <si>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</si>
  <si>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</si>
  <si>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</si>
  <si>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</si>
  <si>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</si>
  <si>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</si>
  <si>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</si>
  <si>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</si>
  <si>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</si>
  <si>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</si>
  <si>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</si>
  <si>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4.5</t>
  </si>
  <si>
    <t>4.6</t>
  </si>
  <si>
    <t>5.1</t>
  </si>
  <si>
    <t>5.2</t>
  </si>
  <si>
    <t>6.1</t>
  </si>
  <si>
    <t>7.1</t>
  </si>
  <si>
    <t>8</t>
  </si>
  <si>
    <t>8.1</t>
  </si>
  <si>
    <t>9</t>
  </si>
  <si>
    <t>9.1</t>
  </si>
  <si>
    <t>9.2</t>
  </si>
  <si>
    <t>10</t>
  </si>
  <si>
    <t>10.1</t>
  </si>
  <si>
    <t>11</t>
  </si>
  <si>
    <t>11.1</t>
  </si>
  <si>
    <t>12</t>
  </si>
  <si>
    <t>13</t>
  </si>
  <si>
    <t>14</t>
  </si>
  <si>
    <t>12.1</t>
  </si>
  <si>
    <t>13.1</t>
  </si>
  <si>
    <t>13.2</t>
  </si>
  <si>
    <t>13.3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</si>
  <si>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</si>
  <si>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</si>
  <si>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</si>
  <si>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</si>
  <si>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</si>
  <si>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</si>
  <si>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</si>
  <si>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</si>
  <si>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</si>
  <si>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</si>
  <si>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</si>
  <si>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</si>
  <si>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</si>
  <si>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</si>
  <si>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</si>
  <si>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</si>
  <si>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</si>
  <si>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</si>
  <si>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</si>
  <si>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</si>
  <si>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</si>
  <si>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15</t>
  </si>
  <si>
    <t>15.1</t>
  </si>
  <si>
    <t>16</t>
  </si>
  <si>
    <t>16.1</t>
  </si>
  <si>
    <t>16.2</t>
  </si>
  <si>
    <t>17</t>
  </si>
  <si>
    <t>17.1</t>
  </si>
  <si>
    <t>17.2</t>
  </si>
  <si>
    <t>17.3</t>
  </si>
  <si>
    <t>17.4</t>
  </si>
  <si>
    <t>18</t>
  </si>
  <si>
    <t>18.1</t>
  </si>
  <si>
    <t>18.2</t>
  </si>
  <si>
    <t>19</t>
  </si>
  <si>
    <t>20</t>
  </si>
  <si>
    <t>21</t>
  </si>
  <si>
    <t>22</t>
  </si>
  <si>
    <t>23</t>
  </si>
  <si>
    <t>24</t>
  </si>
  <si>
    <t>19.1</t>
  </si>
  <si>
    <t>19.2</t>
  </si>
  <si>
    <t>20.1</t>
  </si>
  <si>
    <t>21.1</t>
  </si>
  <si>
    <t>22.1</t>
  </si>
  <si>
    <t>23.1</t>
  </si>
  <si>
    <t>23.2</t>
  </si>
  <si>
    <t>24.1</t>
  </si>
  <si>
    <t>25</t>
  </si>
  <si>
    <t>26</t>
  </si>
  <si>
    <t>27</t>
  </si>
  <si>
    <t>25.1</t>
  </si>
  <si>
    <t>26.1</t>
  </si>
  <si>
    <t>27.1</t>
  </si>
  <si>
    <t>27.2</t>
  </si>
  <si>
    <t>28</t>
  </si>
  <si>
    <t>29</t>
  </si>
  <si>
    <t>30</t>
  </si>
  <si>
    <t>31</t>
  </si>
  <si>
    <t>32</t>
  </si>
  <si>
    <t>28.1</t>
  </si>
  <si>
    <t>29.1</t>
  </si>
  <si>
    <t>30.1</t>
  </si>
  <si>
    <t>31.1</t>
  </si>
  <si>
    <t>31.2</t>
  </si>
  <si>
    <t>31.3</t>
  </si>
  <si>
    <t>32.1</t>
  </si>
  <si>
    <t>33</t>
  </si>
  <si>
    <t>34</t>
  </si>
  <si>
    <t>35</t>
  </si>
  <si>
    <t>36</t>
  </si>
  <si>
    <t>37</t>
  </si>
  <si>
    <t>33.1</t>
  </si>
  <si>
    <t>34.1</t>
  </si>
  <si>
    <t>35.1</t>
  </si>
  <si>
    <t>36.1</t>
  </si>
  <si>
    <t>38</t>
  </si>
  <si>
    <t>39</t>
  </si>
  <si>
    <t>40</t>
  </si>
  <si>
    <t>41</t>
  </si>
  <si>
    <t>37.1</t>
  </si>
  <si>
    <t>38.1</t>
  </si>
  <si>
    <t>39.1</t>
  </si>
  <si>
    <t>39.2</t>
  </si>
  <si>
    <t>40.1</t>
  </si>
  <si>
    <t>40.2</t>
  </si>
  <si>
    <t>40.3</t>
  </si>
  <si>
    <t>41.1</t>
  </si>
  <si>
    <t>41.2</t>
  </si>
  <si>
    <t>42</t>
  </si>
  <si>
    <t>42.1</t>
  </si>
  <si>
    <t>42.2</t>
  </si>
  <si>
    <t>МУП "Объединенные коммунальные системы"</t>
  </si>
  <si>
    <t>Жарковский район</t>
  </si>
  <si>
    <t>МУП ЖГКС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</si>
  <si>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</si>
  <si>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</si>
  <si>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</si>
  <si>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</si>
  <si>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</si>
  <si>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</si>
  <si>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</si>
  <si>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</si>
  <si>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</si>
  <si>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</si>
  <si>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</si>
  <si>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</si>
  <si>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</si>
  <si>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</si>
  <si>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</si>
  <si>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20.2</t>
  </si>
  <si>
    <t>20.3</t>
  </si>
  <si>
    <t>20.4</t>
  </si>
  <si>
    <t>20.5</t>
  </si>
  <si>
    <t>20.6</t>
  </si>
  <si>
    <t>23.3</t>
  </si>
  <si>
    <t>23.4</t>
  </si>
  <si>
    <t>23.5</t>
  </si>
  <si>
    <t>23.6</t>
  </si>
  <si>
    <t>23.7</t>
  </si>
  <si>
    <t>23.8</t>
  </si>
  <si>
    <t>23.9</t>
  </si>
  <si>
    <t>23.10</t>
  </si>
  <si>
    <t>23.11</t>
  </si>
  <si>
    <t>23.12</t>
  </si>
  <si>
    <t>23.13</t>
  </si>
  <si>
    <t>23.14</t>
  </si>
  <si>
    <t>24.2</t>
  </si>
  <si>
    <t>28.2</t>
  </si>
  <si>
    <t>28.3</t>
  </si>
  <si>
    <t>28.4</t>
  </si>
  <si>
    <t>32.2</t>
  </si>
  <si>
    <t>32.3</t>
  </si>
  <si>
    <t>32.4</t>
  </si>
  <si>
    <t>32.5</t>
  </si>
  <si>
    <t>32.6</t>
  </si>
  <si>
    <t>32.7</t>
  </si>
  <si>
    <t>32.8</t>
  </si>
  <si>
    <t>32.9</t>
  </si>
  <si>
    <t>37.2</t>
  </si>
  <si>
    <t>41.3</t>
  </si>
  <si>
    <t>41.4</t>
  </si>
  <si>
    <t>41.5</t>
  </si>
  <si>
    <t>41.6</t>
  </si>
  <si>
    <t>41.7</t>
  </si>
  <si>
    <t>41.8</t>
  </si>
  <si>
    <t>41.9</t>
  </si>
  <si>
    <t>41.10</t>
  </si>
  <si>
    <t>41.11</t>
  </si>
  <si>
    <t>41.12</t>
  </si>
  <si>
    <t>41.13</t>
  </si>
  <si>
    <t>43</t>
  </si>
  <si>
    <t>43.1</t>
  </si>
  <si>
    <t>43.2</t>
  </si>
  <si>
    <t>43.3</t>
  </si>
  <si>
    <t>43.4</t>
  </si>
  <si>
    <t>43.5</t>
  </si>
  <si>
    <t>43.6</t>
  </si>
  <si>
    <t>Действующий норматив потребления тепловой энергии, Гкал/кв.м.</t>
  </si>
  <si>
    <t>Расчетный норматив потребления тепловой энергии, Гкал/кв.м.</t>
  </si>
  <si>
    <t>Объем тепловой энергии,  по действующему нормативу потребления, Гкал</t>
  </si>
  <si>
    <t xml:space="preserve">Расчетный объем тепловой энергии, по расчетному нормативу потребления, Гкал </t>
  </si>
  <si>
    <t>3.6</t>
  </si>
  <si>
    <t>ФГБУ ЦЖКУ Минобороны России</t>
  </si>
  <si>
    <t>1.5</t>
  </si>
  <si>
    <t>8.2</t>
  </si>
  <si>
    <t>34.2</t>
  </si>
  <si>
    <t>35.2</t>
  </si>
  <si>
    <t>12 (7)</t>
  </si>
  <si>
    <t>7 (12)</t>
  </si>
  <si>
    <t>Приложение 1</t>
  </si>
  <si>
    <t>Анализ нормативов потребления тепловой энергии на нужды отопления жилых помещений Тверской области по муниципальным образованиям</t>
  </si>
  <si>
    <t>Муниципальное образование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</si>
</sst>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64" formatCode="_-* #,##0_р_._-;\-* #,##0_р_._-;_-* &quot;-&quot;_р_._-;_-@_-"/>
    <numFmt numFmtId="165" formatCode="_-* #,##0.00_р_._-;\-* #,##0.00_р_._-;_-* &quot;-&quot;??_р_._-;_-@_-"/>
    <numFmt numFmtId="166" formatCode="0.0"/>
    <numFmt numFmtId="167" formatCode="_-* #,##0.00_$_-;\-* #,##0.00_$_-;_-* &quot;-&quot;??_$_-;_-@_-"/>
    <numFmt numFmtId="168" formatCode="#,##0.000"/>
    <numFmt numFmtId="169" formatCode="_-* #,##0_-;\-* #,##0_-;_-* &quot;-&quot;_-;_-@_-"/>
    <numFmt numFmtId="170" formatCode="_-* #,##0.00_-;\-* #,##0.00_-;_-* &quot;-&quot;??_-;_-@_-"/>
    <numFmt numFmtId="171" formatCode="&quot;$&quot;#,##0_);[Red]\(&quot;$&quot;#,##0\)"/>
    <numFmt numFmtId="172" formatCode="General_)"/>
    <numFmt numFmtId="173" formatCode="_-&quot;Ј&quot;* #,##0.00_-;\-&quot;Ј&quot;* #,##0.00_-;_-&quot;Ј&quot;* &quot;-&quot;??_-;_-@_-"/>
    <numFmt numFmtId="174" formatCode="#\."/>
    <numFmt numFmtId="175" formatCode="#.##0\.00"/>
    <numFmt numFmtId="176" formatCode="#\.00"/>
    <numFmt numFmtId="177" formatCode="\$#\.00"/>
    <numFmt numFmtId="178" formatCode="_-* #,##0.00[$€-1]_-;\-* #,##0.00[$€-1]_-;_-* &quot;-&quot;??[$€-1]_-"/>
    <numFmt numFmtId="179" formatCode="%#\.00"/>
    <numFmt numFmtId="180" formatCode="#,##0.0000"/>
    <numFmt numFmtId="181" formatCode="0.00000"/>
    <numFmt numFmtId="182" formatCode="0.0000"/>
    <numFmt numFmtId="183" formatCode="0.000"/>
  </numFmts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4"/>
      <name val="Franklin Gothic Medium"/>
      <family val="2"/>
      <charset val="204"/>
    </font>
    <font>
      <b/>
      <sz val="9"/>
      <name val="Tahoma"/>
      <family val="2"/>
      <charset val="204"/>
    </font>
    <font>
      <sz val="9"/>
      <name val="Tahoma"/>
      <family val="2"/>
      <charset val="204"/>
    </font>
    <font>
      <sz val="10"/>
      <name val="Times New Roman"/>
      <family val="1"/>
      <charset val="204"/>
    </font>
    <font>
      <sz val="8"/>
      <name val="Arial Cyr"/>
      <charset val="204"/>
    </font>
    <font>
      <sz val="10"/>
      <name val="Helv"/>
      <charset val="204"/>
    </font>
    <font>
      <sz val="1"/>
      <color indexed="8"/>
      <name val="Courier"/>
      <family val="1"/>
      <charset val="204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18"/>
      <name val="Arial"/>
      <family val="2"/>
      <charset val="204"/>
    </font>
    <font>
      <sz val="8"/>
      <name val="Arial"/>
      <family val="2"/>
      <charset val="204"/>
    </font>
    <font>
      <i/>
      <sz val="12"/>
      <name val="Arial"/>
      <family val="2"/>
      <charset val="204"/>
    </font>
    <font>
      <sz val="12"/>
      <name val="Symbol"/>
      <family val="1"/>
      <charset val="2"/>
    </font>
    <font>
      <sz val="18"/>
      <name val="Symbol"/>
      <family val="1"/>
      <charset val="2"/>
    </font>
    <font>
      <sz val="8"/>
      <name val="Symbol"/>
      <family val="1"/>
      <charset val="2"/>
    </font>
    <font>
      <i/>
      <sz val="12"/>
      <name val="Symbol"/>
      <family val="1"/>
      <charset val="2"/>
    </font>
    <font>
      <sz val="12"/>
      <name val="Arial"/>
      <family val="2"/>
      <charset val="204"/>
    </font>
    <font>
      <sz val="8"/>
      <name val="Optima"/>
      <family val="2"/>
    </font>
    <font>
      <sz val="8"/>
      <name val="Helv"/>
      <charset val="204"/>
    </font>
    <font>
      <sz val="10"/>
      <name val="Helv"/>
    </font>
    <font>
      <sz val="8"/>
      <name val="Helv"/>
    </font>
    <font>
      <u/>
      <sz val="10"/>
      <color indexed="12"/>
      <name val="Arial"/>
      <family val="2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indexed="12"/>
      <name val="Arial Cyr"/>
      <family val="2"/>
      <charset val="204"/>
    </font>
    <font>
      <b/>
      <sz val="14"/>
      <name val="Arial"/>
      <family val="2"/>
      <charset val="204"/>
    </font>
    <font>
      <b/>
      <sz val="10"/>
      <name val="Arial Cyr"/>
      <charset val="204"/>
    </font>
    <font>
      <sz val="11"/>
      <name val="Times New Roman Cyr"/>
      <family val="1"/>
      <charset val="204"/>
    </font>
    <font>
      <sz val="10"/>
      <name val="NTHarmonica"/>
    </font>
    <font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"/>
      <color rgb="FF000000"/>
      <name val="Courier New"/>
      <family val="1"/>
      <charset val="204"/>
    </font>
    <font>
      <u/>
      <sz val="11"/>
      <color theme="10"/>
      <name val="Calibri"/>
      <family val="2"/>
      <charset val="204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8"/>
      <color indexed="56"/>
      <name val="Cambria"/>
      <family val="2"/>
      <charset val="204"/>
      <scheme val="major"/>
    </font>
    <font>
      <sz val="8"/>
      <name val="Verdana"/>
      <family val="2"/>
      <charset val="204"/>
    </font>
    <font>
      <b/>
      <sz val="18"/>
      <color theme="3"/>
      <name val="Cambria"/>
      <family val="2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Times New Roman(W1)"/>
      <family val="1"/>
    </font>
    <font>
      <sz val="14"/>
      <name val="Times New Roman(W1)"/>
      <family val="1"/>
    </font>
    <font>
      <b/>
      <sz val="11"/>
      <color theme="1"/>
      <name val="Calibri"/>
      <family val="2"/>
      <scheme val="minor"/>
    </font>
    <font>
      <b/>
      <sz val="14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593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8" fillId="0" borderId="0"/>
    <xf numFmtId="0" fontId="29" fillId="0" borderId="0" applyNumberFormat="0" applyFont="0" applyFill="0" applyBorder="0" applyAlignment="0" applyProtection="0">
      <alignment vertical="top"/>
    </xf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8" fillId="38" borderId="0" applyNumberFormat="0" applyBorder="0" applyAlignment="0" applyProtection="0"/>
    <xf numFmtId="0" fontId="28" fillId="36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9" fillId="29" borderId="0" applyNumberFormat="0" applyBorder="0" applyAlignment="0" applyProtection="0"/>
    <xf numFmtId="0" fontId="28" fillId="37" borderId="0" applyNumberFormat="0" applyBorder="0" applyAlignment="0" applyProtection="0"/>
    <xf numFmtId="0" fontId="28" fillId="36" borderId="0" applyNumberFormat="0" applyBorder="0" applyAlignment="0" applyProtection="0"/>
    <xf numFmtId="0" fontId="28" fillId="35" borderId="0" applyNumberFormat="0" applyBorder="0" applyAlignment="0" applyProtection="0"/>
    <xf numFmtId="0" fontId="28" fillId="34" borderId="0" applyNumberFormat="0" applyBorder="0" applyAlignment="0" applyProtection="0"/>
    <xf numFmtId="0" fontId="28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8" fillId="27" borderId="0" applyNumberFormat="0" applyBorder="0" applyAlignment="0" applyProtection="0"/>
    <xf numFmtId="0" fontId="25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25" borderId="0" applyNumberFormat="0" applyBorder="0" applyAlignment="0" applyProtection="0"/>
    <xf numFmtId="0" fontId="28" fillId="35" borderId="0" applyNumberFormat="0" applyBorder="0" applyAlignment="0" applyProtection="0"/>
    <xf numFmtId="0" fontId="28" fillId="34" borderId="0" applyNumberFormat="0" applyBorder="0" applyAlignment="0" applyProtection="0"/>
    <xf numFmtId="0" fontId="28" fillId="28" borderId="0" applyNumberFormat="0" applyBorder="0" applyAlignment="0" applyProtection="0"/>
    <xf numFmtId="0" fontId="28" fillId="27" borderId="0" applyNumberFormat="0" applyBorder="0" applyAlignment="0" applyProtection="0"/>
    <xf numFmtId="0" fontId="28" fillId="26" borderId="0" applyNumberFormat="0" applyBorder="0" applyAlignment="0" applyProtection="0"/>
    <xf numFmtId="0" fontId="28" fillId="25" borderId="0" applyNumberFormat="0" applyBorder="0" applyAlignment="0" applyProtection="0"/>
    <xf numFmtId="174" fontId="54" fillId="0" borderId="12">
      <protection locked="0"/>
    </xf>
    <xf numFmtId="174" fontId="55" fillId="0" borderId="0">
      <protection locked="0"/>
    </xf>
    <xf numFmtId="174" fontId="55" fillId="0" borderId="0">
      <protection locked="0"/>
    </xf>
    <xf numFmtId="174" fontId="54" fillId="0" borderId="12">
      <protection locked="0"/>
    </xf>
    <xf numFmtId="177" fontId="54" fillId="0" borderId="0">
      <protection locked="0"/>
    </xf>
    <xf numFmtId="176" fontId="54" fillId="0" borderId="0">
      <protection locked="0"/>
    </xf>
    <xf numFmtId="175" fontId="54" fillId="0" borderId="0">
      <protection locked="0"/>
    </xf>
    <xf numFmtId="176" fontId="54" fillId="0" borderId="0">
      <protection locked="0"/>
    </xf>
    <xf numFmtId="175" fontId="54" fillId="0" borderId="0">
      <protection locked="0"/>
    </xf>
    <xf numFmtId="0" fontId="53" fillId="0" borderId="0"/>
    <xf numFmtId="0" fontId="53" fillId="0" borderId="0"/>
    <xf numFmtId="0" fontId="53" fillId="0" borderId="0"/>
    <xf numFmtId="0" fontId="28" fillId="8" borderId="8" applyNumberFormat="0" applyFont="0" applyAlignment="0" applyProtection="0"/>
    <xf numFmtId="0" fontId="53" fillId="0" borderId="0"/>
    <xf numFmtId="0" fontId="53" fillId="0" borderId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29" borderId="0" applyNumberFormat="0" applyBorder="0" applyAlignment="0" applyProtection="0"/>
    <xf numFmtId="0" fontId="28" fillId="28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40" borderId="0" applyNumberFormat="0" applyBorder="0" applyAlignment="0" applyProtection="0"/>
    <xf numFmtId="0" fontId="33" fillId="31" borderId="0" applyNumberFormat="0" applyBorder="0" applyAlignment="0" applyProtection="0"/>
    <xf numFmtId="0" fontId="33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40" borderId="0" applyNumberFormat="0" applyBorder="0" applyAlignment="0" applyProtection="0"/>
    <xf numFmtId="0" fontId="33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30" borderId="0" applyNumberFormat="0" applyBorder="0" applyAlignment="0" applyProtection="0"/>
    <xf numFmtId="0" fontId="33" fillId="40" borderId="0" applyNumberFormat="0" applyBorder="0" applyAlignment="0" applyProtection="0"/>
    <xf numFmtId="0" fontId="33" fillId="44" borderId="0" applyNumberFormat="0" applyBorder="0" applyAlignment="0" applyProtection="0"/>
    <xf numFmtId="0" fontId="43" fillId="26" borderId="0" applyNumberFormat="0" applyBorder="0" applyAlignment="0" applyProtection="0"/>
    <xf numFmtId="0" fontId="36" fillId="45" borderId="13" applyNumberFormat="0" applyAlignment="0" applyProtection="0"/>
    <xf numFmtId="0" fontId="40" fillId="46" borderId="14" applyNumberFormat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3" fontId="29" fillId="0" borderId="0" applyFont="0" applyFill="0" applyBorder="0" applyAlignment="0" applyProtection="0"/>
    <xf numFmtId="178" fontId="5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166" fontId="57" fillId="0" borderId="0" applyFill="0" applyBorder="0" applyAlignment="0" applyProtection="0"/>
    <xf numFmtId="166" fontId="58" fillId="0" borderId="0" applyFill="0" applyBorder="0" applyAlignment="0" applyProtection="0"/>
    <xf numFmtId="166" fontId="59" fillId="0" borderId="0" applyFill="0" applyBorder="0" applyAlignment="0" applyProtection="0"/>
    <xf numFmtId="166" fontId="60" fillId="0" borderId="0" applyFill="0" applyBorder="0" applyAlignment="0" applyProtection="0"/>
    <xf numFmtId="166" fontId="61" fillId="0" borderId="0" applyFill="0" applyBorder="0" applyAlignment="0" applyProtection="0"/>
    <xf numFmtId="166" fontId="62" fillId="0" borderId="0" applyFill="0" applyBorder="0" applyAlignment="0" applyProtection="0"/>
    <xf numFmtId="166" fontId="63" fillId="0" borderId="0" applyFill="0" applyBorder="0" applyAlignment="0" applyProtection="0"/>
    <xf numFmtId="0" fontId="47" fillId="27" borderId="0" applyNumberFormat="0" applyBorder="0" applyAlignment="0" applyProtection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34" fillId="35" borderId="13" applyNumberFormat="0" applyAlignment="0" applyProtection="0"/>
    <xf numFmtId="0" fontId="45" fillId="0" borderId="18" applyNumberFormat="0" applyFill="0" applyAlignment="0" applyProtection="0"/>
    <xf numFmtId="0" fontId="42" fillId="47" borderId="0" applyNumberFormat="0" applyBorder="0" applyAlignment="0" applyProtection="0"/>
    <xf numFmtId="0" fontId="64" fillId="0" borderId="0" applyNumberFormat="0" applyFill="0" applyBorder="0" applyAlignment="0" applyProtection="0"/>
    <xf numFmtId="0" fontId="32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/>
    <xf numFmtId="0" fontId="66" fillId="0" borderId="0"/>
    <xf numFmtId="0" fontId="67" fillId="0" borderId="0"/>
    <xf numFmtId="0" fontId="50" fillId="48" borderId="19" applyNumberFormat="0" applyFont="0" applyAlignment="0" applyProtection="0"/>
    <xf numFmtId="0" fontId="35" fillId="45" borderId="11" applyNumberFormat="0" applyAlignment="0" applyProtection="0"/>
    <xf numFmtId="0" fontId="68" fillId="0" borderId="0" applyNumberFormat="0">
      <alignment horizontal="left"/>
    </xf>
    <xf numFmtId="0" fontId="67" fillId="0" borderId="0"/>
    <xf numFmtId="0" fontId="41" fillId="0" borderId="0" applyNumberFormat="0" applyFill="0" applyBorder="0" applyAlignment="0" applyProtection="0"/>
    <xf numFmtId="0" fontId="31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30" borderId="0" applyNumberFormat="0" applyBorder="0" applyAlignment="0" applyProtection="0"/>
    <xf numFmtId="0" fontId="33" fillId="40" borderId="0" applyNumberFormat="0" applyBorder="0" applyAlignment="0" applyProtection="0"/>
    <xf numFmtId="0" fontId="33" fillId="44" borderId="0" applyNumberFormat="0" applyBorder="0" applyAlignment="0" applyProtection="0"/>
    <xf numFmtId="172" fontId="30" fillId="0" borderId="21">
      <protection locked="0"/>
    </xf>
    <xf numFmtId="0" fontId="34" fillId="35" borderId="13" applyNumberFormat="0" applyAlignment="0" applyProtection="0"/>
    <xf numFmtId="0" fontId="35" fillId="45" borderId="11" applyNumberFormat="0" applyAlignment="0" applyProtection="0"/>
    <xf numFmtId="0" fontId="36" fillId="45" borderId="13" applyNumberFormat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8" fillId="0" borderId="0" applyBorder="0">
      <alignment horizontal="center" vertical="center" wrapText="1"/>
    </xf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9" fillId="0" borderId="22" applyBorder="0">
      <alignment horizontal="center" vertical="center" wrapText="1"/>
    </xf>
    <xf numFmtId="172" fontId="72" fillId="32" borderId="21"/>
    <xf numFmtId="4" fontId="50" fillId="49" borderId="10" applyBorder="0">
      <alignment horizontal="right"/>
    </xf>
    <xf numFmtId="0" fontId="31" fillId="0" borderId="20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40" fillId="46" borderId="14" applyNumberFormat="0" applyAlignment="0" applyProtection="0"/>
    <xf numFmtId="0" fontId="71" fillId="0" borderId="0">
      <alignment horizontal="center" vertical="top" wrapText="1"/>
    </xf>
    <xf numFmtId="0" fontId="73" fillId="0" borderId="0">
      <alignment horizontal="centerContinuous" vertical="center"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0" fontId="64" fillId="33" borderId="0" applyFill="0">
      <alignment wrapText="1"/>
    </xf>
    <xf numFmtId="168" fontId="74" fillId="33" borderId="10">
      <alignment wrapText="1"/>
    </xf>
    <xf numFmtId="0" fontId="41" fillId="0" borderId="0" applyNumberFormat="0" applyFill="0" applyBorder="0" applyAlignment="0" applyProtection="0"/>
    <xf numFmtId="0" fontId="42" fillId="47" borderId="0" applyNumberFormat="0" applyBorder="0" applyAlignment="0" applyProtection="0"/>
    <xf numFmtId="0" fontId="32" fillId="0" borderId="0"/>
    <xf numFmtId="0" fontId="32" fillId="0" borderId="0"/>
    <xf numFmtId="0" fontId="32" fillId="0" borderId="0"/>
    <xf numFmtId="0" fontId="43" fillId="26" borderId="0" applyNumberFormat="0" applyBorder="0" applyAlignment="0" applyProtection="0"/>
    <xf numFmtId="166" fontId="75" fillId="49" borderId="23" applyNumberFormat="0" applyBorder="0" applyAlignment="0">
      <alignment vertical="center"/>
      <protection locked="0"/>
    </xf>
    <xf numFmtId="0" fontId="44" fillId="0" borderId="0" applyNumberFormat="0" applyFill="0" applyBorder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29" fillId="48" borderId="19" applyNumberFormat="0" applyFont="0" applyAlignment="0" applyProtection="0"/>
    <xf numFmtId="0" fontId="51" fillId="48" borderId="19" applyNumberFormat="0" applyFon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5" fillId="0" borderId="18" applyNumberFormat="0" applyFill="0" applyAlignment="0" applyProtection="0"/>
    <xf numFmtId="0" fontId="67" fillId="0" borderId="0"/>
    <xf numFmtId="166" fontId="64" fillId="0" borderId="0" applyFill="0" applyBorder="0" applyAlignment="0" applyProtection="0"/>
    <xf numFmtId="166" fontId="64" fillId="0" borderId="0" applyFill="0" applyBorder="0" applyAlignment="0" applyProtection="0"/>
    <xf numFmtId="166" fontId="64" fillId="0" borderId="0" applyFill="0" applyBorder="0" applyAlignment="0" applyProtection="0"/>
    <xf numFmtId="166" fontId="64" fillId="0" borderId="0" applyFill="0" applyBorder="0" applyAlignment="0" applyProtection="0"/>
    <xf numFmtId="166" fontId="64" fillId="0" borderId="0" applyFill="0" applyBorder="0" applyAlignment="0" applyProtection="0"/>
    <xf numFmtId="166" fontId="64" fillId="0" borderId="0" applyFill="0" applyBorder="0" applyAlignment="0" applyProtection="0"/>
    <xf numFmtId="166" fontId="64" fillId="0" borderId="0" applyFill="0" applyBorder="0" applyAlignment="0" applyProtection="0"/>
    <xf numFmtId="166" fontId="64" fillId="0" borderId="0" applyFill="0" applyBorder="0" applyAlignment="0" applyProtection="0"/>
    <xf numFmtId="0" fontId="46" fillId="0" borderId="0" applyNumberFormat="0" applyFill="0" applyBorder="0" applyAlignment="0" applyProtection="0"/>
    <xf numFmtId="49" fontId="64" fillId="0" borderId="0">
      <alignment horizontal="center"/>
    </xf>
    <xf numFmtId="49" fontId="64" fillId="0" borderId="0">
      <alignment horizontal="center"/>
    </xf>
    <xf numFmtId="49" fontId="64" fillId="0" borderId="0">
      <alignment horizontal="center"/>
    </xf>
    <xf numFmtId="49" fontId="64" fillId="0" borderId="0">
      <alignment horizontal="center"/>
    </xf>
    <xf numFmtId="49" fontId="64" fillId="0" borderId="0">
      <alignment horizontal="center"/>
    </xf>
    <xf numFmtId="49" fontId="64" fillId="0" borderId="0">
      <alignment horizontal="center"/>
    </xf>
    <xf numFmtId="49" fontId="64" fillId="0" borderId="0">
      <alignment horizontal="center"/>
    </xf>
    <xf numFmtId="49" fontId="64" fillId="0" borderId="0">
      <alignment horizontal="center"/>
    </xf>
    <xf numFmtId="49" fontId="64" fillId="0" borderId="0">
      <alignment horizontal="center"/>
    </xf>
    <xf numFmtId="164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2" fontId="64" fillId="0" borderId="0" applyFill="0" applyBorder="0" applyAlignment="0" applyProtection="0"/>
    <xf numFmtId="2" fontId="64" fillId="0" borderId="0" applyFill="0" applyBorder="0" applyAlignment="0" applyProtection="0"/>
    <xf numFmtId="2" fontId="64" fillId="0" borderId="0" applyFill="0" applyBorder="0" applyAlignment="0" applyProtection="0"/>
    <xf numFmtId="2" fontId="64" fillId="0" borderId="0" applyFill="0" applyBorder="0" applyAlignment="0" applyProtection="0"/>
    <xf numFmtId="2" fontId="64" fillId="0" borderId="0" applyFill="0" applyBorder="0" applyAlignment="0" applyProtection="0"/>
    <xf numFmtId="2" fontId="64" fillId="0" borderId="0" applyFill="0" applyBorder="0" applyAlignment="0" applyProtection="0"/>
    <xf numFmtId="2" fontId="64" fillId="0" borderId="0" applyFill="0" applyBorder="0" applyAlignment="0" applyProtection="0"/>
    <xf numFmtId="2" fontId="64" fillId="0" borderId="0" applyFill="0" applyBorder="0" applyAlignment="0" applyProtection="0"/>
    <xf numFmtId="2" fontId="64" fillId="0" borderId="0" applyFill="0" applyBorder="0" applyAlignment="0" applyProtection="0"/>
    <xf numFmtId="165" fontId="28" fillId="0" borderId="0" applyFont="0" applyFill="0" applyBorder="0" applyAlignment="0" applyProtection="0"/>
    <xf numFmtId="167" fontId="32" fillId="0" borderId="0" applyFont="0" applyFill="0" applyBorder="0" applyAlignment="0" applyProtection="0"/>
    <xf numFmtId="4" fontId="50" fillId="33" borderId="0" applyBorder="0">
      <alignment horizontal="right"/>
    </xf>
    <xf numFmtId="4" fontId="50" fillId="50" borderId="24" applyBorder="0">
      <alignment horizontal="right"/>
    </xf>
    <xf numFmtId="4" fontId="50" fillId="33" borderId="10" applyFont="0" applyBorder="0">
      <alignment horizontal="right"/>
    </xf>
    <xf numFmtId="0" fontId="47" fillId="27" borderId="0" applyNumberFormat="0" applyBorder="0" applyAlignment="0" applyProtection="0"/>
    <xf numFmtId="179" fontId="54" fillId="0" borderId="0">
      <protection locked="0"/>
    </xf>
    <xf numFmtId="0" fontId="8" fillId="51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4" borderId="0" applyNumberFormat="0" applyBorder="0" applyAlignment="0" applyProtection="0"/>
    <xf numFmtId="0" fontId="25" fillId="55" borderId="0" applyNumberFormat="0" applyBorder="0" applyAlignment="0" applyProtection="0"/>
    <xf numFmtId="0" fontId="8" fillId="56" borderId="0" applyNumberFormat="0" applyBorder="0" applyAlignment="0" applyProtection="0"/>
    <xf numFmtId="0" fontId="25" fillId="57" borderId="0" applyNumberFormat="0" applyBorder="0" applyAlignment="0" applyProtection="0"/>
    <xf numFmtId="0" fontId="25" fillId="58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32" fillId="48" borderId="19" applyNumberFormat="0" applyFont="0" applyAlignment="0" applyProtection="0"/>
    <xf numFmtId="0" fontId="8" fillId="0" borderId="0"/>
    <xf numFmtId="0" fontId="78" fillId="0" borderId="0" applyNumberFormat="0" applyFill="0" applyBorder="0" applyAlignment="0" applyProtection="0"/>
    <xf numFmtId="0" fontId="28" fillId="8" borderId="8" applyNumberFormat="0" applyFont="0" applyAlignment="0" applyProtection="0"/>
    <xf numFmtId="174" fontId="80" fillId="0" borderId="12">
      <protection locked="0"/>
    </xf>
    <xf numFmtId="0" fontId="81" fillId="0" borderId="0" applyNumberFormat="0" applyFill="0" applyBorder="0" applyAlignment="0" applyProtection="0"/>
    <xf numFmtId="0" fontId="79" fillId="0" borderId="0"/>
    <xf numFmtId="174" fontId="80" fillId="0" borderId="12">
      <protection locked="0"/>
    </xf>
    <xf numFmtId="174" fontId="54" fillId="0" borderId="12">
      <protection locked="0"/>
    </xf>
    <xf numFmtId="174" fontId="54" fillId="0" borderId="12">
      <protection locked="0"/>
    </xf>
    <xf numFmtId="0" fontId="49" fillId="0" borderId="22" applyBorder="0">
      <alignment horizontal="center" vertical="center" wrapText="1"/>
    </xf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4" fontId="50" fillId="50" borderId="24" applyBorder="0">
      <alignment horizontal="right"/>
    </xf>
    <xf numFmtId="0" fontId="8" fillId="51" borderId="0" applyNumberFormat="0" applyBorder="0" applyAlignment="0" applyProtection="0"/>
    <xf numFmtId="0" fontId="8" fillId="25" borderId="0" applyNumberFormat="0" applyBorder="0" applyAlignment="0" applyProtection="0"/>
    <xf numFmtId="0" fontId="8" fillId="52" borderId="0" applyNumberFormat="0" applyBorder="0" applyAlignment="0" applyProtection="0"/>
    <xf numFmtId="0" fontId="8" fillId="26" borderId="0" applyNumberFormat="0" applyBorder="0" applyAlignment="0" applyProtection="0"/>
    <xf numFmtId="0" fontId="8" fillId="53" borderId="0" applyNumberFormat="0" applyBorder="0" applyAlignment="0" applyProtection="0"/>
    <xf numFmtId="0" fontId="8" fillId="27" borderId="0" applyNumberFormat="0" applyBorder="0" applyAlignment="0" applyProtection="0"/>
    <xf numFmtId="0" fontId="8" fillId="56" borderId="0" applyNumberFormat="0" applyBorder="0" applyAlignment="0" applyProtection="0"/>
    <xf numFmtId="0" fontId="8" fillId="28" borderId="0" applyNumberFormat="0" applyBorder="0" applyAlignment="0" applyProtection="0"/>
    <xf numFmtId="0" fontId="8" fillId="10" borderId="0" applyNumberFormat="0" applyBorder="0" applyAlignment="0" applyProtection="0"/>
    <xf numFmtId="0" fontId="8" fillId="36" borderId="0" applyNumberFormat="0" applyBorder="0" applyAlignment="0" applyProtection="0"/>
    <xf numFmtId="0" fontId="8" fillId="54" borderId="0" applyNumberFormat="0" applyBorder="0" applyAlignment="0" applyProtection="0"/>
    <xf numFmtId="0" fontId="8" fillId="29" borderId="0" applyNumberFormat="0" applyBorder="0" applyAlignment="0" applyProtection="0"/>
    <xf numFmtId="0" fontId="8" fillId="17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38" borderId="0" applyNumberFormat="0" applyBorder="0" applyAlignment="0" applyProtection="0"/>
    <xf numFmtId="0" fontId="25" fillId="11" borderId="0" applyNumberFormat="0" applyBorder="0" applyAlignment="0" applyProtection="0"/>
    <xf numFmtId="0" fontId="25" fillId="39" borderId="0" applyNumberFormat="0" applyBorder="0" applyAlignment="0" applyProtection="0"/>
    <xf numFmtId="0" fontId="25" fillId="55" borderId="0" applyNumberFormat="0" applyBorder="0" applyAlignment="0" applyProtection="0"/>
    <xf numFmtId="0" fontId="25" fillId="29" borderId="0" applyNumberFormat="0" applyBorder="0" applyAlignment="0" applyProtection="0"/>
    <xf numFmtId="0" fontId="25" fillId="57" borderId="0" applyNumberFormat="0" applyBorder="0" applyAlignment="0" applyProtection="0"/>
    <xf numFmtId="0" fontId="25" fillId="30" borderId="0" applyNumberFormat="0" applyBorder="0" applyAlignment="0" applyProtection="0"/>
    <xf numFmtId="0" fontId="25" fillId="58" borderId="0" applyNumberFormat="0" applyBorder="0" applyAlignment="0" applyProtection="0"/>
    <xf numFmtId="0" fontId="25" fillId="31" borderId="0" applyNumberFormat="0" applyBorder="0" applyAlignment="0" applyProtection="0"/>
    <xf numFmtId="0" fontId="25" fillId="9" borderId="0" applyNumberFormat="0" applyBorder="0" applyAlignment="0" applyProtection="0"/>
    <xf numFmtId="0" fontId="25" fillId="41" borderId="0" applyNumberFormat="0" applyBorder="0" applyAlignment="0" applyProtection="0"/>
    <xf numFmtId="0" fontId="25" fillId="16" borderId="0" applyNumberFormat="0" applyBorder="0" applyAlignment="0" applyProtection="0"/>
    <xf numFmtId="0" fontId="25" fillId="30" borderId="0" applyNumberFormat="0" applyBorder="0" applyAlignment="0" applyProtection="0"/>
    <xf numFmtId="0" fontId="18" fillId="6" borderId="5" applyNumberFormat="0" applyAlignment="0" applyProtection="0"/>
    <xf numFmtId="0" fontId="18" fillId="45" borderId="5" applyNumberFormat="0" applyAlignment="0" applyProtection="0"/>
    <xf numFmtId="0" fontId="19" fillId="6" borderId="4" applyNumberFormat="0" applyAlignment="0" applyProtection="0"/>
    <xf numFmtId="0" fontId="19" fillId="45" borderId="4" applyNumberFormat="0" applyAlignment="0" applyProtection="0"/>
    <xf numFmtId="0" fontId="11" fillId="0" borderId="1" applyNumberFormat="0" applyFill="0" applyAlignment="0" applyProtection="0"/>
    <xf numFmtId="0" fontId="82" fillId="0" borderId="15" applyNumberFormat="0" applyFill="0" applyAlignment="0" applyProtection="0"/>
    <xf numFmtId="0" fontId="12" fillId="0" borderId="2" applyNumberFormat="0" applyFill="0" applyAlignment="0" applyProtection="0"/>
    <xf numFmtId="0" fontId="83" fillId="0" borderId="2" applyNumberFormat="0" applyFill="0" applyAlignment="0" applyProtection="0"/>
    <xf numFmtId="0" fontId="13" fillId="0" borderId="3" applyNumberFormat="0" applyFill="0" applyAlignment="0" applyProtection="0"/>
    <xf numFmtId="0" fontId="84" fillId="0" borderId="17" applyNumberFormat="0" applyFill="0" applyAlignment="0" applyProtection="0"/>
    <xf numFmtId="0" fontId="1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20" applyNumberFormat="0" applyFill="0" applyAlignment="0" applyProtection="0"/>
    <xf numFmtId="0" fontId="10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34" fillId="35" borderId="13" applyNumberFormat="0" applyAlignment="0" applyProtection="0"/>
    <xf numFmtId="0" fontId="35" fillId="45" borderId="11" applyNumberFormat="0" applyAlignment="0" applyProtection="0"/>
    <xf numFmtId="0" fontId="36" fillId="45" borderId="13" applyNumberFormat="0" applyAlignment="0" applyProtection="0"/>
    <xf numFmtId="0" fontId="31" fillId="0" borderId="20" applyNumberFormat="0" applyFill="0" applyAlignment="0" applyProtection="0"/>
    <xf numFmtId="0" fontId="32" fillId="48" borderId="19" applyNumberFormat="0" applyFont="0" applyAlignment="0" applyProtection="0"/>
    <xf numFmtId="0" fontId="7" fillId="0" borderId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0" borderId="0"/>
    <xf numFmtId="0" fontId="6" fillId="13" borderId="0" applyNumberFormat="0" applyBorder="0" applyAlignment="0" applyProtection="0"/>
    <xf numFmtId="0" fontId="6" fillId="20" borderId="0" applyNumberFormat="0" applyBorder="0" applyAlignment="0" applyProtection="0"/>
    <xf numFmtId="0" fontId="6" fillId="51" borderId="0" applyNumberFormat="0" applyBorder="0" applyAlignment="0" applyProtection="0"/>
    <xf numFmtId="0" fontId="6" fillId="25" borderId="0" applyNumberFormat="0" applyBorder="0" applyAlignment="0" applyProtection="0"/>
    <xf numFmtId="0" fontId="6" fillId="52" borderId="0" applyNumberFormat="0" applyBorder="0" applyAlignment="0" applyProtection="0"/>
    <xf numFmtId="0" fontId="6" fillId="26" borderId="0" applyNumberFormat="0" applyBorder="0" applyAlignment="0" applyProtection="0"/>
    <xf numFmtId="0" fontId="6" fillId="53" borderId="0" applyNumberFormat="0" applyBorder="0" applyAlignment="0" applyProtection="0"/>
    <xf numFmtId="0" fontId="6" fillId="27" borderId="0" applyNumberFormat="0" applyBorder="0" applyAlignment="0" applyProtection="0"/>
    <xf numFmtId="0" fontId="6" fillId="56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54" borderId="0" applyNumberFormat="0" applyBorder="0" applyAlignment="0" applyProtection="0"/>
    <xf numFmtId="0" fontId="6" fillId="29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38" borderId="0" applyNumberFormat="0" applyBorder="0" applyAlignment="0" applyProtection="0"/>
    <xf numFmtId="0" fontId="87" fillId="0" borderId="0" applyNumberFormat="0" applyFill="0" applyBorder="0" applyAlignment="0" applyProtection="0"/>
    <xf numFmtId="0" fontId="28" fillId="48" borderId="19" applyNumberFormat="0" applyFont="0" applyAlignment="0" applyProtection="0"/>
    <xf numFmtId="0" fontId="86" fillId="0" borderId="0"/>
    <xf numFmtId="0" fontId="6" fillId="23" borderId="0" applyNumberFormat="0" applyBorder="0" applyAlignment="0" applyProtection="0"/>
    <xf numFmtId="0" fontId="6" fillId="19" borderId="0" applyNumberFormat="0" applyBorder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54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5" fillId="0" borderId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25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26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27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38" borderId="0" applyNumberFormat="0" applyBorder="0" applyAlignment="0" applyProtection="0"/>
    <xf numFmtId="0" fontId="4" fillId="0" borderId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25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26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27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28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6" borderId="0" applyNumberFormat="0" applyBorder="0" applyAlignment="0" applyProtection="0"/>
    <xf numFmtId="0" fontId="4" fillId="13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2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38" borderId="0" applyNumberFormat="0" applyBorder="0" applyAlignment="0" applyProtection="0"/>
    <xf numFmtId="0" fontId="3" fillId="0" borderId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54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52" borderId="0" applyNumberFormat="0" applyBorder="0" applyAlignment="0" applyProtection="0"/>
    <xf numFmtId="0" fontId="3" fillId="26" borderId="0" applyNumberFormat="0" applyBorder="0" applyAlignment="0" applyProtection="0"/>
    <xf numFmtId="0" fontId="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56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36" borderId="0" applyNumberFormat="0" applyBorder="0" applyAlignment="0" applyProtection="0"/>
    <xf numFmtId="0" fontId="3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4" borderId="0" applyNumberFormat="0" applyBorder="0" applyAlignment="0" applyProtection="0"/>
    <xf numFmtId="0" fontId="3" fillId="38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0" borderId="0" applyNumberFormat="0" applyBorder="0" applyAlignment="0" applyProtection="0"/>
    <xf numFmtId="0" fontId="2" fillId="17" borderId="0" applyNumberFormat="0" applyBorder="0" applyAlignment="0" applyProtection="0"/>
    <xf numFmtId="0" fontId="2" fillId="29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6" borderId="0" applyNumberFormat="0" applyBorder="0" applyAlignment="0" applyProtection="0"/>
    <xf numFmtId="0" fontId="2" fillId="25" borderId="0" applyNumberFormat="0" applyBorder="0" applyAlignment="0" applyProtection="0"/>
    <xf numFmtId="0" fontId="2" fillId="0" borderId="0"/>
    <xf numFmtId="0" fontId="1" fillId="0" borderId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</cellStyleXfs>
  <cellXfs count="112">
    <xf numFmtId="0" fontId="0" fillId="0" borderId="0" xfId="0"/>
    <xf numFmtId="49" fontId="26" fillId="0" borderId="0" xfId="0" applyNumberFormat="1" applyFont="1" applyAlignment="1">
      <alignment horizontal="center" vertical="center"/>
    </xf>
    <xf numFmtId="4" fontId="27" fillId="60" borderId="10" xfId="0" applyNumberFormat="1" applyFont="1" applyFill="1" applyBorder="1" applyAlignment="1">
      <alignment horizontal="center" vertical="center"/>
    </xf>
    <xf numFmtId="4" fontId="26" fillId="59" borderId="10" xfId="0" applyNumberFormat="1" applyFont="1" applyFill="1" applyBorder="1" applyAlignment="1">
      <alignment horizontal="center" vertical="center"/>
    </xf>
    <xf numFmtId="4" fontId="26" fillId="59" borderId="10" xfId="443" applyNumberFormat="1" applyFont="1" applyFill="1" applyBorder="1" applyAlignment="1">
      <alignment horizontal="center" vertical="center"/>
    </xf>
    <xf numFmtId="4" fontId="26" fillId="0" borderId="10" xfId="0" applyNumberFormat="1" applyFont="1" applyBorder="1" applyAlignment="1">
      <alignment horizontal="center" vertical="center"/>
    </xf>
    <xf numFmtId="4" fontId="77" fillId="59" borderId="10" xfId="260" applyNumberFormat="1" applyFont="1" applyFill="1" applyBorder="1" applyAlignment="1">
      <alignment horizontal="center" vertical="center"/>
    </xf>
    <xf numFmtId="0" fontId="26" fillId="61" borderId="10" xfId="0" applyFont="1" applyFill="1" applyBorder="1" applyAlignment="1">
      <alignment horizontal="center" vertical="center" wrapText="1"/>
    </xf>
    <xf numFmtId="4" fontId="26" fillId="0" borderId="10" xfId="443" applyNumberFormat="1" applyFont="1" applyBorder="1" applyAlignment="1">
      <alignment horizontal="center" vertical="center"/>
    </xf>
    <xf numFmtId="4" fontId="26" fillId="0" borderId="10" xfId="443" applyNumberFormat="1" applyFont="1" applyFill="1" applyBorder="1" applyAlignment="1">
      <alignment horizontal="center" vertical="center"/>
    </xf>
    <xf numFmtId="4" fontId="26" fillId="0" borderId="10" xfId="260" applyNumberFormat="1" applyFont="1" applyBorder="1" applyAlignment="1">
      <alignment horizontal="center" vertical="center"/>
    </xf>
    <xf numFmtId="4" fontId="88" fillId="0" borderId="10" xfId="443" applyNumberFormat="1" applyFont="1" applyBorder="1" applyAlignment="1">
      <alignment horizontal="center" vertical="center"/>
    </xf>
    <xf numFmtId="49" fontId="90" fillId="61" borderId="10" xfId="0" applyNumberFormat="1" applyFont="1" applyFill="1" applyBorder="1" applyAlignment="1">
      <alignment horizontal="center" vertical="center"/>
    </xf>
    <xf numFmtId="0" fontId="90" fillId="61" borderId="10" xfId="0" applyFont="1" applyFill="1" applyBorder="1" applyAlignment="1">
      <alignment horizontal="center" vertical="center" wrapText="1"/>
    </xf>
    <xf numFmtId="49" fontId="90" fillId="0" borderId="10" xfId="0" applyNumberFormat="1" applyFont="1" applyBorder="1" applyAlignment="1">
      <alignment horizontal="center" vertical="center"/>
    </xf>
    <xf numFmtId="4" fontId="91" fillId="60" borderId="10" xfId="0" applyNumberFormat="1" applyFont="1" applyFill="1" applyBorder="1" applyAlignment="1">
      <alignment horizontal="center" vertical="center"/>
    </xf>
    <xf numFmtId="0" fontId="92" fillId="59" borderId="10" xfId="464" applyNumberFormat="1" applyFont="1" applyFill="1" applyBorder="1" applyAlignment="1" applyProtection="1">
      <alignment vertical="center" wrapText="1"/>
      <protection locked="0"/>
    </xf>
    <xf numFmtId="0" fontId="92" fillId="59" borderId="10" xfId="464" applyNumberFormat="1" applyFont="1" applyFill="1" applyBorder="1" applyAlignment="1" applyProtection="1">
      <alignment horizontal="center" vertical="center" wrapText="1"/>
      <protection locked="0"/>
    </xf>
    <xf numFmtId="180" fontId="90" fillId="59" borderId="10" xfId="0" applyNumberFormat="1" applyFont="1" applyFill="1" applyBorder="1" applyAlignment="1">
      <alignment horizontal="center" vertical="center"/>
    </xf>
    <xf numFmtId="4" fontId="90" fillId="59" borderId="10" xfId="0" applyNumberFormat="1" applyFont="1" applyFill="1" applyBorder="1" applyAlignment="1">
      <alignment horizontal="center" vertical="center"/>
    </xf>
    <xf numFmtId="0" fontId="90" fillId="59" borderId="10" xfId="0" applyFont="1" applyFill="1" applyBorder="1" applyAlignment="1">
      <alignment vertical="center"/>
    </xf>
    <xf numFmtId="0" fontId="90" fillId="59" borderId="10" xfId="0" applyFont="1" applyFill="1" applyBorder="1" applyAlignment="1">
      <alignment horizontal="center" vertical="center"/>
    </xf>
    <xf numFmtId="180" fontId="90" fillId="59" borderId="10" xfId="443" applyNumberFormat="1" applyFont="1" applyFill="1" applyBorder="1" applyAlignment="1">
      <alignment horizontal="center" vertical="center"/>
    </xf>
    <xf numFmtId="4" fontId="90" fillId="59" borderId="10" xfId="443" applyNumberFormat="1" applyFont="1" applyFill="1" applyBorder="1" applyAlignment="1">
      <alignment horizontal="center" vertical="center"/>
    </xf>
    <xf numFmtId="0" fontId="91" fillId="59" borderId="10" xfId="0" applyFont="1" applyFill="1" applyBorder="1" applyAlignment="1">
      <alignment vertical="center"/>
    </xf>
    <xf numFmtId="180" fontId="92" fillId="59" borderId="10" xfId="0" applyNumberFormat="1" applyFont="1" applyFill="1" applyBorder="1" applyAlignment="1">
      <alignment horizontal="center" vertical="center"/>
    </xf>
    <xf numFmtId="180" fontId="92" fillId="59" borderId="10" xfId="260" applyNumberFormat="1" applyFont="1" applyFill="1" applyBorder="1" applyAlignment="1">
      <alignment horizontal="center" vertical="center"/>
    </xf>
    <xf numFmtId="4" fontId="92" fillId="59" borderId="10" xfId="260" applyNumberFormat="1" applyFont="1" applyFill="1" applyBorder="1" applyAlignment="1">
      <alignment horizontal="center" vertical="center"/>
    </xf>
    <xf numFmtId="0" fontId="90" fillId="59" borderId="10" xfId="0" applyFont="1" applyFill="1" applyBorder="1" applyAlignment="1">
      <alignment horizontal="left" vertical="center"/>
    </xf>
    <xf numFmtId="0" fontId="90" fillId="59" borderId="10" xfId="0" applyFont="1" applyFill="1" applyBorder="1" applyAlignment="1">
      <alignment vertical="center" wrapText="1"/>
    </xf>
    <xf numFmtId="1" fontId="90" fillId="59" borderId="10" xfId="0" applyNumberFormat="1" applyFont="1" applyFill="1" applyBorder="1" applyAlignment="1">
      <alignment horizontal="center" vertical="center"/>
    </xf>
    <xf numFmtId="4" fontId="90" fillId="0" borderId="10" xfId="443" applyNumberFormat="1" applyFont="1" applyBorder="1" applyAlignment="1">
      <alignment horizontal="center" vertical="center"/>
    </xf>
    <xf numFmtId="4" fontId="90" fillId="0" borderId="10" xfId="0" applyNumberFormat="1" applyFont="1" applyBorder="1" applyAlignment="1">
      <alignment horizontal="center" vertical="center"/>
    </xf>
    <xf numFmtId="4" fontId="90" fillId="0" borderId="10" xfId="260" applyNumberFormat="1" applyFont="1" applyBorder="1" applyAlignment="1">
      <alignment horizontal="center" vertical="center"/>
    </xf>
    <xf numFmtId="180" fontId="90" fillId="59" borderId="25" xfId="443" applyNumberFormat="1" applyFont="1" applyFill="1" applyBorder="1" applyAlignment="1">
      <alignment horizontal="center" vertical="center"/>
    </xf>
    <xf numFmtId="4" fontId="26" fillId="60" borderId="10" xfId="0" applyNumberFormat="1" applyFont="1" applyFill="1" applyBorder="1" applyAlignment="1">
      <alignment horizontal="center" vertical="center"/>
    </xf>
    <xf numFmtId="4" fontId="92" fillId="59" borderId="10" xfId="0" applyNumberFormat="1" applyFont="1" applyFill="1" applyBorder="1" applyAlignment="1">
      <alignment horizontal="center" vertical="center"/>
    </xf>
    <xf numFmtId="0" fontId="96" fillId="59" borderId="10" xfId="464" applyNumberFormat="1" applyFont="1" applyFill="1" applyBorder="1" applyAlignment="1" applyProtection="1">
      <alignment horizontal="center" vertical="center" wrapText="1"/>
      <protection locked="0"/>
    </xf>
    <xf numFmtId="2" fontId="95" fillId="0" borderId="10" xfId="580" applyNumberFormat="1" applyFont="1" applyBorder="1" applyAlignment="1">
      <alignment horizontal="center" vertical="center"/>
    </xf>
    <xf numFmtId="0" fontId="26" fillId="59" borderId="0" xfId="0" applyFont="1" applyFill="1" applyAlignment="1">
      <alignment vertical="center"/>
    </xf>
    <xf numFmtId="0" fontId="95" fillId="59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180" fontId="90" fillId="59" borderId="10" xfId="0" applyNumberFormat="1" applyFont="1" applyFill="1" applyBorder="1" applyAlignment="1">
      <alignment horizontal="center" vertical="center" wrapText="1"/>
    </xf>
    <xf numFmtId="4" fontId="90" fillId="59" borderId="10" xfId="0" applyNumberFormat="1" applyFont="1" applyFill="1" applyBorder="1" applyAlignment="1">
      <alignment horizontal="center" vertical="center" wrapText="1"/>
    </xf>
    <xf numFmtId="4" fontId="26" fillId="59" borderId="10" xfId="0" applyNumberFormat="1" applyFont="1" applyFill="1" applyBorder="1" applyAlignment="1">
      <alignment horizontal="center" vertical="center" wrapText="1"/>
    </xf>
    <xf numFmtId="4" fontId="95" fillId="0" borderId="10" xfId="0" applyNumberFormat="1" applyFont="1" applyBorder="1" applyAlignment="1">
      <alignment horizontal="center" vertical="center"/>
    </xf>
    <xf numFmtId="4" fontId="95" fillId="59" borderId="10" xfId="0" applyNumberFormat="1" applyFont="1" applyFill="1" applyBorder="1" applyAlignment="1">
      <alignment horizontal="center" vertical="center" wrapText="1"/>
    </xf>
    <xf numFmtId="4" fontId="90" fillId="60" borderId="10" xfId="0" applyNumberFormat="1" applyFont="1" applyFill="1" applyBorder="1" applyAlignment="1">
      <alignment horizontal="center" vertical="center"/>
    </xf>
    <xf numFmtId="0" fontId="92" fillId="59" borderId="10" xfId="0" applyFont="1" applyFill="1" applyBorder="1" applyAlignment="1">
      <alignment vertical="center"/>
    </xf>
    <xf numFmtId="0" fontId="92" fillId="59" borderId="10" xfId="0" applyFont="1" applyFill="1" applyBorder="1" applyAlignment="1">
      <alignment horizontal="center" vertical="center"/>
    </xf>
    <xf numFmtId="4" fontId="77" fillId="59" borderId="10" xfId="0" applyNumberFormat="1" applyFont="1" applyFill="1" applyBorder="1" applyAlignment="1">
      <alignment horizontal="center" vertical="center"/>
    </xf>
    <xf numFmtId="4" fontId="90" fillId="0" borderId="10" xfId="579" applyNumberFormat="1" applyFont="1" applyBorder="1" applyAlignment="1">
      <alignment horizontal="center" vertical="center"/>
    </xf>
    <xf numFmtId="4" fontId="26" fillId="0" borderId="10" xfId="579" applyNumberFormat="1" applyFont="1" applyBorder="1" applyAlignment="1">
      <alignment horizontal="center" vertical="center"/>
    </xf>
    <xf numFmtId="4" fontId="90" fillId="0" borderId="10" xfId="509" applyNumberFormat="1" applyFont="1" applyBorder="1" applyAlignment="1">
      <alignment horizontal="center" vertical="center"/>
    </xf>
    <xf numFmtId="4" fontId="26" fillId="0" borderId="10" xfId="509" applyNumberFormat="1" applyFont="1" applyBorder="1" applyAlignment="1">
      <alignment horizontal="center" vertical="center"/>
    </xf>
    <xf numFmtId="180" fontId="90" fillId="59" borderId="10" xfId="467" applyNumberFormat="1" applyFont="1" applyFill="1" applyBorder="1" applyAlignment="1">
      <alignment horizontal="center" vertical="center"/>
    </xf>
    <xf numFmtId="4" fontId="90" fillId="59" borderId="10" xfId="467" applyNumberFormat="1" applyFont="1" applyFill="1" applyBorder="1" applyAlignment="1">
      <alignment horizontal="center" vertical="center"/>
    </xf>
    <xf numFmtId="4" fontId="26" fillId="59" borderId="10" xfId="467" applyNumberFormat="1" applyFont="1" applyFill="1" applyBorder="1" applyAlignment="1">
      <alignment horizontal="center" vertical="center"/>
    </xf>
    <xf numFmtId="4" fontId="90" fillId="59" borderId="10" xfId="424" applyNumberFormat="1" applyFont="1" applyFill="1" applyBorder="1" applyAlignment="1">
      <alignment horizontal="center" vertical="center"/>
    </xf>
    <xf numFmtId="4" fontId="90" fillId="0" borderId="10" xfId="538" applyNumberFormat="1" applyFont="1" applyBorder="1" applyAlignment="1">
      <alignment horizontal="center" vertical="center"/>
    </xf>
    <xf numFmtId="4" fontId="26" fillId="0" borderId="10" xfId="538" applyNumberFormat="1" applyFont="1" applyBorder="1" applyAlignment="1">
      <alignment horizontal="center" vertical="center"/>
    </xf>
    <xf numFmtId="0" fontId="95" fillId="59" borderId="10" xfId="580" applyFont="1" applyFill="1" applyBorder="1" applyAlignment="1">
      <alignment horizontal="center" vertical="center"/>
    </xf>
    <xf numFmtId="181" fontId="95" fillId="59" borderId="10" xfId="580" applyNumberFormat="1" applyFont="1" applyFill="1" applyBorder="1" applyAlignment="1">
      <alignment horizontal="center" vertical="center"/>
    </xf>
    <xf numFmtId="0" fontId="26" fillId="59" borderId="0" xfId="0" applyFont="1" applyFill="1" applyAlignment="1">
      <alignment horizontal="center" vertical="center"/>
    </xf>
    <xf numFmtId="0" fontId="9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" fontId="91" fillId="60" borderId="10" xfId="509" applyNumberFormat="1" applyFont="1" applyFill="1" applyBorder="1" applyAlignment="1">
      <alignment horizontal="center" vertical="center"/>
    </xf>
    <xf numFmtId="4" fontId="27" fillId="60" borderId="10" xfId="509" applyNumberFormat="1" applyFont="1" applyFill="1" applyBorder="1" applyAlignment="1">
      <alignment horizontal="center" vertical="center"/>
    </xf>
    <xf numFmtId="4" fontId="98" fillId="60" borderId="10" xfId="0" applyNumberFormat="1" applyFont="1" applyFill="1" applyBorder="1" applyAlignment="1">
      <alignment horizontal="center" vertical="center"/>
    </xf>
    <xf numFmtId="4" fontId="99" fillId="60" borderId="10" xfId="0" applyNumberFormat="1" applyFont="1" applyFill="1" applyBorder="1" applyAlignment="1">
      <alignment horizontal="center" vertical="center"/>
    </xf>
    <xf numFmtId="0" fontId="27" fillId="60" borderId="10" xfId="0" applyFont="1" applyFill="1" applyBorder="1" applyAlignment="1">
      <alignment horizontal="center" vertical="center" wrapText="1"/>
    </xf>
    <xf numFmtId="4" fontId="95" fillId="59" borderId="10" xfId="580" applyNumberFormat="1" applyFont="1" applyFill="1" applyBorder="1" applyAlignment="1">
      <alignment horizontal="center" vertical="center"/>
    </xf>
    <xf numFmtId="4" fontId="95" fillId="0" borderId="10" xfId="580" applyNumberFormat="1" applyFont="1" applyBorder="1" applyAlignment="1">
      <alignment horizontal="center" vertical="center"/>
    </xf>
    <xf numFmtId="0" fontId="91" fillId="60" borderId="25" xfId="0" applyFont="1" applyFill="1" applyBorder="1" applyAlignment="1">
      <alignment vertical="center" wrapText="1"/>
    </xf>
    <xf numFmtId="4" fontId="90" fillId="59" borderId="25" xfId="0" applyNumberFormat="1" applyFont="1" applyFill="1" applyBorder="1" applyAlignment="1">
      <alignment horizontal="center" vertical="center" wrapText="1"/>
    </xf>
    <xf numFmtId="0" fontId="91" fillId="60" borderId="27" xfId="0" applyFont="1" applyFill="1" applyBorder="1" applyAlignment="1">
      <alignment vertical="center" wrapText="1"/>
    </xf>
    <xf numFmtId="4" fontId="90" fillId="59" borderId="27" xfId="0" applyNumberFormat="1" applyFont="1" applyFill="1" applyBorder="1" applyAlignment="1">
      <alignment horizontal="center" vertical="center" wrapText="1"/>
    </xf>
    <xf numFmtId="49" fontId="91" fillId="59" borderId="10" xfId="0" applyNumberFormat="1" applyFont="1" applyFill="1" applyBorder="1" applyAlignment="1">
      <alignment horizontal="center" vertical="center"/>
    </xf>
    <xf numFmtId="0" fontId="91" fillId="59" borderId="10" xfId="0" applyFont="1" applyFill="1" applyBorder="1" applyAlignment="1">
      <alignment vertical="center" wrapText="1"/>
    </xf>
    <xf numFmtId="180" fontId="91" fillId="59" borderId="10" xfId="0" applyNumberFormat="1" applyFont="1" applyFill="1" applyBorder="1" applyAlignment="1">
      <alignment horizontal="center" vertical="center" wrapText="1"/>
    </xf>
    <xf numFmtId="49" fontId="90" fillId="59" borderId="10" xfId="0" applyNumberFormat="1" applyFont="1" applyFill="1" applyBorder="1" applyAlignment="1">
      <alignment horizontal="center" vertical="center"/>
    </xf>
    <xf numFmtId="180" fontId="92" fillId="59" borderId="10" xfId="0" applyNumberFormat="1" applyFont="1" applyFill="1" applyBorder="1" applyAlignment="1">
      <alignment horizontal="center" vertical="center" wrapText="1"/>
    </xf>
    <xf numFmtId="180" fontId="91" fillId="59" borderId="10" xfId="0" applyNumberFormat="1" applyFont="1" applyFill="1" applyBorder="1" applyAlignment="1">
      <alignment horizontal="center" vertical="center"/>
    </xf>
    <xf numFmtId="181" fontId="95" fillId="59" borderId="10" xfId="0" applyNumberFormat="1" applyFont="1" applyFill="1" applyBorder="1" applyAlignment="1">
      <alignment horizontal="center" vertical="center" wrapText="1"/>
    </xf>
    <xf numFmtId="0" fontId="93" fillId="59" borderId="10" xfId="0" applyFont="1" applyFill="1" applyBorder="1" applyAlignment="1">
      <alignment vertical="center"/>
    </xf>
    <xf numFmtId="180" fontId="93" fillId="59" borderId="10" xfId="0" applyNumberFormat="1" applyFont="1" applyFill="1" applyBorder="1" applyAlignment="1">
      <alignment horizontal="center" vertical="center"/>
    </xf>
    <xf numFmtId="180" fontId="91" fillId="59" borderId="10" xfId="509" applyNumberFormat="1" applyFont="1" applyFill="1" applyBorder="1" applyAlignment="1">
      <alignment horizontal="center" vertical="center"/>
    </xf>
    <xf numFmtId="0" fontId="92" fillId="59" borderId="10" xfId="260" applyFont="1" applyFill="1" applyBorder="1" applyAlignment="1">
      <alignment horizontal="left" vertical="center" wrapText="1"/>
    </xf>
    <xf numFmtId="180" fontId="94" fillId="59" borderId="10" xfId="579" applyNumberFormat="1" applyFont="1" applyFill="1" applyBorder="1" applyAlignment="1">
      <alignment horizontal="center" vertical="center"/>
    </xf>
    <xf numFmtId="180" fontId="90" fillId="59" borderId="10" xfId="579" applyNumberFormat="1" applyFont="1" applyFill="1" applyBorder="1" applyAlignment="1">
      <alignment horizontal="center" vertical="center"/>
    </xf>
    <xf numFmtId="180" fontId="90" fillId="59" borderId="10" xfId="509" applyNumberFormat="1" applyFont="1" applyFill="1" applyBorder="1" applyAlignment="1">
      <alignment horizontal="center" vertical="center"/>
    </xf>
    <xf numFmtId="0" fontId="90" fillId="59" borderId="10" xfId="0" applyFont="1" applyFill="1" applyBorder="1" applyAlignment="1">
      <alignment horizontal="left" vertical="center" wrapText="1"/>
    </xf>
    <xf numFmtId="180" fontId="92" fillId="59" borderId="25" xfId="443" applyNumberFormat="1" applyFont="1" applyFill="1" applyBorder="1" applyAlignment="1">
      <alignment horizontal="center" vertical="center"/>
    </xf>
    <xf numFmtId="180" fontId="90" fillId="59" borderId="25" xfId="260" applyNumberFormat="1" applyFont="1" applyFill="1" applyBorder="1" applyAlignment="1">
      <alignment horizontal="center" vertical="center"/>
    </xf>
    <xf numFmtId="180" fontId="90" fillId="59" borderId="10" xfId="260" applyNumberFormat="1" applyFont="1" applyFill="1" applyBorder="1" applyAlignment="1">
      <alignment horizontal="center" vertical="center"/>
    </xf>
    <xf numFmtId="180" fontId="90" fillId="59" borderId="10" xfId="538" applyNumberFormat="1" applyFont="1" applyFill="1" applyBorder="1" applyAlignment="1">
      <alignment horizontal="center" vertical="center"/>
    </xf>
    <xf numFmtId="183" fontId="95" fillId="59" borderId="10" xfId="580" applyNumberFormat="1" applyFont="1" applyFill="1" applyBorder="1" applyAlignment="1">
      <alignment horizontal="center" vertical="center"/>
    </xf>
    <xf numFmtId="182" fontId="95" fillId="59" borderId="10" xfId="580" applyNumberFormat="1" applyFont="1" applyFill="1" applyBorder="1" applyAlignment="1">
      <alignment horizontal="center" vertical="center"/>
    </xf>
    <xf numFmtId="49" fontId="91" fillId="61" borderId="10" xfId="0" applyNumberFormat="1" applyFont="1" applyFill="1" applyBorder="1" applyAlignment="1">
      <alignment horizontal="center" vertical="center"/>
    </xf>
    <xf numFmtId="0" fontId="91" fillId="61" borderId="10" xfId="0" applyFont="1" applyFill="1" applyBorder="1" applyAlignment="1">
      <alignment vertical="center"/>
    </xf>
    <xf numFmtId="180" fontId="91" fillId="61" borderId="10" xfId="0" applyNumberFormat="1" applyFont="1" applyFill="1" applyBorder="1" applyAlignment="1">
      <alignment horizontal="center" vertical="center"/>
    </xf>
    <xf numFmtId="180" fontId="93" fillId="61" borderId="10" xfId="0" applyNumberFormat="1" applyFont="1" applyFill="1" applyBorder="1" applyAlignment="1">
      <alignment horizontal="center" vertical="center"/>
    </xf>
    <xf numFmtId="0" fontId="90" fillId="61" borderId="10" xfId="0" applyFont="1" applyFill="1" applyBorder="1" applyAlignment="1">
      <alignment vertical="center"/>
    </xf>
    <xf numFmtId="0" fontId="90" fillId="61" borderId="10" xfId="0" applyFont="1" applyFill="1" applyBorder="1" applyAlignment="1">
      <alignment horizontal="center" vertical="center"/>
    </xf>
    <xf numFmtId="180" fontId="92" fillId="61" borderId="10" xfId="0" applyNumberFormat="1" applyFont="1" applyFill="1" applyBorder="1" applyAlignment="1">
      <alignment horizontal="center" vertical="center"/>
    </xf>
    <xf numFmtId="180" fontId="90" fillId="61" borderId="10" xfId="0" applyNumberFormat="1" applyFont="1" applyFill="1" applyBorder="1" applyAlignment="1">
      <alignment horizontal="center" vertical="center"/>
    </xf>
    <xf numFmtId="0" fontId="90" fillId="61" borderId="10" xfId="0" applyFont="1" applyFill="1" applyBorder="1" applyAlignment="1">
      <alignment vertical="center" wrapText="1"/>
    </xf>
    <xf numFmtId="0" fontId="8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180" fontId="26" fillId="59" borderId="0" xfId="0" applyNumberFormat="1" applyFont="1" applyFill="1" applyAlignment="1">
      <alignment horizontal="center" vertical="center"/>
    </xf>
    <xf numFmtId="0" fontId="100" fillId="59" borderId="0" xfId="0" applyFont="1" applyFill="1" applyAlignment="1">
      <alignment horizontal="right" vertical="center"/>
    </xf>
  </cellXfs>
  <cellStyles count="593">
    <cellStyle name="_ВО ОП ТЭС-ОТ- 2007" xfId="76"/>
    <cellStyle name="_ВФ ОАО ТЭС-ОТ- 2009" xfId="75"/>
    <cellStyle name="_Договор аренды ЯЭ с разбивкой" xfId="73"/>
    <cellStyle name="_ОТ ИД 2009" xfId="72"/>
    <cellStyle name="_экон.форм-т ВО 1 с разбивкой" xfId="71"/>
    <cellStyle name="”€ќђќ‘ћ‚›‰" xfId="70"/>
    <cellStyle name="”€љ‘€ђћ‚ђќќ›‰" xfId="69"/>
    <cellStyle name="”ќђќ‘ћ‚›‰" xfId="68"/>
    <cellStyle name="”љ‘ђћ‚ђќќ›‰" xfId="67"/>
    <cellStyle name="„…ќ…†ќ›‰" xfId="66"/>
    <cellStyle name="€’ћѓћ‚›‰" xfId="65"/>
    <cellStyle name="€’ћѓћ‚›‰ 2" xfId="362"/>
    <cellStyle name="‡ђѓћ‹ћ‚ћљ1" xfId="64"/>
    <cellStyle name="‡ђѓћ‹ћ‚ћљ2" xfId="63"/>
    <cellStyle name="’ћѓћ‚›‰" xfId="62"/>
    <cellStyle name="’ћѓћ‚›‰ 2" xfId="363"/>
    <cellStyle name="20% - Accent1" xfId="61"/>
    <cellStyle name="20% - Accent2" xfId="60"/>
    <cellStyle name="20% - Accent3" xfId="59"/>
    <cellStyle name="20% - Accent4" xfId="58"/>
    <cellStyle name="20% - Accent5" xfId="57"/>
    <cellStyle name="20% - Accent6" xfId="56"/>
    <cellStyle name="20% - Акцент1" xfId="339" builtinId="30" customBuiltin="1"/>
    <cellStyle name="20% - Акцент1 10" xfId="578"/>
    <cellStyle name="20% - Акцент1 11" xfId="581"/>
    <cellStyle name="20% - Акцент1 2" xfId="36"/>
    <cellStyle name="20% - Акцент1 2 2" xfId="55"/>
    <cellStyle name="20% - Акцент1 2 3" xfId="433"/>
    <cellStyle name="20% - Акцент1 3" xfId="374"/>
    <cellStyle name="20% - Акцент1 3 2" xfId="446"/>
    <cellStyle name="20% - Акцент1 3 3" xfId="482"/>
    <cellStyle name="20% - Акцент1 3 4" xfId="511"/>
    <cellStyle name="20% - Акцент1 3 5" xfId="551"/>
    <cellStyle name="20% - Акцент1 4" xfId="375"/>
    <cellStyle name="20% - Акцент1 4 2" xfId="447"/>
    <cellStyle name="20% - Акцент1 4 3" xfId="483"/>
    <cellStyle name="20% - Акцент1 4 4" xfId="512"/>
    <cellStyle name="20% - Акцент1 4 5" xfId="552"/>
    <cellStyle name="20% - Акцент1 5" xfId="468"/>
    <cellStyle name="20% - Акцент1 6" xfId="438"/>
    <cellStyle name="20% - Акцент1 7" xfId="481"/>
    <cellStyle name="20% - Акцент1 8" xfId="510"/>
    <cellStyle name="20% - Акцент1 9" xfId="539"/>
    <cellStyle name="20% - Акцент2" xfId="340" builtinId="34" customBuiltin="1"/>
    <cellStyle name="20% - Акцент2 10" xfId="577"/>
    <cellStyle name="20% - Акцент2 11" xfId="582"/>
    <cellStyle name="20% - Акцент2 2" xfId="37"/>
    <cellStyle name="20% - Акцент2 2 2" xfId="54"/>
    <cellStyle name="20% - Акцент2 2 3" xfId="434"/>
    <cellStyle name="20% - Акцент2 3" xfId="376"/>
    <cellStyle name="20% - Акцент2 3 2" xfId="448"/>
    <cellStyle name="20% - Акцент2 3 3" xfId="485"/>
    <cellStyle name="20% - Акцент2 3 4" xfId="514"/>
    <cellStyle name="20% - Акцент2 3 5" xfId="553"/>
    <cellStyle name="20% - Акцент2 4" xfId="377"/>
    <cellStyle name="20% - Акцент2 4 2" xfId="449"/>
    <cellStyle name="20% - Акцент2 4 3" xfId="486"/>
    <cellStyle name="20% - Акцент2 4 4" xfId="515"/>
    <cellStyle name="20% - Акцент2 4 5" xfId="554"/>
    <cellStyle name="20% - Акцент2 5" xfId="469"/>
    <cellStyle name="20% - Акцент2 6" xfId="439"/>
    <cellStyle name="20% - Акцент2 7" xfId="484"/>
    <cellStyle name="20% - Акцент2 8" xfId="513"/>
    <cellStyle name="20% - Акцент2 9" xfId="540"/>
    <cellStyle name="20% - Акцент3" xfId="341" builtinId="38" customBuiltin="1"/>
    <cellStyle name="20% - Акцент3 10" xfId="576"/>
    <cellStyle name="20% - Акцент3 11" xfId="583"/>
    <cellStyle name="20% - Акцент3 2" xfId="38"/>
    <cellStyle name="20% - Акцент3 2 2" xfId="52"/>
    <cellStyle name="20% - Акцент3 2 3" xfId="435"/>
    <cellStyle name="20% - Акцент3 3" xfId="378"/>
    <cellStyle name="20% - Акцент3 3 2" xfId="450"/>
    <cellStyle name="20% - Акцент3 3 3" xfId="488"/>
    <cellStyle name="20% - Акцент3 3 4" xfId="517"/>
    <cellStyle name="20% - Акцент3 3 5" xfId="555"/>
    <cellStyle name="20% - Акцент3 4" xfId="379"/>
    <cellStyle name="20% - Акцент3 4 2" xfId="451"/>
    <cellStyle name="20% - Акцент3 4 3" xfId="489"/>
    <cellStyle name="20% - Акцент3 4 4" xfId="518"/>
    <cellStyle name="20% - Акцент3 4 5" xfId="556"/>
    <cellStyle name="20% - Акцент3 5" xfId="470"/>
    <cellStyle name="20% - Акцент3 6" xfId="440"/>
    <cellStyle name="20% - Акцент3 7" xfId="487"/>
    <cellStyle name="20% - Акцент3 8" xfId="516"/>
    <cellStyle name="20% - Акцент3 9" xfId="541"/>
    <cellStyle name="20% - Акцент4" xfId="344" builtinId="42" customBuiltin="1"/>
    <cellStyle name="20% - Акцент4 10" xfId="575"/>
    <cellStyle name="20% - Акцент4 11" xfId="584"/>
    <cellStyle name="20% - Акцент4 2" xfId="39"/>
    <cellStyle name="20% - Акцент4 2 2" xfId="49"/>
    <cellStyle name="20% - Акцент4 2 3" xfId="436"/>
    <cellStyle name="20% - Акцент4 3" xfId="380"/>
    <cellStyle name="20% - Акцент4 3 2" xfId="452"/>
    <cellStyle name="20% - Акцент4 3 3" xfId="491"/>
    <cellStyle name="20% - Акцент4 3 4" xfId="520"/>
    <cellStyle name="20% - Акцент4 3 5" xfId="557"/>
    <cellStyle name="20% - Акцент4 4" xfId="381"/>
    <cellStyle name="20% - Акцент4 4 2" xfId="453"/>
    <cellStyle name="20% - Акцент4 4 3" xfId="492"/>
    <cellStyle name="20% - Акцент4 4 4" xfId="521"/>
    <cellStyle name="20% - Акцент4 4 5" xfId="558"/>
    <cellStyle name="20% - Акцент4 5" xfId="471"/>
    <cellStyle name="20% - Акцент4 6" xfId="442"/>
    <cellStyle name="20% - Акцент4 7" xfId="490"/>
    <cellStyle name="20% - Акцент4 8" xfId="519"/>
    <cellStyle name="20% - Акцент4 9" xfId="542"/>
    <cellStyle name="20% - Акцент5" xfId="27" builtinId="46" customBuiltin="1"/>
    <cellStyle name="20% - Акцент5 10" xfId="585"/>
    <cellStyle name="20% - Акцент5 2" xfId="48"/>
    <cellStyle name="20% - Акцент5 3" xfId="350"/>
    <cellStyle name="20% - Акцент5 3 2" xfId="466"/>
    <cellStyle name="20% - Акцент5 4" xfId="472"/>
    <cellStyle name="20% - Акцент5 5" xfId="428"/>
    <cellStyle name="20% - Акцент5 6" xfId="493"/>
    <cellStyle name="20% - Акцент5 7" xfId="522"/>
    <cellStyle name="20% - Акцент5 8" xfId="543"/>
    <cellStyle name="20% - Акцент5 9" xfId="574"/>
    <cellStyle name="20% - Акцент6" xfId="31" builtinId="50" customBuiltin="1"/>
    <cellStyle name="20% - Акцент6 10" xfId="586"/>
    <cellStyle name="20% - Акцент6 2" xfId="47"/>
    <cellStyle name="20% - Акцент6 3" xfId="352"/>
    <cellStyle name="20% - Акцент6 3 2" xfId="465"/>
    <cellStyle name="20% - Акцент6 4" xfId="473"/>
    <cellStyle name="20% - Акцент6 5" xfId="430"/>
    <cellStyle name="20% - Акцент6 6" xfId="494"/>
    <cellStyle name="20% - Акцент6 7" xfId="523"/>
    <cellStyle name="20% - Акцент6 8" xfId="544"/>
    <cellStyle name="20% - Акцент6 9" xfId="567"/>
    <cellStyle name="40% - Accent1" xfId="46"/>
    <cellStyle name="40% - Accent2" xfId="45"/>
    <cellStyle name="40% - Accent3" xfId="43"/>
    <cellStyle name="40% - Accent4" xfId="42"/>
    <cellStyle name="40% - Accent5" xfId="41"/>
    <cellStyle name="40% - Accent6" xfId="40"/>
    <cellStyle name="40% - Акцент1" xfId="18" builtinId="31" customBuiltin="1"/>
    <cellStyle name="40% - Акцент1 10" xfId="573"/>
    <cellStyle name="40% - Акцент1 11" xfId="587"/>
    <cellStyle name="40% - Акцент1 2" xfId="77"/>
    <cellStyle name="40% - Акцент1 3" xfId="382"/>
    <cellStyle name="40% - Акцент1 3 2" xfId="454"/>
    <cellStyle name="40% - Акцент1 3 3" xfId="496"/>
    <cellStyle name="40% - Акцент1 3 4" xfId="525"/>
    <cellStyle name="40% - Акцент1 3 5" xfId="559"/>
    <cellStyle name="40% - Акцент1 4" xfId="383"/>
    <cellStyle name="40% - Акцент1 4 2" xfId="455"/>
    <cellStyle name="40% - Акцент1 4 3" xfId="497"/>
    <cellStyle name="40% - Акцент1 4 4" xfId="526"/>
    <cellStyle name="40% - Акцент1 4 5" xfId="560"/>
    <cellStyle name="40% - Акцент1 5" xfId="347"/>
    <cellStyle name="40% - Акцент1 5 2" xfId="474"/>
    <cellStyle name="40% - Акцент1 6" xfId="425"/>
    <cellStyle name="40% - Акцент1 7" xfId="495"/>
    <cellStyle name="40% - Акцент1 8" xfId="524"/>
    <cellStyle name="40% - Акцент1 9" xfId="545"/>
    <cellStyle name="40% - Акцент2" xfId="21" builtinId="35" customBuiltin="1"/>
    <cellStyle name="40% - Акцент2 10" xfId="588"/>
    <cellStyle name="40% - Акцент2 2" xfId="78"/>
    <cellStyle name="40% - Акцент2 3" xfId="348"/>
    <cellStyle name="40% - Акцент2 3 2" xfId="444"/>
    <cellStyle name="40% - Акцент2 4" xfId="475"/>
    <cellStyle name="40% - Акцент2 5" xfId="426"/>
    <cellStyle name="40% - Акцент2 6" xfId="498"/>
    <cellStyle name="40% - Акцент2 7" xfId="527"/>
    <cellStyle name="40% - Акцент2 8" xfId="546"/>
    <cellStyle name="40% - Акцент2 9" xfId="572"/>
    <cellStyle name="40% - Акцент3" xfId="342" builtinId="39" customBuiltin="1"/>
    <cellStyle name="40% - Акцент3 10" xfId="571"/>
    <cellStyle name="40% - Акцент3 11" xfId="589"/>
    <cellStyle name="40% - Акцент3 2" xfId="44"/>
    <cellStyle name="40% - Акцент3 2 2" xfId="79"/>
    <cellStyle name="40% - Акцент3 2 3" xfId="437"/>
    <cellStyle name="40% - Акцент3 3" xfId="384"/>
    <cellStyle name="40% - Акцент3 3 2" xfId="456"/>
    <cellStyle name="40% - Акцент3 3 3" xfId="500"/>
    <cellStyle name="40% - Акцент3 3 4" xfId="529"/>
    <cellStyle name="40% - Акцент3 3 5" xfId="561"/>
    <cellStyle name="40% - Акцент3 4" xfId="385"/>
    <cellStyle name="40% - Акцент3 4 2" xfId="457"/>
    <cellStyle name="40% - Акцент3 4 3" xfId="501"/>
    <cellStyle name="40% - Акцент3 4 4" xfId="530"/>
    <cellStyle name="40% - Акцент3 4 5" xfId="562"/>
    <cellStyle name="40% - Акцент3 5" xfId="476"/>
    <cellStyle name="40% - Акцент3 6" xfId="441"/>
    <cellStyle name="40% - Акцент3 7" xfId="499"/>
    <cellStyle name="40% - Акцент3 8" xfId="528"/>
    <cellStyle name="40% - Акцент3 9" xfId="547"/>
    <cellStyle name="40% - Акцент4" xfId="25" builtinId="43" customBuiltin="1"/>
    <cellStyle name="40% - Акцент4 10" xfId="570"/>
    <cellStyle name="40% - Акцент4 11" xfId="590"/>
    <cellStyle name="40% - Акцент4 2" xfId="80"/>
    <cellStyle name="40% - Акцент4 3" xfId="386"/>
    <cellStyle name="40% - Акцент4 3 2" xfId="458"/>
    <cellStyle name="40% - Акцент4 3 3" xfId="503"/>
    <cellStyle name="40% - Акцент4 3 4" xfId="532"/>
    <cellStyle name="40% - Акцент4 3 5" xfId="563"/>
    <cellStyle name="40% - Акцент4 4" xfId="387"/>
    <cellStyle name="40% - Акцент4 4 2" xfId="459"/>
    <cellStyle name="40% - Акцент4 4 3" xfId="504"/>
    <cellStyle name="40% - Акцент4 4 4" xfId="533"/>
    <cellStyle name="40% - Акцент4 4 5" xfId="564"/>
    <cellStyle name="40% - Акцент4 5" xfId="349"/>
    <cellStyle name="40% - Акцент4 5 2" xfId="477"/>
    <cellStyle name="40% - Акцент4 6" xfId="427"/>
    <cellStyle name="40% - Акцент4 7" xfId="502"/>
    <cellStyle name="40% - Акцент4 8" xfId="531"/>
    <cellStyle name="40% - Акцент4 9" xfId="548"/>
    <cellStyle name="40% - Акцент5" xfId="28" builtinId="47" customBuiltin="1"/>
    <cellStyle name="40% - Акцент5 10" xfId="591"/>
    <cellStyle name="40% - Акцент5 2" xfId="81"/>
    <cellStyle name="40% - Акцент5 3" xfId="351"/>
    <cellStyle name="40% - Акцент5 3 2" xfId="445"/>
    <cellStyle name="40% - Акцент5 4" xfId="478"/>
    <cellStyle name="40% - Акцент5 5" xfId="429"/>
    <cellStyle name="40% - Акцент5 6" xfId="505"/>
    <cellStyle name="40% - Акцент5 7" xfId="534"/>
    <cellStyle name="40% - Акцент5 8" xfId="549"/>
    <cellStyle name="40% - Акцент5 9" xfId="569"/>
    <cellStyle name="40% - Акцент6" xfId="32" builtinId="51" customBuiltin="1"/>
    <cellStyle name="40% - Акцент6 10" xfId="568"/>
    <cellStyle name="40% - Акцент6 11" xfId="592"/>
    <cellStyle name="40% - Акцент6 2" xfId="82"/>
    <cellStyle name="40% - Акцент6 3" xfId="388"/>
    <cellStyle name="40% - Акцент6 3 2" xfId="460"/>
    <cellStyle name="40% - Акцент6 3 3" xfId="507"/>
    <cellStyle name="40% - Акцент6 3 4" xfId="536"/>
    <cellStyle name="40% - Акцент6 3 5" xfId="565"/>
    <cellStyle name="40% - Акцент6 4" xfId="389"/>
    <cellStyle name="40% - Акцент6 4 2" xfId="461"/>
    <cellStyle name="40% - Акцент6 4 3" xfId="508"/>
    <cellStyle name="40% - Акцент6 4 4" xfId="537"/>
    <cellStyle name="40% - Акцент6 4 5" xfId="566"/>
    <cellStyle name="40% - Акцент6 5" xfId="353"/>
    <cellStyle name="40% - Акцент6 5 2" xfId="479"/>
    <cellStyle name="40% - Акцент6 6" xfId="431"/>
    <cellStyle name="40% - Акцент6 7" xfId="506"/>
    <cellStyle name="40% - Акцент6 8" xfId="535"/>
    <cellStyle name="40% - Акцент6 9" xfId="550"/>
    <cellStyle name="60% - Accent1" xfId="83"/>
    <cellStyle name="60% - Accent2" xfId="84"/>
    <cellStyle name="60% - Accent3" xfId="85"/>
    <cellStyle name="60% - Accent4" xfId="86"/>
    <cellStyle name="60% - Accent5" xfId="87"/>
    <cellStyle name="60% - Accent6" xfId="88"/>
    <cellStyle name="60% - Акцент1" xfId="19" builtinId="32" customBuiltin="1"/>
    <cellStyle name="60% - Акцент1 2" xfId="89"/>
    <cellStyle name="60% - Акцент1 3" xfId="390"/>
    <cellStyle name="60% - Акцент1 4" xfId="391"/>
    <cellStyle name="60% - Акцент2" xfId="22" builtinId="36" customBuiltin="1"/>
    <cellStyle name="60% - Акцент2 2" xfId="90"/>
    <cellStyle name="60% - Акцент3" xfId="343" builtinId="40" customBuiltin="1"/>
    <cellStyle name="60% - Акцент3 2" xfId="50"/>
    <cellStyle name="60% - Акцент3 2 2" xfId="91"/>
    <cellStyle name="60% - Акцент3 3" xfId="392"/>
    <cellStyle name="60% - Акцент3 4" xfId="393"/>
    <cellStyle name="60% - Акцент4" xfId="345" builtinId="44" customBuiltin="1"/>
    <cellStyle name="60% - Акцент4 2" xfId="51"/>
    <cellStyle name="60% - Акцент4 2 2" xfId="92"/>
    <cellStyle name="60% - Акцент4 3" xfId="394"/>
    <cellStyle name="60% - Акцент4 4" xfId="395"/>
    <cellStyle name="60% - Акцент5" xfId="29" builtinId="48" customBuiltin="1"/>
    <cellStyle name="60% - Акцент5 2" xfId="93"/>
    <cellStyle name="60% - Акцент6" xfId="346" builtinId="52" customBuiltin="1"/>
    <cellStyle name="60% - Акцент6 2" xfId="53"/>
    <cellStyle name="60% - Акцент6 2 2" xfId="94"/>
    <cellStyle name="60% - Акцент6 3" xfId="396"/>
    <cellStyle name="60% - Акцент6 4" xfId="397"/>
    <cellStyle name="Accent1" xfId="95"/>
    <cellStyle name="Accent2" xfId="96"/>
    <cellStyle name="Accent3" xfId="97"/>
    <cellStyle name="Accent4" xfId="98"/>
    <cellStyle name="Accent5" xfId="99"/>
    <cellStyle name="Accent6" xfId="100"/>
    <cellStyle name="Bad" xfId="101"/>
    <cellStyle name="Calculation" xfId="102"/>
    <cellStyle name="Check Cell" xfId="103"/>
    <cellStyle name="Comma [0]_irl tel sep5" xfId="104"/>
    <cellStyle name="Comma_irl tel sep5" xfId="105"/>
    <cellStyle name="Currency [0]" xfId="106"/>
    <cellStyle name="Currency [0] 2" xfId="107"/>
    <cellStyle name="Currency [0] 2 2" xfId="108"/>
    <cellStyle name="Currency [0] 2 3" xfId="109"/>
    <cellStyle name="Currency [0] 2 4" xfId="110"/>
    <cellStyle name="Currency [0] 2 5" xfId="111"/>
    <cellStyle name="Currency [0] 2 6" xfId="112"/>
    <cellStyle name="Currency [0] 2 7" xfId="113"/>
    <cellStyle name="Currency [0] 2 8" xfId="114"/>
    <cellStyle name="Currency [0] 3" xfId="115"/>
    <cellStyle name="Currency [0] 3 2" xfId="116"/>
    <cellStyle name="Currency [0] 3 3" xfId="117"/>
    <cellStyle name="Currency [0] 3 4" xfId="118"/>
    <cellStyle name="Currency [0] 3 5" xfId="119"/>
    <cellStyle name="Currency [0] 3 6" xfId="120"/>
    <cellStyle name="Currency [0] 3 7" xfId="121"/>
    <cellStyle name="Currency [0] 3 8" xfId="122"/>
    <cellStyle name="Currency [0] 4" xfId="123"/>
    <cellStyle name="Currency [0] 4 2" xfId="124"/>
    <cellStyle name="Currency [0] 4 3" xfId="125"/>
    <cellStyle name="Currency [0] 4 4" xfId="126"/>
    <cellStyle name="Currency [0] 4 5" xfId="127"/>
    <cellStyle name="Currency [0] 4 6" xfId="128"/>
    <cellStyle name="Currency [0] 4 7" xfId="129"/>
    <cellStyle name="Currency [0] 4 8" xfId="130"/>
    <cellStyle name="Currency [0] 5" xfId="131"/>
    <cellStyle name="Currency [0] 5 2" xfId="132"/>
    <cellStyle name="Currency [0] 5 3" xfId="133"/>
    <cellStyle name="Currency [0] 5 4" xfId="134"/>
    <cellStyle name="Currency [0] 5 5" xfId="135"/>
    <cellStyle name="Currency [0] 5 6" xfId="136"/>
    <cellStyle name="Currency [0] 5 7" xfId="137"/>
    <cellStyle name="Currency [0] 5 8" xfId="138"/>
    <cellStyle name="Currency_irl tel sep5" xfId="139"/>
    <cellStyle name="Euro" xfId="140"/>
    <cellStyle name="Explanatory Text" xfId="141"/>
    <cellStyle name="F2" xfId="142"/>
    <cellStyle name="F3" xfId="143"/>
    <cellStyle name="F4" xfId="144"/>
    <cellStyle name="F5" xfId="145"/>
    <cellStyle name="F6" xfId="146"/>
    <cellStyle name="F7" xfId="147"/>
    <cellStyle name="F8" xfId="148"/>
    <cellStyle name="Good" xfId="149"/>
    <cellStyle name="Heading 1" xfId="150"/>
    <cellStyle name="Heading 2" xfId="151"/>
    <cellStyle name="Heading 3" xfId="152"/>
    <cellStyle name="Heading 4" xfId="153"/>
    <cellStyle name="Input" xfId="154"/>
    <cellStyle name="Linked Cell" xfId="155"/>
    <cellStyle name="Neutral" xfId="156"/>
    <cellStyle name="normal" xfId="157"/>
    <cellStyle name="Normal 2" xfId="158"/>
    <cellStyle name="normal 3" xfId="159"/>
    <cellStyle name="normal 4" xfId="160"/>
    <cellStyle name="normal 5" xfId="161"/>
    <cellStyle name="normal 6" xfId="162"/>
    <cellStyle name="normal 7" xfId="163"/>
    <cellStyle name="normal 8" xfId="164"/>
    <cellStyle name="normal 9" xfId="165"/>
    <cellStyle name="Normal_ASUS" xfId="166"/>
    <cellStyle name="Normal1" xfId="167"/>
    <cellStyle name="normбlnм_laroux" xfId="168"/>
    <cellStyle name="Note" xfId="169"/>
    <cellStyle name="Output" xfId="170"/>
    <cellStyle name="Price_Body" xfId="171"/>
    <cellStyle name="Style 1" xfId="172"/>
    <cellStyle name="Title" xfId="173"/>
    <cellStyle name="Total" xfId="174"/>
    <cellStyle name="Warning Text" xfId="175"/>
    <cellStyle name="Акцент1" xfId="17" builtinId="29" customBuiltin="1"/>
    <cellStyle name="Акцент1 2" xfId="176"/>
    <cellStyle name="Акцент1 3" xfId="398"/>
    <cellStyle name="Акцент1 4" xfId="399"/>
    <cellStyle name="Акцент2" xfId="20" builtinId="33" customBuiltin="1"/>
    <cellStyle name="Акцент2 2" xfId="177"/>
    <cellStyle name="Акцент3" xfId="23" builtinId="37" customBuiltin="1"/>
    <cellStyle name="Акцент3 2" xfId="178"/>
    <cellStyle name="Акцент4" xfId="24" builtinId="41" customBuiltin="1"/>
    <cellStyle name="Акцент4 2" xfId="179"/>
    <cellStyle name="Акцент4 3" xfId="400"/>
    <cellStyle name="Акцент4 4" xfId="401"/>
    <cellStyle name="Акцент5" xfId="26" builtinId="45" customBuiltin="1"/>
    <cellStyle name="Акцент5 2" xfId="180"/>
    <cellStyle name="Акцент6" xfId="30" builtinId="49" customBuiltin="1"/>
    <cellStyle name="Акцент6 2" xfId="181"/>
    <cellStyle name="Беззащитный" xfId="182"/>
    <cellStyle name="Ввод " xfId="9" builtinId="20" customBuiltin="1"/>
    <cellStyle name="Ввод  2" xfId="183"/>
    <cellStyle name="Ввод  3" xfId="419"/>
    <cellStyle name="Вывод" xfId="10" builtinId="21" customBuiltin="1"/>
    <cellStyle name="Вывод 2" xfId="184"/>
    <cellStyle name="Вывод 3" xfId="402"/>
    <cellStyle name="Вывод 4" xfId="403"/>
    <cellStyle name="Вывод 5" xfId="420"/>
    <cellStyle name="Вычисление" xfId="11" builtinId="22" customBuiltin="1"/>
    <cellStyle name="Вычисление 2" xfId="185"/>
    <cellStyle name="Вычисление 3" xfId="404"/>
    <cellStyle name="Вычисление 4" xfId="405"/>
    <cellStyle name="Вычисление 5" xfId="421"/>
    <cellStyle name="Гиперссылка 2" xfId="186"/>
    <cellStyle name="Гиперссылка 3" xfId="356"/>
    <cellStyle name="Гиперссылка 4" xfId="359"/>
    <cellStyle name="ДАТА" xfId="187"/>
    <cellStyle name="ДАТА 2" xfId="188"/>
    <cellStyle name="ДАТА 3" xfId="189"/>
    <cellStyle name="ДАТА 4" xfId="190"/>
    <cellStyle name="ДАТА 5" xfId="191"/>
    <cellStyle name="ДАТА 6" xfId="192"/>
    <cellStyle name="ДАТА 7" xfId="193"/>
    <cellStyle name="ДАТА 8" xfId="194"/>
    <cellStyle name="ДАТА_UT.IZM.PL.KU.2010YEAR(07.04.2010)" xfId="195"/>
    <cellStyle name="Заголовок" xfId="196"/>
    <cellStyle name="Заголовок 1" xfId="2" builtinId="16" customBuiltin="1"/>
    <cellStyle name="Заголовок 1 2" xfId="197"/>
    <cellStyle name="Заголовок 1 3" xfId="406"/>
    <cellStyle name="Заголовок 1 4" xfId="407"/>
    <cellStyle name="Заголовок 2" xfId="3" builtinId="17" customBuiltin="1"/>
    <cellStyle name="Заголовок 2 2" xfId="198"/>
    <cellStyle name="Заголовок 2 3" xfId="408"/>
    <cellStyle name="Заголовок 2 4" xfId="409"/>
    <cellStyle name="Заголовок 3" xfId="4" builtinId="18" customBuiltin="1"/>
    <cellStyle name="Заголовок 3 2" xfId="199"/>
    <cellStyle name="Заголовок 3 3" xfId="410"/>
    <cellStyle name="Заголовок 3 4" xfId="411"/>
    <cellStyle name="Заголовок 4" xfId="5" builtinId="19" customBuiltin="1"/>
    <cellStyle name="Заголовок 4 2" xfId="200"/>
    <cellStyle name="Заголовок 4 3" xfId="412"/>
    <cellStyle name="Заголовок 4 4" xfId="413"/>
    <cellStyle name="ЗАГОЛОВОК1" xfId="201"/>
    <cellStyle name="ЗАГОЛОВОК2" xfId="202"/>
    <cellStyle name="ЗаголовокСтолбца" xfId="203"/>
    <cellStyle name="ЗаголовокСтолбца 2" xfId="364"/>
    <cellStyle name="Защитный" xfId="204"/>
    <cellStyle name="Значение" xfId="205"/>
    <cellStyle name="Итог" xfId="16" builtinId="25" customBuiltin="1"/>
    <cellStyle name="Итог 2" xfId="206"/>
    <cellStyle name="Итог 3" xfId="414"/>
    <cellStyle name="Итог 4" xfId="415"/>
    <cellStyle name="Итог 5" xfId="422"/>
    <cellStyle name="ИТОГОВЫЙ" xfId="207"/>
    <cellStyle name="ИТОГОВЫЙ 2" xfId="208"/>
    <cellStyle name="ИТОГОВЫЙ 2 2" xfId="366"/>
    <cellStyle name="ИТОГОВЫЙ 3" xfId="209"/>
    <cellStyle name="ИТОГОВЫЙ 3 2" xfId="367"/>
    <cellStyle name="ИТОГОВЫЙ 4" xfId="210"/>
    <cellStyle name="ИТОГОВЫЙ 4 2" xfId="368"/>
    <cellStyle name="ИТОГОВЫЙ 5" xfId="211"/>
    <cellStyle name="ИТОГОВЫЙ 5 2" xfId="369"/>
    <cellStyle name="ИТОГОВЫЙ 6" xfId="212"/>
    <cellStyle name="ИТОГОВЫЙ 6 2" xfId="370"/>
    <cellStyle name="ИТОГОВЫЙ 7" xfId="213"/>
    <cellStyle name="ИТОГОВЫЙ 7 2" xfId="371"/>
    <cellStyle name="ИТОГОВЫЙ 8" xfId="214"/>
    <cellStyle name="ИТОГОВЫЙ 8 2" xfId="372"/>
    <cellStyle name="ИТОГОВЫЙ 9" xfId="365"/>
    <cellStyle name="ИТОГОВЫЙ_UT.IZM.PL.KU.2010YEAR(07.04.2010)" xfId="215"/>
    <cellStyle name="Контрольная ячейка" xfId="13" builtinId="23" customBuiltin="1"/>
    <cellStyle name="Контрольная ячейка 2" xfId="216"/>
    <cellStyle name="Мои наименования показателей" xfId="219"/>
    <cellStyle name="Мои наименования показателей 2" xfId="220"/>
    <cellStyle name="Мои наименования показателей 2 2" xfId="221"/>
    <cellStyle name="Мои наименования показателей 2 3" xfId="222"/>
    <cellStyle name="Мои наименования показателей 2 4" xfId="223"/>
    <cellStyle name="Мои наименования показателей 2 5" xfId="224"/>
    <cellStyle name="Мои наименования показателей 2 6" xfId="225"/>
    <cellStyle name="Мои наименования показателей 2 7" xfId="226"/>
    <cellStyle name="Мои наименования показателей 2 8" xfId="227"/>
    <cellStyle name="Мои наименования показателей 2_PR.PROG.WARM.PT.2.16(30.03.10)" xfId="228"/>
    <cellStyle name="Мои наименования показателей 3" xfId="229"/>
    <cellStyle name="Мои наименования показателей 3 2" xfId="230"/>
    <cellStyle name="Мои наименования показателей 3 3" xfId="231"/>
    <cellStyle name="Мои наименования показателей 3 4" xfId="232"/>
    <cellStyle name="Мои наименования показателей 3 5" xfId="233"/>
    <cellStyle name="Мои наименования показателей 3 6" xfId="234"/>
    <cellStyle name="Мои наименования показателей 3 7" xfId="235"/>
    <cellStyle name="Мои наименования показателей 3 8" xfId="236"/>
    <cellStyle name="Мои наименования показателей 3_PR.PROG.WARM.PT.2.16(30.03.10)" xfId="237"/>
    <cellStyle name="Мои наименования показателей 4" xfId="238"/>
    <cellStyle name="Мои наименования показателей 4 2" xfId="239"/>
    <cellStyle name="Мои наименования показателей 4 3" xfId="240"/>
    <cellStyle name="Мои наименования показателей 4 4" xfId="241"/>
    <cellStyle name="Мои наименования показателей 4 5" xfId="242"/>
    <cellStyle name="Мои наименования показателей 4 6" xfId="243"/>
    <cellStyle name="Мои наименования показателей 4 7" xfId="244"/>
    <cellStyle name="Мои наименования показателей 4 8" xfId="245"/>
    <cellStyle name="Мои наименования показателей 4_PR.PROG.WARM.PT.2.16(30.03.10)" xfId="246"/>
    <cellStyle name="Мои наименования показателей 5" xfId="247"/>
    <cellStyle name="Мои наименования показателей 5 2" xfId="248"/>
    <cellStyle name="Мои наименования показателей 5 3" xfId="249"/>
    <cellStyle name="Мои наименования показателей 5 4" xfId="250"/>
    <cellStyle name="Мои наименования показателей 5 5" xfId="251"/>
    <cellStyle name="Мои наименования показателей 5 6" xfId="252"/>
    <cellStyle name="Мои наименования показателей 5 7" xfId="253"/>
    <cellStyle name="Мои наименования показателей 5 8" xfId="254"/>
    <cellStyle name="Мои наименования показателей 5_PR.PROG.WARM.PT.2.16(30.03.10)" xfId="255"/>
    <cellStyle name="Мои наименования показателей_BALANCE.VODOSN.2010.FACT" xfId="256"/>
    <cellStyle name="Мой заголовок" xfId="217"/>
    <cellStyle name="Мой заголовок листа" xfId="218"/>
    <cellStyle name="назв фил" xfId="257"/>
    <cellStyle name="Название" xfId="1" builtinId="15" customBuiltin="1"/>
    <cellStyle name="Название 2" xfId="258"/>
    <cellStyle name="Название 3" xfId="416"/>
    <cellStyle name="Название 4" xfId="417"/>
    <cellStyle name="Название 5" xfId="462"/>
    <cellStyle name="Нейтральный" xfId="8" builtinId="28" customBuiltin="1"/>
    <cellStyle name="Нейтральный 2" xfId="259"/>
    <cellStyle name="Обычный" xfId="0" builtinId="0"/>
    <cellStyle name="Обычный 10" xfId="509"/>
    <cellStyle name="Обычный 11" xfId="424"/>
    <cellStyle name="Обычный 12" xfId="538"/>
    <cellStyle name="Обычный 13" xfId="579"/>
    <cellStyle name="Обычный 14" xfId="580"/>
    <cellStyle name="Обычный 2" xfId="33"/>
    <cellStyle name="Обычный 3" xfId="34"/>
    <cellStyle name="Обычный 3 2" xfId="260"/>
    <cellStyle name="Обычный 4" xfId="35"/>
    <cellStyle name="Обычный 4 2" xfId="261"/>
    <cellStyle name="Обычный 4 3" xfId="432"/>
    <cellStyle name="Обычный 5" xfId="262"/>
    <cellStyle name="Обычный 6" xfId="355"/>
    <cellStyle name="Обычный 6 2" xfId="467"/>
    <cellStyle name="Обычный 7" xfId="360"/>
    <cellStyle name="Обычный 8" xfId="443"/>
    <cellStyle name="Обычный 9" xfId="480"/>
    <cellStyle name="Обычный_форма 1 водопровод для орг_CALC.KV.4.78(v1.0)" xfId="464"/>
    <cellStyle name="Плохой" xfId="7" builtinId="27" customBuiltin="1"/>
    <cellStyle name="Плохой 2" xfId="263"/>
    <cellStyle name="Поле ввода" xfId="264"/>
    <cellStyle name="Пояснение" xfId="15" builtinId="53" customBuiltin="1"/>
    <cellStyle name="Пояснение 2" xfId="265"/>
    <cellStyle name="Пояснение 3" xfId="358"/>
    <cellStyle name="Пояснение 4" xfId="361"/>
    <cellStyle name="Примечание 2" xfId="74"/>
    <cellStyle name="Примечание 2 10" xfId="354"/>
    <cellStyle name="Примечание 2 2" xfId="267"/>
    <cellStyle name="Примечание 2 3" xfId="268"/>
    <cellStyle name="Примечание 2 4" xfId="269"/>
    <cellStyle name="Примечание 2 5" xfId="270"/>
    <cellStyle name="Примечание 2 6" xfId="271"/>
    <cellStyle name="Примечание 2 7" xfId="272"/>
    <cellStyle name="Примечание 2 8" xfId="273"/>
    <cellStyle name="Примечание 2 9" xfId="266"/>
    <cellStyle name="Примечание 3" xfId="274"/>
    <cellStyle name="Примечание 3 2" xfId="275"/>
    <cellStyle name="Примечание 3 3" xfId="276"/>
    <cellStyle name="Примечание 3 4" xfId="277"/>
    <cellStyle name="Примечание 3 5" xfId="278"/>
    <cellStyle name="Примечание 3 6" xfId="279"/>
    <cellStyle name="Примечание 3 7" xfId="280"/>
    <cellStyle name="Примечание 3 8" xfId="281"/>
    <cellStyle name="Примечание 4" xfId="282"/>
    <cellStyle name="Примечание 4 2" xfId="283"/>
    <cellStyle name="Примечание 4 3" xfId="284"/>
    <cellStyle name="Примечание 4 4" xfId="285"/>
    <cellStyle name="Примечание 4 5" xfId="286"/>
    <cellStyle name="Примечание 4 6" xfId="287"/>
    <cellStyle name="Примечание 4 7" xfId="288"/>
    <cellStyle name="Примечание 4 8" xfId="289"/>
    <cellStyle name="Примечание 5" xfId="290"/>
    <cellStyle name="Примечание 5 2" xfId="291"/>
    <cellStyle name="Примечание 5 3" xfId="292"/>
    <cellStyle name="Примечание 5 4" xfId="293"/>
    <cellStyle name="Примечание 5 5" xfId="294"/>
    <cellStyle name="Примечание 5 6" xfId="295"/>
    <cellStyle name="Примечание 5 7" xfId="296"/>
    <cellStyle name="Примечание 5 8" xfId="297"/>
    <cellStyle name="Примечание 6" xfId="298"/>
    <cellStyle name="Примечание 7" xfId="357"/>
    <cellStyle name="Примечание 8" xfId="418"/>
    <cellStyle name="Примечание 9" xfId="423"/>
    <cellStyle name="Примечание 9 2" xfId="463"/>
    <cellStyle name="Процентный 2" xfId="299"/>
    <cellStyle name="Процентный 3" xfId="300"/>
    <cellStyle name="Связанная ячейка" xfId="12" builtinId="24" customBuiltin="1"/>
    <cellStyle name="Связанная ячейка 2" xfId="301"/>
    <cellStyle name="Стиль 1" xfId="302"/>
    <cellStyle name="ТЕКСТ" xfId="303"/>
    <cellStyle name="ТЕКСТ 2" xfId="304"/>
    <cellStyle name="ТЕКСТ 3" xfId="305"/>
    <cellStyle name="ТЕКСТ 4" xfId="306"/>
    <cellStyle name="ТЕКСТ 5" xfId="307"/>
    <cellStyle name="ТЕКСТ 6" xfId="308"/>
    <cellStyle name="ТЕКСТ 7" xfId="309"/>
    <cellStyle name="ТЕКСТ 8" xfId="310"/>
    <cellStyle name="Текст предупреждения" xfId="14" builtinId="11" customBuiltin="1"/>
    <cellStyle name="Текст предупреждения 2" xfId="311"/>
    <cellStyle name="Текстовый" xfId="312"/>
    <cellStyle name="Текстовый 2" xfId="313"/>
    <cellStyle name="Текстовый 3" xfId="314"/>
    <cellStyle name="Текстовый 4" xfId="315"/>
    <cellStyle name="Текстовый 5" xfId="316"/>
    <cellStyle name="Текстовый 6" xfId="317"/>
    <cellStyle name="Текстовый 7" xfId="318"/>
    <cellStyle name="Текстовый 8" xfId="319"/>
    <cellStyle name="Текстовый_BALANCE.VODOSN.2010.FACT" xfId="320"/>
    <cellStyle name="Тысячи [0]_3Com" xfId="321"/>
    <cellStyle name="Тысячи_3Com" xfId="322"/>
    <cellStyle name="ФИКСИРОВАННЫЙ" xfId="323"/>
    <cellStyle name="ФИКСИРОВАННЫЙ 2" xfId="324"/>
    <cellStyle name="ФИКСИРОВАННЫЙ 3" xfId="325"/>
    <cellStyle name="ФИКСИРОВАННЫЙ 4" xfId="326"/>
    <cellStyle name="ФИКСИРОВАННЫЙ 5" xfId="327"/>
    <cellStyle name="ФИКСИРОВАННЫЙ 6" xfId="328"/>
    <cellStyle name="ФИКСИРОВАННЫЙ 7" xfId="329"/>
    <cellStyle name="ФИКСИРОВАННЫЙ 8" xfId="330"/>
    <cellStyle name="ФИКСИРОВАННЫЙ_UT.IZM.PL.KU.2010YEAR(07.04.2010)" xfId="331"/>
    <cellStyle name="Финансовый 2" xfId="332"/>
    <cellStyle name="Финансовый 3" xfId="333"/>
    <cellStyle name="Формула" xfId="334"/>
    <cellStyle name="ФормулаВБ" xfId="335"/>
    <cellStyle name="ФормулаВБ 2" xfId="373"/>
    <cellStyle name="ФормулаНаКонтроль" xfId="336"/>
    <cellStyle name="Хороший" xfId="6" builtinId="26" customBuiltin="1"/>
    <cellStyle name="Хороший 2" xfId="337"/>
    <cellStyle name="Џђћ–…ќ’ќ›‰" xfId="3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tabSelected="1" workbookViewId="0">
      <selection activeCell="L49" sqref="L49"/>
    </sheetView>
  </sheetViews>
  <sheetFormatPr defaultRowHeight="15.75"/>
  <cols>
    <col min="1" max="1" width="9.5703125" style="1" bestFit="1" customWidth="1"/>
    <col min="2" max="2" width="44.5703125" style="39" customWidth="1"/>
    <col min="3" max="3" width="18.140625" style="64" customWidth="1"/>
    <col min="4" max="4" width="28.28515625" style="64" customWidth="1"/>
    <col min="5" max="5" width="25.5703125" style="64" customWidth="1"/>
    <col min="6" max="6" width="27" style="64" hidden="1" customWidth="1"/>
    <col min="7" max="7" width="25" style="64" hidden="1" customWidth="1"/>
    <col min="8" max="8" width="23.42578125" style="64" hidden="1" customWidth="1"/>
    <col min="9" max="16384" width="9.140625" style="41"/>
  </cols>
  <sheetData>
    <row r="1" spans="1:17" ht="20.25">
      <c r="E1" s="111" t="s">
        <v>405</v>
      </c>
    </row>
    <row r="2" spans="1:17" ht="15.75" customHeight="1">
      <c r="A2" s="108" t="s">
        <v>406</v>
      </c>
      <c r="B2" s="108"/>
      <c r="C2" s="108"/>
      <c r="D2" s="108"/>
      <c r="E2" s="108"/>
      <c r="F2" s="108"/>
      <c r="G2" s="108"/>
      <c r="H2" s="108"/>
    </row>
    <row r="3" spans="1:17" ht="42" customHeight="1">
      <c r="A3" s="109"/>
      <c r="B3" s="109"/>
      <c r="C3" s="109"/>
      <c r="D3" s="109"/>
      <c r="E3" s="109"/>
      <c r="F3" s="109"/>
      <c r="G3" s="109"/>
      <c r="H3" s="109"/>
    </row>
    <row r="4" spans="1:17" ht="106.5" customHeight="1">
      <c r="A4" s="12" t="s">
        <v>1</v>
      </c>
      <c r="B4" s="13" t="s">
        <v>407</v>
      </c>
      <c r="C4" s="13" t="s">
        <v>2</v>
      </c>
      <c r="D4" s="13" t="s">
        <v>393</v>
      </c>
      <c r="E4" s="13" t="s">
        <v>394</v>
      </c>
      <c r="F4" s="13" t="s">
        <v>395</v>
      </c>
      <c r="G4" s="13" t="s">
        <v>396</v>
      </c>
      <c r="H4" s="7" t="s">
        <v>0</v>
      </c>
      <c r="I4" s="42"/>
      <c r="J4" s="42"/>
      <c r="K4" s="42"/>
      <c r="L4" s="42"/>
      <c r="M4" s="42"/>
      <c r="N4" s="42"/>
      <c r="O4" s="42"/>
      <c r="P4" s="42"/>
      <c r="Q4" s="42"/>
    </row>
    <row r="5" spans="1:17" s="65" customFormat="1" ht="20.25" customHeight="1">
      <c r="A5" s="78">
        <v>1</v>
      </c>
      <c r="B5" s="79" t="s">
        <v>7</v>
      </c>
      <c r="C5" s="21">
        <v>7</v>
      </c>
      <c r="D5" s="80">
        <v>2.5700000000000001E-2</v>
      </c>
      <c r="E5" s="80">
        <f>(E6*G6+E7*G7+E8*G8+E9*G9+E10*G10)/(G6+G7+G8+G9+G10)</f>
        <v>2.2346270955441404E-2</v>
      </c>
      <c r="F5" s="76"/>
      <c r="G5" s="74"/>
      <c r="H5" s="71"/>
      <c r="I5" s="66"/>
      <c r="J5" s="66"/>
      <c r="K5" s="66"/>
      <c r="L5" s="66"/>
      <c r="M5" s="66"/>
      <c r="N5" s="66"/>
      <c r="O5" s="66"/>
      <c r="P5" s="66"/>
      <c r="Q5" s="66"/>
    </row>
    <row r="6" spans="1:17" ht="21.75" hidden="1" customHeight="1">
      <c r="A6" s="81" t="s">
        <v>196</v>
      </c>
      <c r="B6" s="20" t="s">
        <v>9</v>
      </c>
      <c r="C6" s="21">
        <v>7</v>
      </c>
      <c r="D6" s="43">
        <v>2.5700000000000001E-2</v>
      </c>
      <c r="E6" s="43">
        <v>5.3957340255202636E-2</v>
      </c>
      <c r="F6" s="77">
        <v>120.47903000000001</v>
      </c>
      <c r="G6" s="75">
        <v>252.94661538236446</v>
      </c>
      <c r="H6" s="45">
        <v>1728</v>
      </c>
      <c r="I6" s="42"/>
      <c r="J6" s="42"/>
      <c r="K6" s="42"/>
      <c r="L6" s="42"/>
      <c r="M6" s="42"/>
      <c r="N6" s="42"/>
      <c r="O6" s="42"/>
      <c r="P6" s="42"/>
      <c r="Q6" s="42"/>
    </row>
    <row r="7" spans="1:17" ht="18" hidden="1" customHeight="1">
      <c r="A7" s="81" t="s">
        <v>197</v>
      </c>
      <c r="B7" s="29" t="s">
        <v>10</v>
      </c>
      <c r="C7" s="21">
        <v>7</v>
      </c>
      <c r="D7" s="43">
        <v>2.5700000000000001E-2</v>
      </c>
      <c r="E7" s="43">
        <v>1.0985397791571786E-2</v>
      </c>
      <c r="F7" s="44">
        <v>4771.0704500000002</v>
      </c>
      <c r="G7" s="44">
        <v>1999.3270185091571</v>
      </c>
      <c r="H7" s="45">
        <v>4177.84</v>
      </c>
      <c r="I7" s="42"/>
      <c r="J7" s="42"/>
      <c r="K7" s="42"/>
      <c r="L7" s="42"/>
      <c r="M7" s="42"/>
      <c r="N7" s="42"/>
      <c r="O7" s="42"/>
      <c r="P7" s="42"/>
      <c r="Q7" s="42"/>
    </row>
    <row r="8" spans="1:17" ht="16.5" hidden="1" customHeight="1">
      <c r="A8" s="81" t="s">
        <v>198</v>
      </c>
      <c r="B8" s="20" t="s">
        <v>11</v>
      </c>
      <c r="C8" s="21">
        <v>7</v>
      </c>
      <c r="D8" s="43">
        <v>2.5700000000000001E-2</v>
      </c>
      <c r="E8" s="43">
        <v>1.3872444227930195E-2</v>
      </c>
      <c r="F8" s="44">
        <v>10483.448</v>
      </c>
      <c r="G8" s="44">
        <v>5393.6201882634878</v>
      </c>
      <c r="H8" s="45">
        <v>5717</v>
      </c>
      <c r="I8" s="42"/>
      <c r="J8" s="42"/>
      <c r="K8" s="42"/>
      <c r="L8" s="42"/>
      <c r="M8" s="42"/>
      <c r="N8" s="42"/>
      <c r="O8" s="42"/>
      <c r="P8" s="42"/>
      <c r="Q8" s="42"/>
    </row>
    <row r="9" spans="1:17" ht="18" hidden="1" customHeight="1">
      <c r="A9" s="81" t="s">
        <v>199</v>
      </c>
      <c r="B9" s="20" t="s">
        <v>176</v>
      </c>
      <c r="C9" s="21">
        <v>7</v>
      </c>
      <c r="D9" s="43">
        <v>2.5700000000000001E-2</v>
      </c>
      <c r="E9" s="82">
        <v>2.2344333735870477E-2</v>
      </c>
      <c r="F9" s="44">
        <v>1389992.8183906723</v>
      </c>
      <c r="G9" s="44">
        <v>1279818.3895772791</v>
      </c>
      <c r="H9" s="45">
        <v>1766291.27</v>
      </c>
      <c r="I9" s="42"/>
      <c r="J9" s="42"/>
      <c r="K9" s="42"/>
      <c r="L9" s="42"/>
      <c r="M9" s="42"/>
      <c r="N9" s="42"/>
      <c r="O9" s="42"/>
      <c r="P9" s="42"/>
      <c r="Q9" s="42"/>
    </row>
    <row r="10" spans="1:17" ht="18" hidden="1" customHeight="1">
      <c r="A10" s="81" t="s">
        <v>399</v>
      </c>
      <c r="B10" s="20" t="s">
        <v>398</v>
      </c>
      <c r="C10" s="21">
        <v>7</v>
      </c>
      <c r="D10" s="43">
        <v>2.5700000000000001E-2</v>
      </c>
      <c r="E10" s="63">
        <v>3.5446699543568903E-2</v>
      </c>
      <c r="F10" s="46">
        <v>3481.2628900000004</v>
      </c>
      <c r="G10" s="47">
        <v>4801.5283927628934</v>
      </c>
      <c r="H10" s="45"/>
      <c r="I10" s="42"/>
      <c r="J10" s="42"/>
      <c r="K10" s="42"/>
      <c r="L10" s="42"/>
      <c r="M10" s="42"/>
      <c r="N10" s="42"/>
      <c r="O10" s="42"/>
      <c r="P10" s="42"/>
      <c r="Q10" s="42"/>
    </row>
    <row r="11" spans="1:17" s="65" customFormat="1" ht="18.75">
      <c r="A11" s="78">
        <v>2</v>
      </c>
      <c r="B11" s="24" t="s">
        <v>8</v>
      </c>
      <c r="C11" s="50">
        <v>7</v>
      </c>
      <c r="D11" s="83">
        <v>3.4299999999999997E-2</v>
      </c>
      <c r="E11" s="83">
        <f>(E12*G12+E13*G13+E14*G14+E15*G15)/(G12+G13+G14+G15)</f>
        <v>2.4979995122508394E-2</v>
      </c>
      <c r="F11" s="15"/>
      <c r="G11" s="15"/>
      <c r="H11" s="2"/>
      <c r="I11" s="66"/>
      <c r="J11" s="66"/>
      <c r="K11" s="66"/>
      <c r="L11" s="66"/>
      <c r="M11" s="66"/>
      <c r="N11" s="66"/>
      <c r="O11" s="66"/>
      <c r="P11" s="66"/>
      <c r="Q11" s="66"/>
    </row>
    <row r="12" spans="1:17" ht="18.75" hidden="1">
      <c r="A12" s="81" t="s">
        <v>200</v>
      </c>
      <c r="B12" s="20" t="s">
        <v>3</v>
      </c>
      <c r="C12" s="50">
        <v>7</v>
      </c>
      <c r="D12" s="18">
        <v>3.4299999999999997E-2</v>
      </c>
      <c r="E12" s="18">
        <v>2.1940000000000001E-2</v>
      </c>
      <c r="F12" s="19">
        <v>42656.800000000003</v>
      </c>
      <c r="G12" s="19">
        <v>32082.368730586408</v>
      </c>
      <c r="H12" s="3">
        <v>49393.7</v>
      </c>
      <c r="I12" s="42"/>
      <c r="J12" s="42"/>
      <c r="K12" s="42"/>
      <c r="L12" s="42"/>
      <c r="M12" s="42"/>
      <c r="N12" s="42"/>
      <c r="O12" s="42"/>
      <c r="P12" s="42"/>
      <c r="Q12" s="42"/>
    </row>
    <row r="13" spans="1:17" ht="18.75" hidden="1">
      <c r="A13" s="81" t="s">
        <v>201</v>
      </c>
      <c r="B13" s="20" t="s">
        <v>4</v>
      </c>
      <c r="C13" s="50">
        <v>7</v>
      </c>
      <c r="D13" s="18">
        <v>3.4299999999999997E-2</v>
      </c>
      <c r="E13" s="18">
        <v>2.7220638153793875E-2</v>
      </c>
      <c r="F13" s="19">
        <v>37710.888814000005</v>
      </c>
      <c r="G13" s="19">
        <v>35913.598217562998</v>
      </c>
      <c r="H13" s="3">
        <v>154143.61300000001</v>
      </c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8.75" hidden="1">
      <c r="A14" s="81" t="s">
        <v>202</v>
      </c>
      <c r="B14" s="20" t="s">
        <v>5</v>
      </c>
      <c r="C14" s="50">
        <v>7</v>
      </c>
      <c r="D14" s="18">
        <v>3.4299999999999997E-2</v>
      </c>
      <c r="E14" s="18">
        <v>2.4164372222106201E-2</v>
      </c>
      <c r="F14" s="19">
        <v>2755.1349999999998</v>
      </c>
      <c r="G14" s="19">
        <v>1724.0506320561703</v>
      </c>
      <c r="H14" s="3">
        <v>2192.69</v>
      </c>
      <c r="I14" s="42"/>
      <c r="J14" s="42"/>
      <c r="K14" s="42"/>
      <c r="L14" s="42"/>
      <c r="M14" s="42"/>
      <c r="N14" s="42"/>
      <c r="O14" s="42"/>
      <c r="P14" s="42"/>
      <c r="Q14" s="42"/>
    </row>
    <row r="15" spans="1:17" ht="18.75" hidden="1">
      <c r="A15" s="81" t="s">
        <v>203</v>
      </c>
      <c r="B15" s="20" t="s">
        <v>6</v>
      </c>
      <c r="C15" s="50">
        <v>7</v>
      </c>
      <c r="D15" s="18">
        <v>3.4299999999999997E-2</v>
      </c>
      <c r="E15" s="18">
        <v>2.6820633941728768E-2</v>
      </c>
      <c r="F15" s="19">
        <v>10925.975433333333</v>
      </c>
      <c r="G15" s="19">
        <v>10032.857</v>
      </c>
      <c r="H15" s="3">
        <v>16814</v>
      </c>
      <c r="I15" s="42"/>
      <c r="J15" s="42"/>
      <c r="K15" s="42"/>
      <c r="L15" s="42"/>
      <c r="M15" s="42"/>
      <c r="N15" s="42"/>
      <c r="O15" s="42"/>
      <c r="P15" s="42"/>
      <c r="Q15" s="42"/>
    </row>
    <row r="16" spans="1:17" s="65" customFormat="1" ht="18.75">
      <c r="A16" s="78">
        <v>3</v>
      </c>
      <c r="B16" s="24" t="s">
        <v>12</v>
      </c>
      <c r="C16" s="21">
        <v>12</v>
      </c>
      <c r="D16" s="83">
        <f>(D17*F17+D18*F18+D19*F19+D20*F20+D21*F21+D22*F22)/(F17+F18+F19+F20+F21+F22)</f>
        <v>1.9199984980482292E-2</v>
      </c>
      <c r="E16" s="83">
        <f>(E17*G17+E18*G18+E19*G19+E20*G20+E21*G21+E22*G22)/(G17+G18+G19+G20+G21+G22)</f>
        <v>1.5707124873403033E-2</v>
      </c>
      <c r="F16" s="15"/>
      <c r="G16" s="15"/>
      <c r="H16" s="2"/>
      <c r="I16" s="66"/>
      <c r="J16" s="66"/>
      <c r="K16" s="66"/>
      <c r="L16" s="66"/>
      <c r="M16" s="66"/>
      <c r="N16" s="66"/>
      <c r="O16" s="66"/>
      <c r="P16" s="66"/>
      <c r="Q16" s="66"/>
    </row>
    <row r="17" spans="1:17" ht="18.75" hidden="1">
      <c r="A17" s="81" t="s">
        <v>204</v>
      </c>
      <c r="B17" s="20" t="s">
        <v>13</v>
      </c>
      <c r="C17" s="21">
        <v>12</v>
      </c>
      <c r="D17" s="18">
        <v>1.9199999999999998E-2</v>
      </c>
      <c r="E17" s="18">
        <v>1.6145779449248897E-2</v>
      </c>
      <c r="F17" s="19">
        <v>94553.18333200003</v>
      </c>
      <c r="G17" s="19">
        <v>68212.379664052496</v>
      </c>
      <c r="H17" s="3">
        <v>87368.38</v>
      </c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8.75" hidden="1">
      <c r="A18" s="81" t="s">
        <v>205</v>
      </c>
      <c r="B18" s="20" t="s">
        <v>14</v>
      </c>
      <c r="C18" s="21">
        <v>12</v>
      </c>
      <c r="D18" s="18">
        <v>1.9199999999999998E-2</v>
      </c>
      <c r="E18" s="18">
        <v>1.4859499284990529E-2</v>
      </c>
      <c r="F18" s="19">
        <v>73723.165946000023</v>
      </c>
      <c r="G18" s="19">
        <v>59902.110419309916</v>
      </c>
      <c r="H18" s="3">
        <v>84290.2</v>
      </c>
      <c r="I18" s="42"/>
      <c r="J18" s="42"/>
      <c r="K18" s="42"/>
      <c r="L18" s="42"/>
      <c r="M18" s="42"/>
      <c r="N18" s="42"/>
      <c r="O18" s="42"/>
      <c r="P18" s="42"/>
      <c r="Q18" s="42"/>
    </row>
    <row r="19" spans="1:17" ht="18.75" hidden="1">
      <c r="A19" s="81" t="s">
        <v>206</v>
      </c>
      <c r="B19" s="20" t="s">
        <v>15</v>
      </c>
      <c r="C19" s="21">
        <v>12</v>
      </c>
      <c r="D19" s="18">
        <v>1.9199999999999998E-2</v>
      </c>
      <c r="E19" s="18">
        <v>2.6775070494487335E-2</v>
      </c>
      <c r="F19" s="19">
        <v>742.83264000000008</v>
      </c>
      <c r="G19" s="19">
        <v>1035.9060573753193</v>
      </c>
      <c r="H19" s="3">
        <v>563.5</v>
      </c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8.75" hidden="1">
      <c r="A20" s="81" t="s">
        <v>207</v>
      </c>
      <c r="B20" s="20" t="s">
        <v>16</v>
      </c>
      <c r="C20" s="21">
        <v>12</v>
      </c>
      <c r="D20" s="18">
        <v>1.9199999999999998E-2</v>
      </c>
      <c r="E20" s="18">
        <v>3.0700000000000002E-2</v>
      </c>
      <c r="F20" s="19">
        <v>202.45</v>
      </c>
      <c r="G20" s="19">
        <v>323.97596600476584</v>
      </c>
      <c r="H20" s="3">
        <v>420</v>
      </c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8.75" hidden="1">
      <c r="A21" s="81" t="s">
        <v>208</v>
      </c>
      <c r="B21" s="20" t="s">
        <v>30</v>
      </c>
      <c r="C21" s="21">
        <v>12</v>
      </c>
      <c r="D21" s="18">
        <v>1.9199999999999998E-2</v>
      </c>
      <c r="E21" s="18">
        <v>1.6438637946888934E-2</v>
      </c>
      <c r="F21" s="19">
        <v>1692.5300000000002</v>
      </c>
      <c r="G21" s="19">
        <v>662.76642928748936</v>
      </c>
      <c r="H21" s="3">
        <v>1000</v>
      </c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8.75" hidden="1">
      <c r="A22" s="81" t="s">
        <v>397</v>
      </c>
      <c r="B22" s="20" t="s">
        <v>398</v>
      </c>
      <c r="C22" s="21" t="s">
        <v>403</v>
      </c>
      <c r="D22" s="18">
        <f>0.0329*7/12</f>
        <v>1.9191666666666666E-2</v>
      </c>
      <c r="E22" s="84">
        <f>0.0438045104452207*7/12</f>
        <v>2.5552631093045407E-2</v>
      </c>
      <c r="F22" s="19">
        <v>308.60199999999998</v>
      </c>
      <c r="G22" s="19">
        <v>410.8863079761702</v>
      </c>
      <c r="H22" s="3"/>
      <c r="I22" s="42"/>
      <c r="J22" s="42"/>
      <c r="K22" s="42"/>
      <c r="L22" s="42"/>
      <c r="M22" s="42"/>
      <c r="N22" s="42"/>
      <c r="O22" s="42"/>
      <c r="P22" s="42"/>
      <c r="Q22" s="42"/>
    </row>
    <row r="23" spans="1:17" s="65" customFormat="1" ht="18.75">
      <c r="A23" s="78">
        <v>4</v>
      </c>
      <c r="B23" s="24" t="s">
        <v>17</v>
      </c>
      <c r="C23" s="21">
        <v>12</v>
      </c>
      <c r="D23" s="83">
        <f>(D24*F24+D25*F25+D26*F26+D27*F27+D28*F28+D29*F29)/(F24+F25+F26+F27+F28+F29)</f>
        <v>1.7999999999999995E-2</v>
      </c>
      <c r="E23" s="83">
        <f>(E24*G24+E25*G25+E26*G26+E27*G27+E28*G28+E29*G29)/(G24+G25+G26+G27+G28+G29)</f>
        <v>1.6423976487262452E-2</v>
      </c>
      <c r="F23" s="15"/>
      <c r="G23" s="15"/>
      <c r="H23" s="2"/>
      <c r="I23" s="66"/>
      <c r="J23" s="66"/>
      <c r="K23" s="66"/>
      <c r="L23" s="66"/>
      <c r="M23" s="66"/>
      <c r="N23" s="66"/>
      <c r="O23" s="66"/>
      <c r="P23" s="66"/>
      <c r="Q23" s="66"/>
    </row>
    <row r="24" spans="1:17" ht="18.75" hidden="1">
      <c r="A24" s="81" t="s">
        <v>209</v>
      </c>
      <c r="B24" s="20" t="s">
        <v>18</v>
      </c>
      <c r="C24" s="21">
        <v>12</v>
      </c>
      <c r="D24" s="18">
        <v>1.7999999999999999E-2</v>
      </c>
      <c r="E24" s="18">
        <v>1.68811351752324E-2</v>
      </c>
      <c r="F24" s="19">
        <v>65672.382959999959</v>
      </c>
      <c r="G24" s="19">
        <v>65672.382959999988</v>
      </c>
      <c r="H24" s="3">
        <v>70167</v>
      </c>
      <c r="I24" s="42"/>
      <c r="J24" s="42"/>
      <c r="K24" s="42"/>
      <c r="L24" s="42"/>
      <c r="M24" s="42"/>
      <c r="N24" s="42"/>
      <c r="O24" s="42"/>
      <c r="P24" s="42"/>
      <c r="Q24" s="42"/>
    </row>
    <row r="25" spans="1:17" ht="18.75" hidden="1">
      <c r="A25" s="81" t="s">
        <v>210</v>
      </c>
      <c r="B25" s="20" t="s">
        <v>19</v>
      </c>
      <c r="C25" s="21">
        <v>12</v>
      </c>
      <c r="D25" s="18">
        <v>1.7999999999999999E-2</v>
      </c>
      <c r="E25" s="18">
        <v>1.6954611046734569E-2</v>
      </c>
      <c r="F25" s="19">
        <v>1163.5056</v>
      </c>
      <c r="G25" s="19">
        <v>1163.5055999999997</v>
      </c>
      <c r="H25" s="3">
        <v>1250</v>
      </c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8.75" hidden="1">
      <c r="A26" s="81" t="s">
        <v>211</v>
      </c>
      <c r="B26" s="49" t="s">
        <v>20</v>
      </c>
      <c r="C26" s="50">
        <v>12</v>
      </c>
      <c r="D26" s="25">
        <v>1.7999999999999999E-2</v>
      </c>
      <c r="E26" s="25">
        <v>7.5898274301775849E-3</v>
      </c>
      <c r="F26" s="36">
        <v>727.596</v>
      </c>
      <c r="G26" s="36">
        <v>727.59599999999989</v>
      </c>
      <c r="H26" s="51">
        <v>5556</v>
      </c>
      <c r="I26" s="42"/>
      <c r="J26" s="42"/>
      <c r="K26" s="42"/>
      <c r="L26" s="42"/>
      <c r="M26" s="42"/>
      <c r="N26" s="42"/>
      <c r="O26" s="42"/>
      <c r="P26" s="42"/>
      <c r="Q26" s="42"/>
    </row>
    <row r="27" spans="1:17" ht="18.75" hidden="1">
      <c r="A27" s="81" t="s">
        <v>212</v>
      </c>
      <c r="B27" s="20" t="s">
        <v>21</v>
      </c>
      <c r="C27" s="21">
        <v>12</v>
      </c>
      <c r="D27" s="18">
        <v>1.7999999999999999E-2</v>
      </c>
      <c r="E27" s="18">
        <v>1.5558597860331496E-2</v>
      </c>
      <c r="F27" s="19">
        <v>7082.2036800000014</v>
      </c>
      <c r="G27" s="19">
        <v>7082.2036799999978</v>
      </c>
      <c r="H27" s="3">
        <v>9392</v>
      </c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37.5" hidden="1">
      <c r="A28" s="81" t="s">
        <v>213</v>
      </c>
      <c r="B28" s="29" t="s">
        <v>22</v>
      </c>
      <c r="C28" s="21">
        <v>12</v>
      </c>
      <c r="D28" s="18">
        <v>1.7999999999999999E-2</v>
      </c>
      <c r="E28" s="18">
        <v>4.0300265423117772E-2</v>
      </c>
      <c r="F28" s="19">
        <v>28.555199999999999</v>
      </c>
      <c r="G28" s="19">
        <v>28.555199999999992</v>
      </c>
      <c r="H28" s="3">
        <v>30</v>
      </c>
      <c r="I28" s="42"/>
      <c r="J28" s="42"/>
      <c r="K28" s="42"/>
      <c r="L28" s="42"/>
      <c r="M28" s="42"/>
      <c r="N28" s="42"/>
      <c r="O28" s="42"/>
      <c r="P28" s="42"/>
      <c r="Q28" s="42"/>
    </row>
    <row r="29" spans="1:17" ht="18.75" hidden="1">
      <c r="A29" s="81" t="s">
        <v>214</v>
      </c>
      <c r="B29" s="49" t="s">
        <v>23</v>
      </c>
      <c r="C29" s="50">
        <v>12</v>
      </c>
      <c r="D29" s="25">
        <v>1.7999999999999999E-2</v>
      </c>
      <c r="E29" s="25">
        <v>1.6152687124599111E-2</v>
      </c>
      <c r="F29" s="36">
        <v>77082.006239999973</v>
      </c>
      <c r="G29" s="36">
        <v>69171.196096173109</v>
      </c>
      <c r="H29" s="51">
        <v>86045.7</v>
      </c>
      <c r="I29" s="42"/>
      <c r="J29" s="42"/>
      <c r="K29" s="42"/>
      <c r="L29" s="42"/>
      <c r="M29" s="42"/>
      <c r="N29" s="42"/>
      <c r="O29" s="42"/>
      <c r="P29" s="42"/>
      <c r="Q29" s="42"/>
    </row>
    <row r="30" spans="1:17" s="65" customFormat="1" ht="18.75">
      <c r="A30" s="78">
        <v>5</v>
      </c>
      <c r="B30" s="85" t="s">
        <v>27</v>
      </c>
      <c r="C30" s="50">
        <v>12</v>
      </c>
      <c r="D30" s="86">
        <f>(D31*F31+D32*F32)/(F31+F32)</f>
        <v>1.7906393133092269E-2</v>
      </c>
      <c r="E30" s="86">
        <f>(E31*G31+E32*G32)/(G31+G32)</f>
        <v>1.1983885808243264E-2</v>
      </c>
      <c r="F30" s="69"/>
      <c r="G30" s="69"/>
      <c r="H30" s="70"/>
      <c r="I30" s="66"/>
      <c r="J30" s="66"/>
      <c r="K30" s="66"/>
      <c r="L30" s="66"/>
      <c r="M30" s="66"/>
      <c r="N30" s="66"/>
      <c r="O30" s="66"/>
      <c r="P30" s="66"/>
      <c r="Q30" s="66"/>
    </row>
    <row r="31" spans="1:17" ht="18.75" hidden="1">
      <c r="A31" s="81" t="s">
        <v>215</v>
      </c>
      <c r="B31" s="49" t="s">
        <v>31</v>
      </c>
      <c r="C31" s="50" t="s">
        <v>403</v>
      </c>
      <c r="D31" s="25">
        <f>0.03*7/12</f>
        <v>1.7499999999999998E-2</v>
      </c>
      <c r="E31" s="25">
        <f>0.02*7/12</f>
        <v>1.1666666666666667E-2</v>
      </c>
      <c r="F31" s="36">
        <v>73381.8</v>
      </c>
      <c r="G31" s="36">
        <v>58554.16</v>
      </c>
      <c r="H31" s="51">
        <v>79060.639999999999</v>
      </c>
      <c r="I31" s="42"/>
      <c r="J31" s="42"/>
      <c r="K31" s="42"/>
      <c r="L31" s="42"/>
      <c r="M31" s="42"/>
      <c r="N31" s="42"/>
      <c r="O31" s="42"/>
      <c r="P31" s="42"/>
      <c r="Q31" s="42"/>
    </row>
    <row r="32" spans="1:17" ht="18.75" hidden="1">
      <c r="A32" s="81" t="s">
        <v>216</v>
      </c>
      <c r="B32" s="20" t="s">
        <v>32</v>
      </c>
      <c r="C32" s="21">
        <v>12</v>
      </c>
      <c r="D32" s="18">
        <v>0.02</v>
      </c>
      <c r="E32" s="18">
        <v>1.4E-2</v>
      </c>
      <c r="F32" s="19">
        <v>14244.25</v>
      </c>
      <c r="G32" s="19">
        <v>9213.02</v>
      </c>
      <c r="H32" s="3">
        <v>76918.34</v>
      </c>
      <c r="I32" s="42"/>
      <c r="J32" s="42"/>
      <c r="K32" s="42"/>
      <c r="L32" s="42"/>
      <c r="M32" s="42"/>
      <c r="N32" s="42"/>
      <c r="O32" s="42"/>
      <c r="P32" s="42"/>
      <c r="Q32" s="42"/>
    </row>
    <row r="33" spans="1:17" s="65" customFormat="1" ht="18.75">
      <c r="A33" s="78">
        <v>6</v>
      </c>
      <c r="B33" s="24" t="s">
        <v>194</v>
      </c>
      <c r="C33" s="21">
        <v>12</v>
      </c>
      <c r="D33" s="83">
        <v>1.6E-2</v>
      </c>
      <c r="E33" s="87">
        <v>1.54E-2</v>
      </c>
      <c r="F33" s="67"/>
      <c r="G33" s="67"/>
      <c r="H33" s="68"/>
      <c r="I33" s="66"/>
      <c r="J33" s="66"/>
      <c r="K33" s="66"/>
      <c r="L33" s="66"/>
      <c r="M33" s="66"/>
      <c r="N33" s="66"/>
      <c r="O33" s="66"/>
      <c r="P33" s="66"/>
      <c r="Q33" s="66"/>
    </row>
    <row r="34" spans="1:17" ht="18.75" hidden="1">
      <c r="A34" s="81" t="s">
        <v>217</v>
      </c>
      <c r="B34" s="88" t="s">
        <v>25</v>
      </c>
      <c r="C34" s="21">
        <v>12</v>
      </c>
      <c r="D34" s="89">
        <v>1.6E-2</v>
      </c>
      <c r="E34" s="90">
        <v>1.5442689737825392E-2</v>
      </c>
      <c r="F34" s="52">
        <v>34713.294520000003</v>
      </c>
      <c r="G34" s="19">
        <v>36473.710854724995</v>
      </c>
      <c r="H34" s="53">
        <v>53746.44</v>
      </c>
      <c r="I34" s="42"/>
      <c r="J34" s="42"/>
      <c r="K34" s="42"/>
      <c r="L34" s="42"/>
      <c r="M34" s="42"/>
      <c r="N34" s="42"/>
      <c r="O34" s="42"/>
      <c r="P34" s="42"/>
      <c r="Q34" s="42"/>
    </row>
    <row r="35" spans="1:17" s="65" customFormat="1" ht="18.75">
      <c r="A35" s="99">
        <v>7</v>
      </c>
      <c r="B35" s="100" t="s">
        <v>24</v>
      </c>
      <c r="C35" s="104">
        <v>12</v>
      </c>
      <c r="D35" s="101">
        <v>0.02</v>
      </c>
      <c r="E35" s="101">
        <v>2.23E-2</v>
      </c>
      <c r="F35" s="15"/>
      <c r="G35" s="15"/>
      <c r="H35" s="2"/>
      <c r="I35" s="66"/>
      <c r="J35" s="66"/>
      <c r="K35" s="66"/>
      <c r="L35" s="66"/>
      <c r="M35" s="66"/>
      <c r="N35" s="66"/>
      <c r="O35" s="66"/>
      <c r="P35" s="66"/>
      <c r="Q35" s="66"/>
    </row>
    <row r="36" spans="1:17" ht="18.75" hidden="1">
      <c r="A36" s="81" t="s">
        <v>218</v>
      </c>
      <c r="B36" s="20" t="s">
        <v>26</v>
      </c>
      <c r="C36" s="21">
        <v>12</v>
      </c>
      <c r="D36" s="18">
        <v>0.02</v>
      </c>
      <c r="E36" s="18">
        <v>2.2329999999999999E-2</v>
      </c>
      <c r="F36" s="19">
        <v>12004.512000000001</v>
      </c>
      <c r="G36" s="19">
        <v>13341.313080860324</v>
      </c>
      <c r="H36" s="3">
        <v>10316.700000000001</v>
      </c>
      <c r="I36" s="42"/>
      <c r="J36" s="42"/>
      <c r="K36" s="42"/>
      <c r="L36" s="42"/>
      <c r="M36" s="42"/>
      <c r="N36" s="42"/>
      <c r="O36" s="42"/>
      <c r="P36" s="42"/>
      <c r="Q36" s="42"/>
    </row>
    <row r="37" spans="1:17" s="65" customFormat="1" ht="18.75">
      <c r="A37" s="78" t="s">
        <v>219</v>
      </c>
      <c r="B37" s="24" t="s">
        <v>195</v>
      </c>
      <c r="C37" s="21">
        <v>7</v>
      </c>
      <c r="D37" s="83">
        <f>(D38*F38+D39*F39)/(F38+F39)</f>
        <v>3.0005269806408899E-2</v>
      </c>
      <c r="E37" s="83">
        <f>(E38*G38+E39*G39)/(G38+G39)</f>
        <v>2.3110016762676218E-2</v>
      </c>
      <c r="F37" s="15"/>
      <c r="G37" s="15"/>
      <c r="H37" s="2"/>
    </row>
    <row r="38" spans="1:17" ht="39.75" hidden="1" customHeight="1">
      <c r="A38" s="81" t="s">
        <v>220</v>
      </c>
      <c r="B38" s="16" t="s">
        <v>138</v>
      </c>
      <c r="C38" s="17">
        <v>7</v>
      </c>
      <c r="D38" s="18">
        <v>0.03</v>
      </c>
      <c r="E38" s="18">
        <v>2.3057691345347252E-2</v>
      </c>
      <c r="F38" s="19">
        <v>145972.89180000001</v>
      </c>
      <c r="G38" s="19">
        <v>115005.18906875115</v>
      </c>
      <c r="H38" s="3">
        <v>204064</v>
      </c>
    </row>
    <row r="39" spans="1:17" ht="18.75" hidden="1">
      <c r="A39" s="81" t="s">
        <v>400</v>
      </c>
      <c r="B39" s="20" t="s">
        <v>398</v>
      </c>
      <c r="C39" s="37">
        <v>7</v>
      </c>
      <c r="D39" s="62">
        <v>3.4299999999999997E-2</v>
      </c>
      <c r="E39" s="63">
        <v>4.7414341017071801E-2</v>
      </c>
      <c r="F39" s="38">
        <v>179.1146</v>
      </c>
      <c r="G39" s="38">
        <v>247.59768879114893</v>
      </c>
      <c r="H39" s="3"/>
    </row>
    <row r="40" spans="1:17" s="65" customFormat="1" ht="18.75">
      <c r="A40" s="78" t="s">
        <v>221</v>
      </c>
      <c r="B40" s="24" t="s">
        <v>177</v>
      </c>
      <c r="C40" s="21">
        <v>12</v>
      </c>
      <c r="D40" s="83">
        <f>(D41*F41+D42*F42)/(F41+F42)</f>
        <v>0.02</v>
      </c>
      <c r="E40" s="83">
        <f>(E41*G41+E42*G42)/(G41+G42)</f>
        <v>1.7530715229331785E-2</v>
      </c>
      <c r="F40" s="15"/>
      <c r="G40" s="15"/>
      <c r="H40" s="2"/>
      <c r="I40" s="66"/>
      <c r="J40" s="66"/>
      <c r="K40" s="66"/>
      <c r="L40" s="66"/>
      <c r="M40" s="66"/>
      <c r="N40" s="66"/>
      <c r="O40" s="66"/>
      <c r="P40" s="66"/>
      <c r="Q40" s="66"/>
    </row>
    <row r="41" spans="1:17" ht="18.75" hidden="1">
      <c r="A41" s="81" t="s">
        <v>222</v>
      </c>
      <c r="B41" s="20" t="s">
        <v>178</v>
      </c>
      <c r="C41" s="21">
        <v>12</v>
      </c>
      <c r="D41" s="18">
        <v>0.02</v>
      </c>
      <c r="E41" s="18">
        <v>1.7731909688679427E-2</v>
      </c>
      <c r="F41" s="19">
        <v>11906.014000000001</v>
      </c>
      <c r="G41" s="19">
        <v>11718.14670329155</v>
      </c>
      <c r="H41" s="3">
        <v>18401</v>
      </c>
      <c r="I41" s="42"/>
      <c r="J41" s="42"/>
      <c r="K41" s="42"/>
      <c r="L41" s="42"/>
      <c r="M41" s="42"/>
      <c r="N41" s="42"/>
      <c r="O41" s="42"/>
      <c r="P41" s="42"/>
      <c r="Q41" s="42"/>
    </row>
    <row r="42" spans="1:17" ht="18.75" hidden="1">
      <c r="A42" s="81" t="s">
        <v>223</v>
      </c>
      <c r="B42" s="20" t="s">
        <v>179</v>
      </c>
      <c r="C42" s="21">
        <v>12</v>
      </c>
      <c r="D42" s="18">
        <v>0.02</v>
      </c>
      <c r="E42" s="91">
        <v>1.7356387358678959E-2</v>
      </c>
      <c r="F42" s="54">
        <v>12745.743</v>
      </c>
      <c r="G42" s="54">
        <v>13524.092170094187</v>
      </c>
      <c r="H42" s="55">
        <v>13600</v>
      </c>
      <c r="I42" s="42"/>
      <c r="J42" s="42"/>
      <c r="K42" s="42"/>
      <c r="L42" s="42"/>
      <c r="M42" s="42"/>
      <c r="N42" s="42"/>
      <c r="O42" s="42"/>
      <c r="P42" s="42"/>
      <c r="Q42" s="42"/>
    </row>
    <row r="43" spans="1:17" s="65" customFormat="1" ht="18.75">
      <c r="A43" s="78" t="s">
        <v>224</v>
      </c>
      <c r="B43" s="24" t="s">
        <v>173</v>
      </c>
      <c r="C43" s="21">
        <v>12</v>
      </c>
      <c r="D43" s="83">
        <f>D44</f>
        <v>1.9E-2</v>
      </c>
      <c r="E43" s="83">
        <f>E44</f>
        <v>1.6665767258934386E-2</v>
      </c>
      <c r="F43" s="15"/>
      <c r="G43" s="15"/>
      <c r="H43" s="2"/>
      <c r="I43" s="66"/>
      <c r="J43" s="66"/>
      <c r="K43" s="66"/>
      <c r="L43" s="66"/>
      <c r="M43" s="66"/>
      <c r="N43" s="66"/>
      <c r="O43" s="66"/>
      <c r="P43" s="66"/>
      <c r="Q43" s="66"/>
    </row>
    <row r="44" spans="1:17" ht="18.75" hidden="1">
      <c r="A44" s="81" t="s">
        <v>225</v>
      </c>
      <c r="B44" s="88" t="s">
        <v>174</v>
      </c>
      <c r="C44" s="21">
        <v>12</v>
      </c>
      <c r="D44" s="18">
        <v>1.9E-2</v>
      </c>
      <c r="E44" s="18">
        <v>1.6665767258934386E-2</v>
      </c>
      <c r="F44" s="19">
        <v>82182.989599999986</v>
      </c>
      <c r="G44" s="19">
        <v>75005.432153621601</v>
      </c>
      <c r="H44" s="3">
        <v>81500</v>
      </c>
      <c r="I44" s="42"/>
      <c r="J44" s="42"/>
      <c r="K44" s="42"/>
      <c r="L44" s="42"/>
      <c r="M44" s="42"/>
      <c r="N44" s="42"/>
      <c r="O44" s="42"/>
      <c r="P44" s="42"/>
      <c r="Q44" s="42"/>
    </row>
    <row r="45" spans="1:17" s="65" customFormat="1" ht="18.75">
      <c r="A45" s="99" t="s">
        <v>226</v>
      </c>
      <c r="B45" s="100" t="s">
        <v>33</v>
      </c>
      <c r="C45" s="104">
        <v>12</v>
      </c>
      <c r="D45" s="101">
        <f>D46</f>
        <v>0.02</v>
      </c>
      <c r="E45" s="101">
        <f>E46</f>
        <v>0.03</v>
      </c>
      <c r="F45" s="15"/>
      <c r="G45" s="15"/>
      <c r="H45" s="2"/>
      <c r="I45" s="66"/>
      <c r="J45" s="66"/>
      <c r="K45" s="66"/>
      <c r="L45" s="66"/>
      <c r="M45" s="66"/>
      <c r="N45" s="66"/>
      <c r="O45" s="66"/>
      <c r="P45" s="66"/>
      <c r="Q45" s="66"/>
    </row>
    <row r="46" spans="1:17" ht="18.75" hidden="1">
      <c r="A46" s="81" t="s">
        <v>227</v>
      </c>
      <c r="B46" s="20" t="s">
        <v>34</v>
      </c>
      <c r="C46" s="21">
        <v>12</v>
      </c>
      <c r="D46" s="18">
        <v>0.02</v>
      </c>
      <c r="E46" s="18">
        <v>0.03</v>
      </c>
      <c r="F46" s="19">
        <v>1377.22</v>
      </c>
      <c r="G46" s="19">
        <v>2298.37</v>
      </c>
      <c r="H46" s="3">
        <v>2750</v>
      </c>
      <c r="I46" s="42"/>
      <c r="J46" s="42"/>
      <c r="K46" s="42"/>
      <c r="L46" s="42"/>
      <c r="M46" s="42"/>
      <c r="N46" s="42"/>
      <c r="O46" s="42"/>
      <c r="P46" s="42"/>
      <c r="Q46" s="42"/>
    </row>
    <row r="47" spans="1:17" s="65" customFormat="1" ht="18.75">
      <c r="A47" s="78" t="s">
        <v>228</v>
      </c>
      <c r="B47" s="24" t="s">
        <v>35</v>
      </c>
      <c r="C47" s="21">
        <v>12</v>
      </c>
      <c r="D47" s="83">
        <f>D48</f>
        <v>0.02</v>
      </c>
      <c r="E47" s="83">
        <f>E48</f>
        <v>0.02</v>
      </c>
      <c r="F47" s="15"/>
      <c r="G47" s="15"/>
      <c r="H47" s="2"/>
      <c r="I47" s="66"/>
      <c r="J47" s="66"/>
      <c r="K47" s="66"/>
      <c r="L47" s="66"/>
      <c r="M47" s="66"/>
      <c r="N47" s="66"/>
      <c r="O47" s="66"/>
      <c r="P47" s="66"/>
      <c r="Q47" s="66"/>
    </row>
    <row r="48" spans="1:17" ht="18.75" hidden="1">
      <c r="A48" s="81" t="s">
        <v>231</v>
      </c>
      <c r="B48" s="20" t="s">
        <v>36</v>
      </c>
      <c r="C48" s="21">
        <v>12</v>
      </c>
      <c r="D48" s="18">
        <v>0.02</v>
      </c>
      <c r="E48" s="18">
        <v>0.02</v>
      </c>
      <c r="F48" s="19">
        <v>96936.93</v>
      </c>
      <c r="G48" s="19">
        <v>96971.43</v>
      </c>
      <c r="H48" s="3">
        <v>119278.57</v>
      </c>
      <c r="I48" s="42"/>
      <c r="J48" s="42"/>
      <c r="K48" s="42"/>
      <c r="L48" s="42"/>
      <c r="M48" s="42"/>
      <c r="N48" s="42"/>
      <c r="O48" s="42"/>
      <c r="P48" s="42"/>
      <c r="Q48" s="42"/>
    </row>
    <row r="49" spans="1:17" s="65" customFormat="1" ht="18.75">
      <c r="A49" s="78" t="s">
        <v>229</v>
      </c>
      <c r="B49" s="24" t="s">
        <v>131</v>
      </c>
      <c r="C49" s="21">
        <v>12</v>
      </c>
      <c r="D49" s="86">
        <f>(D50*F50+D51*F51+D52*F52)/(F50+F51+F52)</f>
        <v>2.0000000000000004E-2</v>
      </c>
      <c r="E49" s="86">
        <f>(E50*G50+E51*G51+E52*G52)/(G50+G51+G52)</f>
        <v>1.9046569363143195E-2</v>
      </c>
      <c r="F49" s="15"/>
      <c r="G49" s="15"/>
      <c r="H49" s="2"/>
      <c r="I49" s="66"/>
      <c r="J49" s="66"/>
      <c r="K49" s="66"/>
      <c r="L49" s="66"/>
      <c r="M49" s="66"/>
      <c r="N49" s="66"/>
      <c r="O49" s="66"/>
      <c r="P49" s="66"/>
      <c r="Q49" s="66"/>
    </row>
    <row r="50" spans="1:17" ht="18.75" hidden="1">
      <c r="A50" s="81" t="s">
        <v>232</v>
      </c>
      <c r="B50" s="20" t="s">
        <v>132</v>
      </c>
      <c r="C50" s="21">
        <v>12</v>
      </c>
      <c r="D50" s="18">
        <v>0.02</v>
      </c>
      <c r="E50" s="18">
        <v>1.6848405464160048E-2</v>
      </c>
      <c r="F50" s="19">
        <v>350.78399999999999</v>
      </c>
      <c r="G50" s="19">
        <v>295.50755311699589</v>
      </c>
      <c r="H50" s="3">
        <v>419</v>
      </c>
      <c r="I50" s="42"/>
      <c r="J50" s="42"/>
      <c r="K50" s="42"/>
      <c r="L50" s="42"/>
      <c r="M50" s="42"/>
      <c r="N50" s="42"/>
      <c r="O50" s="42"/>
      <c r="P50" s="42"/>
      <c r="Q50" s="42"/>
    </row>
    <row r="51" spans="1:17" ht="18.75" hidden="1">
      <c r="A51" s="81" t="s">
        <v>233</v>
      </c>
      <c r="B51" s="20" t="s">
        <v>133</v>
      </c>
      <c r="C51" s="21">
        <v>12</v>
      </c>
      <c r="D51" s="18">
        <v>0.02</v>
      </c>
      <c r="E51" s="18">
        <v>1.9322617404384755E-2</v>
      </c>
      <c r="F51" s="19">
        <v>11152.460999999998</v>
      </c>
      <c r="G51" s="19">
        <v>11099.962587465401</v>
      </c>
      <c r="H51" s="3">
        <v>11647.4</v>
      </c>
      <c r="I51" s="42"/>
      <c r="J51" s="42"/>
      <c r="K51" s="42"/>
      <c r="L51" s="42"/>
      <c r="M51" s="42"/>
      <c r="N51" s="42"/>
      <c r="O51" s="42"/>
      <c r="P51" s="42"/>
      <c r="Q51" s="42"/>
    </row>
    <row r="52" spans="1:17" ht="18.75" hidden="1">
      <c r="A52" s="81" t="s">
        <v>234</v>
      </c>
      <c r="B52" s="20" t="s">
        <v>134</v>
      </c>
      <c r="C52" s="21">
        <v>12</v>
      </c>
      <c r="D52" s="18">
        <v>0.02</v>
      </c>
      <c r="E52" s="22">
        <v>1.8610574034289083E-2</v>
      </c>
      <c r="F52" s="23">
        <v>5951.4720000000007</v>
      </c>
      <c r="G52" s="19">
        <v>5538.0155134499255</v>
      </c>
      <c r="H52" s="4">
        <v>4769</v>
      </c>
      <c r="I52" s="42"/>
      <c r="J52" s="42"/>
      <c r="K52" s="42"/>
      <c r="L52" s="42"/>
      <c r="M52" s="42"/>
      <c r="N52" s="42"/>
      <c r="O52" s="42"/>
      <c r="P52" s="42"/>
      <c r="Q52" s="42"/>
    </row>
    <row r="53" spans="1:17" s="65" customFormat="1" ht="18.75">
      <c r="A53" s="99" t="s">
        <v>230</v>
      </c>
      <c r="B53" s="100" t="s">
        <v>118</v>
      </c>
      <c r="C53" s="104">
        <v>12</v>
      </c>
      <c r="D53" s="102">
        <f>(D55*F55+D56*F56+D57*F57+D58*F58+D59*F59+D60*F60+D61*F61+D62*F62+D63*F63+D64*F64+D65*F65+D66*F66+D67*F67+D68*F68+D69*F69+D70*F70+D71*F71+D72*F72+D73*F73+D74*F74)/(F55+F56+F57+F58+F59+F60+F61+F62+F63+F64+F65+F66+F67+F68+F69+F70+F71+F72+F73+F74)</f>
        <v>2.0050582667167416E-2</v>
      </c>
      <c r="E53" s="102">
        <f>(E55*G55+E56*G56+E57*G57+E58*G58+E59*G59+E60*G60+E61*G61+E62*G62+E63*G63+E64*G64+E65*G65+E66*G66+E67*G67+E68*G68+E69*G69+E70*G70+E71*G71+E72*G72+E73*G73+E74*G74)/(G55+G56+G57+G58+G59+G60+G61+G62+G63+G64+G65+G66+G67+G68+G69+G70+G71+G72+G73+G74)</f>
        <v>2.0621065437946839E-2</v>
      </c>
      <c r="F53" s="15"/>
      <c r="G53" s="15"/>
      <c r="H53" s="2"/>
      <c r="I53" s="66"/>
      <c r="J53" s="66"/>
      <c r="K53" s="66"/>
      <c r="L53" s="66"/>
      <c r="M53" s="66"/>
      <c r="N53" s="66"/>
      <c r="O53" s="66"/>
      <c r="P53" s="66"/>
      <c r="Q53" s="66"/>
    </row>
    <row r="54" spans="1:17" ht="18.75" hidden="1">
      <c r="A54" s="81" t="s">
        <v>235</v>
      </c>
      <c r="B54" s="20" t="s">
        <v>327</v>
      </c>
      <c r="C54" s="21">
        <v>12</v>
      </c>
      <c r="D54" s="18">
        <v>0.02</v>
      </c>
      <c r="E54" s="25">
        <v>1.9606071835109706E-2</v>
      </c>
      <c r="F54" s="19">
        <v>47219.6224</v>
      </c>
      <c r="G54" s="19">
        <v>47029.153524250512</v>
      </c>
      <c r="H54" s="3">
        <v>63511.1</v>
      </c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8.75" hidden="1">
      <c r="A55" s="81" t="s">
        <v>236</v>
      </c>
      <c r="B55" s="20" t="s">
        <v>139</v>
      </c>
      <c r="C55" s="21">
        <v>12</v>
      </c>
      <c r="D55" s="18">
        <v>0.02</v>
      </c>
      <c r="E55" s="18">
        <v>1.9703056683296399E-2</v>
      </c>
      <c r="F55" s="19">
        <v>1070.8320000000003</v>
      </c>
      <c r="G55" s="19">
        <v>1054.9331797143825</v>
      </c>
      <c r="H55" s="3">
        <v>1070.8</v>
      </c>
      <c r="I55" s="42"/>
      <c r="J55" s="42"/>
      <c r="K55" s="42"/>
      <c r="L55" s="42"/>
      <c r="M55" s="42"/>
      <c r="N55" s="42"/>
      <c r="O55" s="42"/>
      <c r="P55" s="42"/>
      <c r="Q55" s="42"/>
    </row>
    <row r="56" spans="1:17" ht="18.75" hidden="1">
      <c r="A56" s="81" t="s">
        <v>237</v>
      </c>
      <c r="B56" s="20" t="s">
        <v>140</v>
      </c>
      <c r="C56" s="21">
        <v>12</v>
      </c>
      <c r="D56" s="18">
        <v>0.02</v>
      </c>
      <c r="E56" s="22">
        <v>1.6674400662562882E-2</v>
      </c>
      <c r="F56" s="23">
        <v>4137.1055999999999</v>
      </c>
      <c r="G56" s="19">
        <v>3295.4405061134298</v>
      </c>
      <c r="H56" s="4">
        <v>4510</v>
      </c>
      <c r="I56" s="42"/>
      <c r="J56" s="42"/>
      <c r="K56" s="42"/>
      <c r="L56" s="42"/>
      <c r="M56" s="42"/>
      <c r="N56" s="42"/>
      <c r="O56" s="42"/>
      <c r="P56" s="42"/>
      <c r="Q56" s="42"/>
    </row>
    <row r="57" spans="1:17" ht="18.75" hidden="1">
      <c r="A57" s="81" t="s">
        <v>238</v>
      </c>
      <c r="B57" s="20" t="s">
        <v>141</v>
      </c>
      <c r="C57" s="21">
        <v>12</v>
      </c>
      <c r="D57" s="18">
        <v>0.02</v>
      </c>
      <c r="E57" s="22">
        <v>2.7077127573534837E-2</v>
      </c>
      <c r="F57" s="23">
        <v>1536.432</v>
      </c>
      <c r="G57" s="19">
        <v>2080.1082636030637</v>
      </c>
      <c r="H57" s="4">
        <v>1727.1</v>
      </c>
      <c r="I57" s="42"/>
      <c r="J57" s="42"/>
      <c r="K57" s="42"/>
      <c r="L57" s="42"/>
      <c r="M57" s="42"/>
      <c r="N57" s="42"/>
      <c r="O57" s="42"/>
      <c r="P57" s="42"/>
      <c r="Q57" s="42"/>
    </row>
    <row r="58" spans="1:17" ht="18.75" hidden="1">
      <c r="A58" s="81" t="s">
        <v>239</v>
      </c>
      <c r="B58" s="20" t="s">
        <v>142</v>
      </c>
      <c r="C58" s="21">
        <v>12</v>
      </c>
      <c r="D58" s="18">
        <v>0.02</v>
      </c>
      <c r="E58" s="22">
        <v>1.6637528112997534E-2</v>
      </c>
      <c r="F58" s="23">
        <v>399.12</v>
      </c>
      <c r="G58" s="19">
        <v>332.01851102297877</v>
      </c>
      <c r="H58" s="4">
        <v>767.7</v>
      </c>
      <c r="I58" s="42"/>
      <c r="J58" s="42"/>
      <c r="K58" s="42"/>
      <c r="L58" s="42"/>
      <c r="M58" s="42"/>
      <c r="N58" s="42"/>
      <c r="O58" s="42"/>
      <c r="P58" s="42"/>
      <c r="Q58" s="42"/>
    </row>
    <row r="59" spans="1:17" ht="18.75" hidden="1">
      <c r="A59" s="81" t="s">
        <v>240</v>
      </c>
      <c r="B59" s="20" t="s">
        <v>143</v>
      </c>
      <c r="C59" s="21">
        <v>12</v>
      </c>
      <c r="D59" s="18">
        <v>0.02</v>
      </c>
      <c r="E59" s="22">
        <v>2.5375888954682305E-2</v>
      </c>
      <c r="F59" s="23">
        <v>580.36800000000005</v>
      </c>
      <c r="G59" s="19">
        <v>736.36769604255289</v>
      </c>
      <c r="H59" s="4">
        <v>1214</v>
      </c>
      <c r="I59" s="42"/>
      <c r="J59" s="42"/>
      <c r="K59" s="42"/>
      <c r="L59" s="42"/>
      <c r="M59" s="42"/>
      <c r="N59" s="42"/>
      <c r="O59" s="42"/>
      <c r="P59" s="42"/>
      <c r="Q59" s="42"/>
    </row>
    <row r="60" spans="1:17" ht="18.75" hidden="1">
      <c r="A60" s="81" t="s">
        <v>241</v>
      </c>
      <c r="B60" s="20" t="s">
        <v>144</v>
      </c>
      <c r="C60" s="21">
        <v>12</v>
      </c>
      <c r="D60" s="18">
        <v>0.02</v>
      </c>
      <c r="E60" s="22">
        <v>1.6451728806068999E-2</v>
      </c>
      <c r="F60" s="23">
        <v>4818.4799999999996</v>
      </c>
      <c r="G60" s="19">
        <v>3963.6163108733672</v>
      </c>
      <c r="H60" s="4">
        <v>9174.7999999999993</v>
      </c>
      <c r="I60" s="42"/>
      <c r="J60" s="42"/>
      <c r="K60" s="42"/>
      <c r="L60" s="42"/>
      <c r="M60" s="42"/>
      <c r="N60" s="42"/>
      <c r="O60" s="42"/>
      <c r="P60" s="42"/>
      <c r="Q60" s="42"/>
    </row>
    <row r="61" spans="1:17" ht="18.75" hidden="1">
      <c r="A61" s="81" t="s">
        <v>242</v>
      </c>
      <c r="B61" s="20" t="s">
        <v>145</v>
      </c>
      <c r="C61" s="21">
        <v>12</v>
      </c>
      <c r="D61" s="18">
        <v>0.02</v>
      </c>
      <c r="E61" s="26">
        <v>2.4959043741696815E-2</v>
      </c>
      <c r="F61" s="27">
        <v>6789.3647999999985</v>
      </c>
      <c r="G61" s="19">
        <v>8472.7966609063351</v>
      </c>
      <c r="H61" s="6">
        <v>6640.9</v>
      </c>
      <c r="I61" s="42"/>
      <c r="J61" s="42"/>
      <c r="K61" s="42"/>
      <c r="L61" s="42"/>
      <c r="M61" s="42"/>
      <c r="N61" s="42"/>
      <c r="O61" s="42"/>
      <c r="P61" s="42"/>
      <c r="Q61" s="42"/>
    </row>
    <row r="62" spans="1:17" ht="18.75" hidden="1">
      <c r="A62" s="81" t="s">
        <v>243</v>
      </c>
      <c r="B62" s="20" t="s">
        <v>146</v>
      </c>
      <c r="C62" s="21">
        <v>12</v>
      </c>
      <c r="D62" s="18">
        <v>0.02</v>
      </c>
      <c r="E62" s="26">
        <v>1.5924528373653237E-2</v>
      </c>
      <c r="F62" s="27">
        <v>676.8</v>
      </c>
      <c r="G62" s="19">
        <v>538.88604016442548</v>
      </c>
      <c r="H62" s="6">
        <v>805.7</v>
      </c>
      <c r="I62" s="42"/>
      <c r="J62" s="42"/>
      <c r="K62" s="42"/>
      <c r="L62" s="42"/>
      <c r="M62" s="42"/>
      <c r="N62" s="42"/>
      <c r="O62" s="42"/>
      <c r="P62" s="42"/>
      <c r="Q62" s="42"/>
    </row>
    <row r="63" spans="1:17" ht="18.75" hidden="1">
      <c r="A63" s="81" t="s">
        <v>244</v>
      </c>
      <c r="B63" s="20" t="s">
        <v>147</v>
      </c>
      <c r="C63" s="21">
        <v>12</v>
      </c>
      <c r="D63" s="18">
        <v>0.02</v>
      </c>
      <c r="E63" s="22">
        <v>2.4153750638297874E-2</v>
      </c>
      <c r="F63" s="23">
        <v>642.48960000000011</v>
      </c>
      <c r="G63" s="19">
        <v>775.92667930498726</v>
      </c>
      <c r="H63" s="4">
        <v>685.7</v>
      </c>
      <c r="I63" s="42"/>
      <c r="J63" s="42"/>
      <c r="K63" s="42"/>
      <c r="L63" s="42"/>
      <c r="M63" s="42"/>
      <c r="N63" s="42"/>
      <c r="O63" s="42"/>
      <c r="P63" s="42"/>
      <c r="Q63" s="42"/>
    </row>
    <row r="64" spans="1:17" ht="18.75" hidden="1">
      <c r="A64" s="81" t="s">
        <v>245</v>
      </c>
      <c r="B64" s="20" t="s">
        <v>148</v>
      </c>
      <c r="C64" s="21">
        <v>12</v>
      </c>
      <c r="D64" s="18">
        <v>0.02</v>
      </c>
      <c r="E64" s="22">
        <v>1.7254983672328812E-2</v>
      </c>
      <c r="F64" s="23">
        <v>580.36800000000005</v>
      </c>
      <c r="G64" s="19">
        <v>500.71201819710637</v>
      </c>
      <c r="H64" s="4">
        <v>965.9</v>
      </c>
      <c r="I64" s="42"/>
      <c r="J64" s="42"/>
      <c r="K64" s="42"/>
      <c r="L64" s="42"/>
      <c r="M64" s="42"/>
      <c r="N64" s="42"/>
      <c r="O64" s="42"/>
      <c r="P64" s="42"/>
      <c r="Q64" s="42"/>
    </row>
    <row r="65" spans="1:17" ht="18.75" hidden="1">
      <c r="A65" s="81" t="s">
        <v>246</v>
      </c>
      <c r="B65" s="20" t="s">
        <v>149</v>
      </c>
      <c r="C65" s="21">
        <v>12</v>
      </c>
      <c r="D65" s="18">
        <v>0.02</v>
      </c>
      <c r="E65" s="22">
        <v>3.8065953924605371E-2</v>
      </c>
      <c r="F65" s="23">
        <v>226.512</v>
      </c>
      <c r="G65" s="19">
        <v>431.11976776851054</v>
      </c>
      <c r="H65" s="4">
        <v>479.42</v>
      </c>
      <c r="I65" s="42"/>
      <c r="J65" s="42"/>
      <c r="K65" s="42"/>
      <c r="L65" s="42"/>
      <c r="M65" s="42"/>
      <c r="N65" s="42"/>
      <c r="O65" s="42"/>
      <c r="P65" s="42"/>
      <c r="Q65" s="42"/>
    </row>
    <row r="66" spans="1:17" ht="18.75" hidden="1">
      <c r="A66" s="81" t="s">
        <v>247</v>
      </c>
      <c r="B66" s="20" t="s">
        <v>150</v>
      </c>
      <c r="C66" s="21">
        <v>12</v>
      </c>
      <c r="D66" s="18">
        <v>0.02</v>
      </c>
      <c r="E66" s="22">
        <v>4.3040156378076289E-2</v>
      </c>
      <c r="F66" s="23">
        <v>249.98399999999998</v>
      </c>
      <c r="G66" s="19">
        <v>537.96752260085111</v>
      </c>
      <c r="H66" s="4">
        <v>452.2</v>
      </c>
      <c r="I66" s="42"/>
      <c r="J66" s="42"/>
      <c r="K66" s="42"/>
      <c r="L66" s="42"/>
      <c r="M66" s="42"/>
      <c r="N66" s="42"/>
      <c r="O66" s="42"/>
      <c r="P66" s="42"/>
      <c r="Q66" s="42"/>
    </row>
    <row r="67" spans="1:17" ht="18.75" hidden="1">
      <c r="A67" s="81" t="s">
        <v>248</v>
      </c>
      <c r="B67" s="28" t="s">
        <v>151</v>
      </c>
      <c r="C67" s="21">
        <v>12</v>
      </c>
      <c r="D67" s="18">
        <v>0.02</v>
      </c>
      <c r="E67" s="22">
        <v>2.0058372701012007E-2</v>
      </c>
      <c r="F67" s="23">
        <v>6266.2</v>
      </c>
      <c r="G67" s="19">
        <v>7228.4999570563405</v>
      </c>
      <c r="H67" s="4">
        <v>9685.98</v>
      </c>
      <c r="I67" s="42"/>
      <c r="J67" s="42"/>
      <c r="K67" s="42"/>
      <c r="L67" s="42"/>
      <c r="M67" s="42"/>
      <c r="N67" s="42"/>
      <c r="O67" s="42"/>
      <c r="P67" s="42"/>
      <c r="Q67" s="42"/>
    </row>
    <row r="68" spans="1:17" ht="18.75" hidden="1">
      <c r="A68" s="81" t="s">
        <v>249</v>
      </c>
      <c r="B68" s="20" t="s">
        <v>152</v>
      </c>
      <c r="C68" s="21">
        <v>12</v>
      </c>
      <c r="D68" s="18">
        <v>0.02</v>
      </c>
      <c r="E68" s="22">
        <v>1.8772385742890581E-2</v>
      </c>
      <c r="F68" s="23">
        <v>3621.8544000000006</v>
      </c>
      <c r="G68" s="19">
        <v>3399.5423950692757</v>
      </c>
      <c r="H68" s="4">
        <v>7119.6</v>
      </c>
      <c r="I68" s="42"/>
      <c r="J68" s="42"/>
      <c r="K68" s="42"/>
      <c r="L68" s="42"/>
      <c r="M68" s="42"/>
      <c r="N68" s="42"/>
      <c r="O68" s="42"/>
      <c r="P68" s="42"/>
      <c r="Q68" s="42"/>
    </row>
    <row r="69" spans="1:17" ht="18.75" hidden="1">
      <c r="A69" s="81" t="s">
        <v>250</v>
      </c>
      <c r="B69" s="20" t="s">
        <v>153</v>
      </c>
      <c r="C69" s="21">
        <v>12</v>
      </c>
      <c r="D69" s="18">
        <v>0.02</v>
      </c>
      <c r="E69" s="22">
        <v>2.1737844438408576E-2</v>
      </c>
      <c r="F69" s="23">
        <v>5197.4879999999994</v>
      </c>
      <c r="G69" s="19">
        <v>5649.1092807247651</v>
      </c>
      <c r="H69" s="4">
        <v>6197.5</v>
      </c>
      <c r="I69" s="42"/>
      <c r="J69" s="42"/>
      <c r="K69" s="42"/>
      <c r="L69" s="42"/>
      <c r="M69" s="42"/>
      <c r="N69" s="42"/>
      <c r="O69" s="42"/>
      <c r="P69" s="42"/>
      <c r="Q69" s="42"/>
    </row>
    <row r="70" spans="1:17" ht="18.75" hidden="1">
      <c r="A70" s="81" t="s">
        <v>251</v>
      </c>
      <c r="B70" s="20" t="s">
        <v>154</v>
      </c>
      <c r="C70" s="21">
        <v>12</v>
      </c>
      <c r="D70" s="18">
        <v>0.02</v>
      </c>
      <c r="E70" s="22">
        <v>1.3882251561680542E-2</v>
      </c>
      <c r="F70" s="23">
        <v>4913.8320000000003</v>
      </c>
      <c r="G70" s="19">
        <v>3410.7525977917912</v>
      </c>
      <c r="H70" s="4">
        <v>5449.2</v>
      </c>
      <c r="I70" s="42"/>
      <c r="J70" s="42"/>
      <c r="K70" s="42"/>
      <c r="L70" s="42"/>
      <c r="M70" s="42"/>
      <c r="N70" s="42"/>
      <c r="O70" s="42"/>
      <c r="P70" s="42"/>
      <c r="Q70" s="42"/>
    </row>
    <row r="71" spans="1:17" ht="18.75" hidden="1">
      <c r="A71" s="81" t="s">
        <v>252</v>
      </c>
      <c r="B71" s="20" t="s">
        <v>155</v>
      </c>
      <c r="C71" s="21">
        <v>12</v>
      </c>
      <c r="D71" s="18">
        <v>0.02</v>
      </c>
      <c r="E71" s="22">
        <v>1.5843141584592092E-2</v>
      </c>
      <c r="F71" s="23">
        <v>5020.0320000000011</v>
      </c>
      <c r="G71" s="19">
        <v>3976.6538867591503</v>
      </c>
      <c r="H71" s="4">
        <v>6041.8</v>
      </c>
      <c r="I71" s="42"/>
      <c r="J71" s="42"/>
      <c r="K71" s="42"/>
      <c r="L71" s="42"/>
      <c r="M71" s="42"/>
      <c r="N71" s="42"/>
      <c r="O71" s="42"/>
      <c r="P71" s="42"/>
      <c r="Q71" s="42"/>
    </row>
    <row r="72" spans="1:17" ht="18.75" hidden="1">
      <c r="A72" s="81" t="s">
        <v>253</v>
      </c>
      <c r="B72" s="20" t="s">
        <v>156</v>
      </c>
      <c r="C72" s="21">
        <v>12</v>
      </c>
      <c r="D72" s="18">
        <v>0.02</v>
      </c>
      <c r="E72" s="22">
        <v>2.6188246426890549E-2</v>
      </c>
      <c r="F72" s="23">
        <v>492.36</v>
      </c>
      <c r="G72" s="19">
        <v>644.7022505371915</v>
      </c>
      <c r="H72" s="4">
        <v>522.79999999999995</v>
      </c>
      <c r="I72" s="42"/>
      <c r="J72" s="42"/>
      <c r="K72" s="42"/>
      <c r="L72" s="42"/>
      <c r="M72" s="42"/>
      <c r="N72" s="42"/>
      <c r="O72" s="42"/>
      <c r="P72" s="42"/>
      <c r="Q72" s="42"/>
    </row>
    <row r="73" spans="1:17" ht="36" hidden="1" customHeight="1">
      <c r="A73" s="81" t="s">
        <v>254</v>
      </c>
      <c r="B73" s="29" t="s">
        <v>157</v>
      </c>
      <c r="C73" s="21">
        <v>12</v>
      </c>
      <c r="D73" s="18">
        <v>2.4E-2</v>
      </c>
      <c r="E73" s="22">
        <v>2.3889139288160836E-2</v>
      </c>
      <c r="F73" s="23">
        <v>610.24</v>
      </c>
      <c r="G73" s="19">
        <v>577.49605315200006</v>
      </c>
      <c r="H73" s="4">
        <v>714.6</v>
      </c>
      <c r="I73" s="42"/>
      <c r="J73" s="42"/>
      <c r="K73" s="42"/>
      <c r="L73" s="42"/>
      <c r="M73" s="42"/>
      <c r="N73" s="42"/>
      <c r="O73" s="42"/>
      <c r="P73" s="42"/>
      <c r="Q73" s="42"/>
    </row>
    <row r="74" spans="1:17" ht="16.5" hidden="1" customHeight="1">
      <c r="A74" s="81" t="s">
        <v>255</v>
      </c>
      <c r="B74" s="20" t="s">
        <v>158</v>
      </c>
      <c r="C74" s="21">
        <v>12</v>
      </c>
      <c r="D74" s="18">
        <v>0.02</v>
      </c>
      <c r="E74" s="22">
        <v>2.186834270552766E-2</v>
      </c>
      <c r="F74" s="23">
        <v>426.98400000000004</v>
      </c>
      <c r="G74" s="19">
        <v>466.87162208885104</v>
      </c>
      <c r="H74" s="4">
        <v>541</v>
      </c>
      <c r="I74" s="42"/>
      <c r="J74" s="42"/>
      <c r="K74" s="42"/>
      <c r="L74" s="42"/>
      <c r="M74" s="42"/>
      <c r="N74" s="42"/>
      <c r="O74" s="42"/>
      <c r="P74" s="42"/>
      <c r="Q74" s="42"/>
    </row>
    <row r="75" spans="1:17" s="65" customFormat="1" ht="16.5" customHeight="1">
      <c r="A75" s="78" t="s">
        <v>256</v>
      </c>
      <c r="B75" s="24" t="s">
        <v>328</v>
      </c>
      <c r="C75" s="21">
        <v>12</v>
      </c>
      <c r="D75" s="83">
        <f>D76</f>
        <v>2.4E-2</v>
      </c>
      <c r="E75" s="83">
        <f>E76</f>
        <v>2.18E-2</v>
      </c>
      <c r="F75" s="15"/>
      <c r="G75" s="15"/>
      <c r="H75" s="2"/>
      <c r="I75" s="66"/>
      <c r="J75" s="66"/>
      <c r="K75" s="66"/>
      <c r="L75" s="66"/>
      <c r="M75" s="66"/>
      <c r="N75" s="66"/>
      <c r="O75" s="66"/>
      <c r="P75" s="66"/>
      <c r="Q75" s="66"/>
    </row>
    <row r="76" spans="1:17" ht="16.5" hidden="1" customHeight="1">
      <c r="A76" s="81" t="s">
        <v>257</v>
      </c>
      <c r="B76" s="20" t="s">
        <v>329</v>
      </c>
      <c r="C76" s="21">
        <v>12</v>
      </c>
      <c r="D76" s="18">
        <v>2.4E-2</v>
      </c>
      <c r="E76" s="22">
        <v>2.18E-2</v>
      </c>
      <c r="F76" s="23">
        <v>1323.71</v>
      </c>
      <c r="G76" s="19">
        <v>1808.98</v>
      </c>
      <c r="H76" s="4">
        <v>3196.43</v>
      </c>
      <c r="I76" s="42"/>
      <c r="J76" s="42"/>
      <c r="K76" s="42"/>
      <c r="L76" s="42"/>
      <c r="M76" s="42"/>
      <c r="N76" s="42"/>
      <c r="O76" s="42"/>
      <c r="P76" s="42"/>
      <c r="Q76" s="42"/>
    </row>
    <row r="77" spans="1:17" s="65" customFormat="1" ht="18.75">
      <c r="A77" s="78" t="s">
        <v>258</v>
      </c>
      <c r="B77" s="24" t="s">
        <v>94</v>
      </c>
      <c r="C77" s="21">
        <v>12</v>
      </c>
      <c r="D77" s="83">
        <f>(D78*F78+D79*F79)/(F78+F79)</f>
        <v>0.02</v>
      </c>
      <c r="E77" s="83">
        <f>(E78*G78+E79*G79)/(G78+G79)</f>
        <v>1.9903637779790477E-2</v>
      </c>
      <c r="F77" s="15"/>
      <c r="G77" s="15"/>
      <c r="H77" s="2"/>
    </row>
    <row r="78" spans="1:17" ht="18.75" hidden="1">
      <c r="A78" s="81" t="s">
        <v>259</v>
      </c>
      <c r="B78" s="20" t="s">
        <v>95</v>
      </c>
      <c r="C78" s="21">
        <v>12</v>
      </c>
      <c r="D78" s="25">
        <v>0.02</v>
      </c>
      <c r="E78" s="18">
        <v>1.95E-2</v>
      </c>
      <c r="F78" s="19">
        <v>5480.6</v>
      </c>
      <c r="G78" s="19">
        <v>6579.99</v>
      </c>
      <c r="H78" s="3">
        <v>5864.4</v>
      </c>
    </row>
    <row r="79" spans="1:17" ht="18.75" hidden="1">
      <c r="A79" s="81" t="s">
        <v>260</v>
      </c>
      <c r="B79" s="20" t="s">
        <v>96</v>
      </c>
      <c r="C79" s="21">
        <v>12</v>
      </c>
      <c r="D79" s="25">
        <v>0.02</v>
      </c>
      <c r="E79" s="18">
        <v>2.01E-2</v>
      </c>
      <c r="F79" s="19">
        <v>12347.87</v>
      </c>
      <c r="G79" s="19">
        <v>13525.68</v>
      </c>
      <c r="H79" s="3">
        <v>12615</v>
      </c>
    </row>
    <row r="80" spans="1:17" s="65" customFormat="1" ht="18.75">
      <c r="A80" s="78" t="s">
        <v>261</v>
      </c>
      <c r="B80" s="24" t="s">
        <v>97</v>
      </c>
      <c r="C80" s="21">
        <v>12</v>
      </c>
      <c r="D80" s="86">
        <f>(D81*F81+D82*F82+D83*F83+D84*F84)/(F81+F82+F83+F84)</f>
        <v>0.02</v>
      </c>
      <c r="E80" s="86">
        <f>(E81*G81+E82*G82+E83*G83+E84*G84)/(G81+G82+G83+G84)</f>
        <v>1.4858482508967574E-2</v>
      </c>
      <c r="F80" s="15"/>
      <c r="G80" s="15"/>
      <c r="H80" s="2"/>
    </row>
    <row r="81" spans="1:17" ht="18.75" hidden="1">
      <c r="A81" s="81" t="s">
        <v>262</v>
      </c>
      <c r="B81" s="20" t="s">
        <v>31</v>
      </c>
      <c r="C81" s="21">
        <v>12</v>
      </c>
      <c r="D81" s="25">
        <v>0.02</v>
      </c>
      <c r="E81" s="18">
        <v>1.3899999999999999E-2</v>
      </c>
      <c r="F81" s="19">
        <v>9541.85</v>
      </c>
      <c r="G81" s="19">
        <v>15591.29</v>
      </c>
      <c r="H81" s="3">
        <v>16332.52</v>
      </c>
    </row>
    <row r="82" spans="1:17" ht="18.75" hidden="1">
      <c r="A82" s="81" t="s">
        <v>263</v>
      </c>
      <c r="B82" s="20" t="s">
        <v>98</v>
      </c>
      <c r="C82" s="21">
        <v>12</v>
      </c>
      <c r="D82" s="25">
        <v>0.02</v>
      </c>
      <c r="E82" s="18">
        <v>0.02</v>
      </c>
      <c r="F82" s="19">
        <v>1460.82</v>
      </c>
      <c r="G82" s="19">
        <v>1101.68</v>
      </c>
      <c r="H82" s="3">
        <v>1380.4</v>
      </c>
    </row>
    <row r="83" spans="1:17" ht="18.75" hidden="1">
      <c r="A83" s="81" t="s">
        <v>264</v>
      </c>
      <c r="B83" s="20" t="s">
        <v>99</v>
      </c>
      <c r="C83" s="21">
        <v>12</v>
      </c>
      <c r="D83" s="25">
        <v>0.02</v>
      </c>
      <c r="E83" s="18">
        <v>1.26E-2</v>
      </c>
      <c r="F83" s="19">
        <v>375.26</v>
      </c>
      <c r="G83" s="19">
        <v>235.51</v>
      </c>
      <c r="H83" s="3">
        <v>753</v>
      </c>
    </row>
    <row r="84" spans="1:17" ht="18.75" hidden="1">
      <c r="A84" s="81" t="s">
        <v>265</v>
      </c>
      <c r="B84" s="20" t="s">
        <v>100</v>
      </c>
      <c r="C84" s="21">
        <v>12</v>
      </c>
      <c r="D84" s="25">
        <v>0.02</v>
      </c>
      <c r="E84" s="18">
        <v>2.93E-2</v>
      </c>
      <c r="F84" s="19">
        <v>464.3</v>
      </c>
      <c r="G84" s="19">
        <v>679.4</v>
      </c>
      <c r="H84" s="3">
        <v>753</v>
      </c>
    </row>
    <row r="85" spans="1:17" s="65" customFormat="1" ht="18.75">
      <c r="A85" s="78" t="s">
        <v>266</v>
      </c>
      <c r="B85" s="24" t="s">
        <v>50</v>
      </c>
      <c r="C85" s="21">
        <v>7</v>
      </c>
      <c r="D85" s="86">
        <f>(D86*F86+D87*F87+D88*F88+D89*F89+D91*F91+D92*F92+D93*F93+D94*F94+D96*F96+D97*F97+D98*F98+D99*F99+D100*F100+D101*F101+D102*F102)/(F86+F87+F88+F89+F91+F92+F93+F94+F96+F97+F98+F99+F100+F101+F102)</f>
        <v>3.5335140087065162E-2</v>
      </c>
      <c r="E85" s="86">
        <f>(E86*G86+E87*G87+E88*G88+E89*G89+E91*G91+E92*G92+E93*G93+E94*G94+E96*G96+E97*G97+E98*G98+E99*G99+E100*G100+E101*G101+E102*G102)/(G86+G87+G88+G89+G91+G92+G93+G94+G96+G97+G98+G99+G100+G101+G102)</f>
        <v>3.2132503250672011E-2</v>
      </c>
      <c r="F85" s="15"/>
      <c r="G85" s="15"/>
      <c r="H85" s="2"/>
      <c r="I85" s="66"/>
      <c r="J85" s="66"/>
      <c r="K85" s="66"/>
      <c r="L85" s="66"/>
      <c r="M85" s="66"/>
      <c r="N85" s="66"/>
      <c r="O85" s="66"/>
      <c r="P85" s="66"/>
      <c r="Q85" s="66"/>
    </row>
    <row r="86" spans="1:17" ht="18.75" hidden="1">
      <c r="A86" s="81" t="s">
        <v>267</v>
      </c>
      <c r="B86" s="20" t="s">
        <v>51</v>
      </c>
      <c r="C86" s="21" t="s">
        <v>404</v>
      </c>
      <c r="D86" s="25">
        <f>0.023*12/7</f>
        <v>3.9428571428571431E-2</v>
      </c>
      <c r="E86" s="18">
        <f>0.0148*12/7</f>
        <v>2.5371428571428573E-2</v>
      </c>
      <c r="F86" s="19">
        <v>8158.13</v>
      </c>
      <c r="G86" s="19">
        <v>6039.5233759394041</v>
      </c>
      <c r="H86" s="3">
        <v>9633</v>
      </c>
      <c r="I86" s="42"/>
      <c r="J86" s="42"/>
      <c r="K86" s="42"/>
      <c r="L86" s="42"/>
      <c r="M86" s="42"/>
      <c r="N86" s="42"/>
      <c r="O86" s="42"/>
      <c r="P86" s="42"/>
      <c r="Q86" s="42"/>
    </row>
    <row r="87" spans="1:17" ht="56.25" hidden="1">
      <c r="A87" s="81" t="s">
        <v>268</v>
      </c>
      <c r="B87" s="29" t="s">
        <v>40</v>
      </c>
      <c r="C87" s="21" t="s">
        <v>404</v>
      </c>
      <c r="D87" s="25">
        <f>0.02*12/7</f>
        <v>3.4285714285714287E-2</v>
      </c>
      <c r="E87" s="18">
        <f>0.0263*12/7</f>
        <v>4.5085714285714285E-2</v>
      </c>
      <c r="F87" s="19">
        <v>66.63</v>
      </c>
      <c r="G87" s="19">
        <v>76.2</v>
      </c>
      <c r="H87" s="3">
        <v>64.78</v>
      </c>
      <c r="I87" s="42"/>
      <c r="J87" s="42"/>
      <c r="K87" s="42"/>
      <c r="L87" s="42"/>
      <c r="M87" s="42"/>
      <c r="N87" s="42"/>
      <c r="O87" s="42"/>
      <c r="P87" s="42"/>
      <c r="Q87" s="42"/>
    </row>
    <row r="88" spans="1:17" ht="18.75" hidden="1">
      <c r="A88" s="81" t="s">
        <v>330</v>
      </c>
      <c r="B88" s="20" t="s">
        <v>52</v>
      </c>
      <c r="C88" s="21" t="s">
        <v>404</v>
      </c>
      <c r="D88" s="25">
        <f>0.02*12/7</f>
        <v>3.4285714285714287E-2</v>
      </c>
      <c r="E88" s="18">
        <f>0.0264*12/7</f>
        <v>4.525714285714285E-2</v>
      </c>
      <c r="F88" s="19">
        <v>1128.6300000000001</v>
      </c>
      <c r="G88" s="19">
        <v>1271.77</v>
      </c>
      <c r="H88" s="3">
        <v>754.83</v>
      </c>
      <c r="I88" s="42"/>
      <c r="J88" s="42"/>
      <c r="K88" s="42"/>
      <c r="L88" s="42"/>
      <c r="M88" s="42"/>
      <c r="N88" s="42"/>
      <c r="O88" s="42"/>
      <c r="P88" s="42"/>
      <c r="Q88" s="42"/>
    </row>
    <row r="89" spans="1:17" ht="18.75" hidden="1">
      <c r="A89" s="81" t="s">
        <v>331</v>
      </c>
      <c r="B89" s="20" t="s">
        <v>53</v>
      </c>
      <c r="C89" s="21">
        <v>7</v>
      </c>
      <c r="D89" s="25">
        <v>3.3399999999999999E-2</v>
      </c>
      <c r="E89" s="18">
        <v>4.5999999999999999E-2</v>
      </c>
      <c r="F89" s="19">
        <v>564.79999999999995</v>
      </c>
      <c r="G89" s="19">
        <v>778.22</v>
      </c>
      <c r="H89" s="3">
        <v>620</v>
      </c>
      <c r="I89" s="42"/>
      <c r="J89" s="42"/>
      <c r="K89" s="42"/>
      <c r="L89" s="42"/>
      <c r="M89" s="42"/>
      <c r="N89" s="42"/>
      <c r="O89" s="42"/>
      <c r="P89" s="42"/>
      <c r="Q89" s="42"/>
    </row>
    <row r="90" spans="1:17" ht="18.75" hidden="1">
      <c r="A90" s="81" t="s">
        <v>332</v>
      </c>
      <c r="B90" s="24" t="s">
        <v>54</v>
      </c>
      <c r="C90" s="21"/>
      <c r="D90" s="25"/>
      <c r="E90" s="18"/>
      <c r="F90" s="19"/>
      <c r="G90" s="19"/>
      <c r="H90" s="3"/>
      <c r="I90" s="42"/>
      <c r="J90" s="42"/>
      <c r="K90" s="42"/>
      <c r="L90" s="42"/>
      <c r="M90" s="42"/>
      <c r="N90" s="42"/>
      <c r="O90" s="42"/>
      <c r="P90" s="42"/>
      <c r="Q90" s="42"/>
    </row>
    <row r="91" spans="1:17" ht="18.75" hidden="1">
      <c r="A91" s="81" t="s">
        <v>333</v>
      </c>
      <c r="B91" s="20" t="s">
        <v>55</v>
      </c>
      <c r="C91" s="21">
        <v>7</v>
      </c>
      <c r="D91" s="25">
        <v>3.32E-2</v>
      </c>
      <c r="E91" s="18">
        <v>2.8500000000000001E-2</v>
      </c>
      <c r="F91" s="19">
        <v>4397.01</v>
      </c>
      <c r="G91" s="19">
        <v>5111.59</v>
      </c>
      <c r="H91" s="3">
        <v>6175</v>
      </c>
      <c r="I91" s="42"/>
      <c r="J91" s="42"/>
      <c r="K91" s="42"/>
      <c r="L91" s="42"/>
      <c r="M91" s="42"/>
      <c r="N91" s="42"/>
      <c r="O91" s="42"/>
      <c r="P91" s="42"/>
      <c r="Q91" s="42"/>
    </row>
    <row r="92" spans="1:17" ht="18.75" hidden="1">
      <c r="A92" s="81" t="s">
        <v>334</v>
      </c>
      <c r="B92" s="20" t="s">
        <v>56</v>
      </c>
      <c r="C92" s="21">
        <v>7</v>
      </c>
      <c r="D92" s="25">
        <v>3.3300000000000003E-2</v>
      </c>
      <c r="E92" s="18">
        <v>4.6600000000000003E-2</v>
      </c>
      <c r="F92" s="19">
        <v>1176.4100000000001</v>
      </c>
      <c r="G92" s="19">
        <v>1646.79</v>
      </c>
      <c r="H92" s="3">
        <v>750.22</v>
      </c>
    </row>
    <row r="93" spans="1:17" ht="18.75" hidden="1">
      <c r="A93" s="81" t="s">
        <v>335</v>
      </c>
      <c r="B93" s="20" t="s">
        <v>57</v>
      </c>
      <c r="C93" s="21">
        <v>7</v>
      </c>
      <c r="D93" s="25">
        <v>3.3300000000000003E-2</v>
      </c>
      <c r="E93" s="18">
        <v>4.53E-2</v>
      </c>
      <c r="F93" s="19">
        <v>401.56</v>
      </c>
      <c r="G93" s="19">
        <v>545.67999999999995</v>
      </c>
      <c r="H93" s="3">
        <v>397.94</v>
      </c>
    </row>
    <row r="94" spans="1:17" ht="18.75" hidden="1">
      <c r="A94" s="81" t="s">
        <v>336</v>
      </c>
      <c r="B94" s="20" t="s">
        <v>58</v>
      </c>
      <c r="C94" s="21">
        <v>7</v>
      </c>
      <c r="D94" s="25">
        <v>3.3300000000000003E-2</v>
      </c>
      <c r="E94" s="18">
        <v>4.48E-2</v>
      </c>
      <c r="F94" s="19">
        <v>684.18</v>
      </c>
      <c r="G94" s="19">
        <v>920.27</v>
      </c>
      <c r="H94" s="3">
        <v>678.5</v>
      </c>
    </row>
    <row r="95" spans="1:17" ht="18.75" hidden="1">
      <c r="A95" s="81" t="s">
        <v>337</v>
      </c>
      <c r="B95" s="24" t="s">
        <v>59</v>
      </c>
      <c r="C95" s="21"/>
      <c r="D95" s="25"/>
      <c r="E95" s="18"/>
      <c r="F95" s="19"/>
      <c r="G95" s="19"/>
      <c r="H95" s="3"/>
    </row>
    <row r="96" spans="1:17" ht="18.75" hidden="1">
      <c r="A96" s="81" t="s">
        <v>338</v>
      </c>
      <c r="B96" s="20" t="s">
        <v>60</v>
      </c>
      <c r="C96" s="21">
        <v>7</v>
      </c>
      <c r="D96" s="25">
        <v>3.3399999999999999E-2</v>
      </c>
      <c r="E96" s="18">
        <v>2.8400000000000002E-2</v>
      </c>
      <c r="F96" s="19">
        <v>15105.07</v>
      </c>
      <c r="G96" s="19">
        <v>14192.36</v>
      </c>
      <c r="H96" s="3">
        <v>26547</v>
      </c>
    </row>
    <row r="97" spans="1:8" ht="18.75" hidden="1">
      <c r="A97" s="81" t="s">
        <v>339</v>
      </c>
      <c r="B97" s="20" t="s">
        <v>61</v>
      </c>
      <c r="C97" s="21">
        <v>7</v>
      </c>
      <c r="D97" s="25">
        <v>3.3300000000000003E-2</v>
      </c>
      <c r="E97" s="18">
        <v>4.7600000000000003E-2</v>
      </c>
      <c r="F97" s="19">
        <v>1017.07</v>
      </c>
      <c r="G97" s="19">
        <v>1453.72</v>
      </c>
      <c r="H97" s="3">
        <v>1486.87</v>
      </c>
    </row>
    <row r="98" spans="1:8" ht="18.75" hidden="1">
      <c r="A98" s="81" t="s">
        <v>340</v>
      </c>
      <c r="B98" s="20" t="s">
        <v>62</v>
      </c>
      <c r="C98" s="21">
        <v>7</v>
      </c>
      <c r="D98" s="25">
        <v>4.8599999999999997E-2</v>
      </c>
      <c r="E98" s="18">
        <v>3.1600000000000003E-2</v>
      </c>
      <c r="F98" s="19">
        <v>5388.79</v>
      </c>
      <c r="G98" s="19">
        <v>3853.61</v>
      </c>
      <c r="H98" s="3">
        <v>4750</v>
      </c>
    </row>
    <row r="99" spans="1:8" ht="18.75" hidden="1">
      <c r="A99" s="81" t="s">
        <v>341</v>
      </c>
      <c r="B99" s="20" t="s">
        <v>63</v>
      </c>
      <c r="C99" s="21">
        <v>7</v>
      </c>
      <c r="D99" s="25">
        <v>2.5600000000000001E-2</v>
      </c>
      <c r="E99" s="18">
        <v>2.5100000000000001E-2</v>
      </c>
      <c r="F99" s="19">
        <v>4002.26</v>
      </c>
      <c r="G99" s="19">
        <v>3587.99</v>
      </c>
      <c r="H99" s="3">
        <v>5300</v>
      </c>
    </row>
    <row r="100" spans="1:8" ht="18.75" hidden="1">
      <c r="A100" s="81" t="s">
        <v>342</v>
      </c>
      <c r="B100" s="20" t="s">
        <v>64</v>
      </c>
      <c r="C100" s="21">
        <v>7</v>
      </c>
      <c r="D100" s="25">
        <v>3.4299999999999997E-2</v>
      </c>
      <c r="E100" s="18">
        <v>4.19E-2</v>
      </c>
      <c r="F100" s="19">
        <v>4777</v>
      </c>
      <c r="G100" s="19">
        <v>1869.35</v>
      </c>
      <c r="H100" s="3">
        <v>2309.81</v>
      </c>
    </row>
    <row r="101" spans="1:8" ht="18.75" hidden="1">
      <c r="A101" s="81" t="s">
        <v>343</v>
      </c>
      <c r="B101" s="20" t="s">
        <v>65</v>
      </c>
      <c r="C101" s="21">
        <v>7</v>
      </c>
      <c r="D101" s="25">
        <v>2.5600000000000001E-2</v>
      </c>
      <c r="E101" s="18">
        <v>4.3099999999999999E-2</v>
      </c>
      <c r="F101" s="19">
        <v>1278.94</v>
      </c>
      <c r="G101" s="19">
        <v>1004.85</v>
      </c>
      <c r="H101" s="3">
        <v>2098</v>
      </c>
    </row>
    <row r="102" spans="1:8" ht="18.75" hidden="1">
      <c r="A102" s="81" t="s">
        <v>344</v>
      </c>
      <c r="B102" s="20" t="s">
        <v>66</v>
      </c>
      <c r="C102" s="21" t="s">
        <v>404</v>
      </c>
      <c r="D102" s="25">
        <f>0.02*12/7</f>
        <v>3.4285714285714287E-2</v>
      </c>
      <c r="E102" s="18">
        <f>0.0273*12/7</f>
        <v>4.6800000000000001E-2</v>
      </c>
      <c r="F102" s="19">
        <v>837.19</v>
      </c>
      <c r="G102" s="19">
        <v>1142.3900000000001</v>
      </c>
      <c r="H102" s="3">
        <v>1034</v>
      </c>
    </row>
    <row r="103" spans="1:8" s="65" customFormat="1" ht="18.75">
      <c r="A103" s="78" t="s">
        <v>269</v>
      </c>
      <c r="B103" s="24" t="s">
        <v>69</v>
      </c>
      <c r="C103" s="21">
        <v>12</v>
      </c>
      <c r="D103" s="83">
        <f>(D104*F104+D105*F105)/(F104+F105)</f>
        <v>1.7000000000000005E-2</v>
      </c>
      <c r="E103" s="83">
        <f>(E104*G104+E105*G105)/(G104+G105)</f>
        <v>1.5641273284212269E-2</v>
      </c>
      <c r="F103" s="15"/>
      <c r="G103" s="15"/>
      <c r="H103" s="2"/>
    </row>
    <row r="104" spans="1:8" ht="18.75" hidden="1">
      <c r="A104" s="81" t="s">
        <v>275</v>
      </c>
      <c r="B104" s="20" t="s">
        <v>70</v>
      </c>
      <c r="C104" s="21">
        <v>12</v>
      </c>
      <c r="D104" s="25">
        <v>1.7000000000000001E-2</v>
      </c>
      <c r="E104" s="18">
        <v>2.8299999999999999E-2</v>
      </c>
      <c r="F104" s="19">
        <v>256.06</v>
      </c>
      <c r="G104" s="19">
        <v>426.61</v>
      </c>
      <c r="H104" s="3">
        <v>1177.5999999999999</v>
      </c>
    </row>
    <row r="105" spans="1:8" ht="18.75" hidden="1">
      <c r="A105" s="81" t="s">
        <v>276</v>
      </c>
      <c r="B105" s="20" t="s">
        <v>71</v>
      </c>
      <c r="C105" s="21">
        <v>12</v>
      </c>
      <c r="D105" s="25">
        <v>1.7000000000000001E-2</v>
      </c>
      <c r="E105" s="18">
        <v>1.55E-2</v>
      </c>
      <c r="F105" s="19">
        <v>41399.78</v>
      </c>
      <c r="G105" s="19">
        <v>38226.19</v>
      </c>
      <c r="H105" s="3">
        <v>51041.56</v>
      </c>
    </row>
    <row r="106" spans="1:8" s="65" customFormat="1" ht="18.75">
      <c r="A106" s="99" t="s">
        <v>270</v>
      </c>
      <c r="B106" s="100" t="s">
        <v>101</v>
      </c>
      <c r="C106" s="104">
        <v>12</v>
      </c>
      <c r="D106" s="102">
        <f>(D107*F107+D108*F108+D109*F109+D110*F110+D111*F111+D112*F112)/(F107+F108+F109+F110+F111+F112)</f>
        <v>0.02</v>
      </c>
      <c r="E106" s="102">
        <f>(E107*G107+E108*G108+E109*G109+E110*G110+E111*G111+E112*G112)/(G107+G108+G109+G110+G111+G112)</f>
        <v>2.2056637880562061E-2</v>
      </c>
      <c r="F106" s="15"/>
      <c r="G106" s="15"/>
      <c r="H106" s="2"/>
    </row>
    <row r="107" spans="1:8" ht="18.75" hidden="1">
      <c r="A107" s="12" t="s">
        <v>277</v>
      </c>
      <c r="B107" s="103" t="s">
        <v>102</v>
      </c>
      <c r="C107" s="104">
        <v>12</v>
      </c>
      <c r="D107" s="105">
        <v>0.02</v>
      </c>
      <c r="E107" s="106">
        <v>2.4799999999999999E-2</v>
      </c>
      <c r="F107" s="19">
        <v>231.95</v>
      </c>
      <c r="G107" s="19">
        <v>192.95</v>
      </c>
      <c r="H107" s="3">
        <v>210</v>
      </c>
    </row>
    <row r="108" spans="1:8" ht="18.75" hidden="1">
      <c r="A108" s="12" t="s">
        <v>345</v>
      </c>
      <c r="B108" s="103" t="s">
        <v>103</v>
      </c>
      <c r="C108" s="104">
        <v>12</v>
      </c>
      <c r="D108" s="105">
        <v>0.02</v>
      </c>
      <c r="E108" s="106">
        <v>2.7199999999999998E-2</v>
      </c>
      <c r="F108" s="19">
        <v>223.9</v>
      </c>
      <c r="G108" s="19">
        <v>304.20999999999998</v>
      </c>
      <c r="H108" s="3">
        <v>410</v>
      </c>
    </row>
    <row r="109" spans="1:8" ht="18.75" hidden="1">
      <c r="A109" s="12" t="s">
        <v>346</v>
      </c>
      <c r="B109" s="103" t="s">
        <v>104</v>
      </c>
      <c r="C109" s="104">
        <v>12</v>
      </c>
      <c r="D109" s="105">
        <v>0.02</v>
      </c>
      <c r="E109" s="106">
        <v>2.64E-2</v>
      </c>
      <c r="F109" s="19">
        <v>4516.88</v>
      </c>
      <c r="G109" s="19">
        <v>5968.71</v>
      </c>
      <c r="H109" s="3">
        <v>4934.8999999999996</v>
      </c>
    </row>
    <row r="110" spans="1:8" ht="18.75" hidden="1">
      <c r="A110" s="12" t="s">
        <v>347</v>
      </c>
      <c r="B110" s="103" t="s">
        <v>105</v>
      </c>
      <c r="C110" s="104">
        <v>12</v>
      </c>
      <c r="D110" s="105">
        <v>0.02</v>
      </c>
      <c r="E110" s="106">
        <v>1.5699999999999999E-2</v>
      </c>
      <c r="F110" s="19">
        <v>631.29999999999995</v>
      </c>
      <c r="G110" s="19">
        <v>496.23</v>
      </c>
      <c r="H110" s="3">
        <v>2244</v>
      </c>
    </row>
    <row r="111" spans="1:8" ht="18.75" hidden="1">
      <c r="A111" s="12" t="s">
        <v>348</v>
      </c>
      <c r="B111" s="103" t="s">
        <v>106</v>
      </c>
      <c r="C111" s="104">
        <v>12</v>
      </c>
      <c r="D111" s="105">
        <v>0.02</v>
      </c>
      <c r="E111" s="106">
        <v>1.7000000000000001E-2</v>
      </c>
      <c r="F111" s="19">
        <v>1830.79</v>
      </c>
      <c r="G111" s="19">
        <v>1556.82</v>
      </c>
      <c r="H111" s="3">
        <v>2693</v>
      </c>
    </row>
    <row r="112" spans="1:8" ht="18.75" hidden="1">
      <c r="A112" s="12" t="s">
        <v>349</v>
      </c>
      <c r="B112" s="103" t="s">
        <v>107</v>
      </c>
      <c r="C112" s="104">
        <v>12</v>
      </c>
      <c r="D112" s="105">
        <v>0.02</v>
      </c>
      <c r="E112" s="106">
        <v>1.7999999999999999E-2</v>
      </c>
      <c r="F112" s="19">
        <v>4664.1400000000003</v>
      </c>
      <c r="G112" s="19">
        <v>4188.6000000000004</v>
      </c>
      <c r="H112" s="3">
        <v>12585</v>
      </c>
    </row>
    <row r="113" spans="1:17" s="65" customFormat="1" ht="18.75">
      <c r="A113" s="99" t="s">
        <v>271</v>
      </c>
      <c r="B113" s="100" t="s">
        <v>119</v>
      </c>
      <c r="C113" s="104">
        <v>7</v>
      </c>
      <c r="D113" s="102">
        <f>D114</f>
        <v>0.02</v>
      </c>
      <c r="E113" s="102">
        <f>E114</f>
        <v>4.5082467459191998E-2</v>
      </c>
      <c r="F113" s="15"/>
      <c r="G113" s="15"/>
      <c r="H113" s="2"/>
      <c r="I113" s="66"/>
      <c r="J113" s="66"/>
      <c r="K113" s="66"/>
      <c r="L113" s="66"/>
      <c r="M113" s="66"/>
      <c r="N113" s="66"/>
      <c r="O113" s="66"/>
      <c r="P113" s="66"/>
      <c r="Q113" s="66"/>
    </row>
    <row r="114" spans="1:17" ht="18.75" hidden="1">
      <c r="A114" s="81" t="s">
        <v>278</v>
      </c>
      <c r="B114" s="20" t="s">
        <v>159</v>
      </c>
      <c r="C114" s="30">
        <v>7</v>
      </c>
      <c r="D114" s="18">
        <v>0.02</v>
      </c>
      <c r="E114" s="56">
        <v>4.5082467459191998E-2</v>
      </c>
      <c r="F114" s="57">
        <v>645.50360000000001</v>
      </c>
      <c r="G114" s="19">
        <v>1153.8767381245275</v>
      </c>
      <c r="H114" s="58">
        <v>1000</v>
      </c>
      <c r="I114" s="42"/>
      <c r="J114" s="42"/>
      <c r="K114" s="42"/>
      <c r="L114" s="42"/>
      <c r="M114" s="42"/>
      <c r="N114" s="42"/>
      <c r="O114" s="42"/>
      <c r="P114" s="42"/>
      <c r="Q114" s="42"/>
    </row>
    <row r="115" spans="1:17" s="65" customFormat="1" ht="18.75">
      <c r="A115" s="78" t="s">
        <v>272</v>
      </c>
      <c r="B115" s="24" t="s">
        <v>67</v>
      </c>
      <c r="C115" s="21">
        <v>7</v>
      </c>
      <c r="D115" s="86">
        <f>D116</f>
        <v>3.9E-2</v>
      </c>
      <c r="E115" s="86">
        <f>E116</f>
        <v>3.9E-2</v>
      </c>
      <c r="F115" s="15"/>
      <c r="G115" s="15"/>
      <c r="H115" s="2"/>
    </row>
    <row r="116" spans="1:17" ht="18.75" hidden="1">
      <c r="A116" s="81" t="s">
        <v>279</v>
      </c>
      <c r="B116" s="20" t="s">
        <v>68</v>
      </c>
      <c r="C116" s="21">
        <v>7</v>
      </c>
      <c r="D116" s="25">
        <v>3.9E-2</v>
      </c>
      <c r="E116" s="18">
        <v>3.9E-2</v>
      </c>
      <c r="F116" s="19">
        <v>23681.4</v>
      </c>
      <c r="G116" s="19">
        <v>23678.84</v>
      </c>
      <c r="H116" s="3">
        <v>37362.39</v>
      </c>
    </row>
    <row r="117" spans="1:17" s="65" customFormat="1" ht="18.75">
      <c r="A117" s="78" t="s">
        <v>273</v>
      </c>
      <c r="B117" s="24" t="s">
        <v>120</v>
      </c>
      <c r="C117" s="21">
        <v>12</v>
      </c>
      <c r="D117" s="86">
        <f>(D118*F118+D119*F119+D120*F120+D121*F121+D122*F122+D123*F123+D124*F124+D125*F125+D126*F126+D127*F127+D128*F128+D129*F129+D130*F130+D131*F131)/(F118+F119+F120+F121+F122+F123+F124+F125+F126+F127+F128+F129+F130+F131)</f>
        <v>1.9787585963707652E-2</v>
      </c>
      <c r="E117" s="86">
        <f>(E118*G118+E119*G119+E120*G120+E121*G121+E122*G122+E123*G123+E124*G124+E125*G125+E126*G126+E127*G127+E128*G128+E129*G129+E130*G130+E131*G131)/(G118+G119+G120+G121+G122+G123+G124+G125+G126+G127+G128+G129+G130+G131)</f>
        <v>1.8570237700908526E-2</v>
      </c>
      <c r="F117" s="15"/>
      <c r="G117" s="15"/>
      <c r="H117" s="2"/>
      <c r="I117" s="66"/>
      <c r="J117" s="66"/>
      <c r="K117" s="66"/>
      <c r="L117" s="66"/>
      <c r="M117" s="66"/>
      <c r="N117" s="66"/>
      <c r="O117" s="66"/>
      <c r="P117" s="66"/>
      <c r="Q117" s="66"/>
    </row>
    <row r="118" spans="1:17" ht="18.75" hidden="1">
      <c r="A118" s="81" t="s">
        <v>280</v>
      </c>
      <c r="B118" s="28" t="s">
        <v>180</v>
      </c>
      <c r="C118" s="21" t="s">
        <v>403</v>
      </c>
      <c r="D118" s="34">
        <f>0.02*7/12</f>
        <v>1.1666666666666667E-2</v>
      </c>
      <c r="E118" s="22">
        <f>0.0329238779040126*7/12</f>
        <v>1.9205595444007347E-2</v>
      </c>
      <c r="F118" s="31">
        <v>2951.46756302521</v>
      </c>
      <c r="G118" s="32">
        <v>2834.2345990786225</v>
      </c>
      <c r="H118" s="8">
        <v>3100</v>
      </c>
      <c r="I118" s="42"/>
      <c r="J118" s="42"/>
      <c r="K118" s="42"/>
      <c r="L118" s="42"/>
      <c r="M118" s="42"/>
      <c r="N118" s="42"/>
      <c r="O118" s="42"/>
      <c r="P118" s="42"/>
      <c r="Q118" s="42"/>
    </row>
    <row r="119" spans="1:17" ht="18.75" hidden="1">
      <c r="A119" s="81" t="s">
        <v>281</v>
      </c>
      <c r="B119" s="28" t="s">
        <v>181</v>
      </c>
      <c r="C119" s="21">
        <v>12</v>
      </c>
      <c r="D119" s="34">
        <v>2.2499999999999999E-2</v>
      </c>
      <c r="E119" s="22">
        <v>1.6799999999999999E-2</v>
      </c>
      <c r="F119" s="31">
        <v>8467.3819999999996</v>
      </c>
      <c r="G119" s="32">
        <v>6749.5394777004249</v>
      </c>
      <c r="H119" s="8">
        <v>9899</v>
      </c>
      <c r="I119" s="42"/>
      <c r="J119" s="42"/>
      <c r="K119" s="42"/>
      <c r="L119" s="42"/>
      <c r="M119" s="42"/>
      <c r="N119" s="42"/>
      <c r="O119" s="42"/>
      <c r="P119" s="42"/>
      <c r="Q119" s="42"/>
    </row>
    <row r="120" spans="1:17" ht="37.5" hidden="1">
      <c r="A120" s="81" t="s">
        <v>350</v>
      </c>
      <c r="B120" s="92" t="s">
        <v>182</v>
      </c>
      <c r="C120" s="21" t="s">
        <v>403</v>
      </c>
      <c r="D120" s="34">
        <f>0.02*7/12</f>
        <v>1.1666666666666667E-2</v>
      </c>
      <c r="E120" s="22">
        <f>0.0288676339584158*7/12</f>
        <v>1.6839453142409217E-2</v>
      </c>
      <c r="F120" s="31">
        <v>3725.3520000000017</v>
      </c>
      <c r="G120" s="32">
        <v>3136.644522149028</v>
      </c>
      <c r="H120" s="8">
        <v>4971.99</v>
      </c>
      <c r="I120" s="42"/>
      <c r="J120" s="42"/>
      <c r="K120" s="42"/>
      <c r="L120" s="42"/>
      <c r="M120" s="42"/>
      <c r="N120" s="42"/>
      <c r="O120" s="42"/>
      <c r="P120" s="42"/>
      <c r="Q120" s="42"/>
    </row>
    <row r="121" spans="1:17" ht="18.75" hidden="1">
      <c r="A121" s="81" t="s">
        <v>351</v>
      </c>
      <c r="B121" s="92" t="s">
        <v>183</v>
      </c>
      <c r="C121" s="21">
        <v>12</v>
      </c>
      <c r="D121" s="34">
        <v>0.02</v>
      </c>
      <c r="E121" s="22">
        <v>2.5292832507775267E-2</v>
      </c>
      <c r="F121" s="31">
        <v>3010.3679999999995</v>
      </c>
      <c r="G121" s="32">
        <v>3807.036680538321</v>
      </c>
      <c r="H121" s="9">
        <v>7035</v>
      </c>
      <c r="I121" s="42"/>
      <c r="J121" s="42"/>
      <c r="K121" s="42"/>
      <c r="L121" s="42"/>
      <c r="M121" s="42"/>
      <c r="N121" s="42"/>
      <c r="O121" s="42"/>
      <c r="P121" s="42"/>
      <c r="Q121" s="42"/>
    </row>
    <row r="122" spans="1:17" ht="18.75" hidden="1">
      <c r="A122" s="81" t="s">
        <v>352</v>
      </c>
      <c r="B122" s="88" t="s">
        <v>184</v>
      </c>
      <c r="C122" s="21">
        <v>12</v>
      </c>
      <c r="D122" s="18">
        <v>3.4299999999999997E-2</v>
      </c>
      <c r="E122" s="18">
        <v>1.3570478030514435E-2</v>
      </c>
      <c r="F122" s="32">
        <v>2948.2795000000001</v>
      </c>
      <c r="G122" s="32">
        <v>1875.3314999928509</v>
      </c>
      <c r="H122" s="5">
        <v>3000</v>
      </c>
      <c r="I122" s="42"/>
      <c r="J122" s="42"/>
      <c r="K122" s="42"/>
      <c r="L122" s="42"/>
      <c r="M122" s="42"/>
      <c r="N122" s="42"/>
      <c r="O122" s="42"/>
      <c r="P122" s="42"/>
      <c r="Q122" s="42"/>
    </row>
    <row r="123" spans="1:17" ht="37.5" hidden="1">
      <c r="A123" s="81" t="s">
        <v>353</v>
      </c>
      <c r="B123" s="88" t="s">
        <v>185</v>
      </c>
      <c r="C123" s="21">
        <v>12</v>
      </c>
      <c r="D123" s="22">
        <v>0.02</v>
      </c>
      <c r="E123" s="22">
        <v>1.3691964462994553E-2</v>
      </c>
      <c r="F123" s="31">
        <v>7034.8080000000009</v>
      </c>
      <c r="G123" s="32">
        <v>4816.0170569994889</v>
      </c>
      <c r="H123" s="8">
        <v>7898.8</v>
      </c>
      <c r="I123" s="42"/>
      <c r="J123" s="42"/>
      <c r="K123" s="42"/>
      <c r="L123" s="42"/>
      <c r="M123" s="42"/>
      <c r="N123" s="42"/>
      <c r="O123" s="42"/>
      <c r="P123" s="42"/>
      <c r="Q123" s="42"/>
    </row>
    <row r="124" spans="1:17" ht="18.75" hidden="1">
      <c r="A124" s="81" t="s">
        <v>354</v>
      </c>
      <c r="B124" s="88" t="s">
        <v>186</v>
      </c>
      <c r="C124" s="21">
        <v>12</v>
      </c>
      <c r="D124" s="18">
        <v>0.02</v>
      </c>
      <c r="E124" s="18">
        <v>1.8278896229744605E-2</v>
      </c>
      <c r="F124" s="32">
        <v>685.17600000000004</v>
      </c>
      <c r="G124" s="32">
        <v>626.21305015557448</v>
      </c>
      <c r="H124" s="5">
        <v>1151</v>
      </c>
      <c r="I124" s="42"/>
      <c r="J124" s="42"/>
      <c r="K124" s="42"/>
      <c r="L124" s="42"/>
      <c r="M124" s="42"/>
      <c r="N124" s="42"/>
      <c r="O124" s="42"/>
      <c r="P124" s="42"/>
      <c r="Q124" s="42"/>
    </row>
    <row r="125" spans="1:17" ht="18.75" hidden="1">
      <c r="A125" s="81" t="s">
        <v>355</v>
      </c>
      <c r="B125" s="88" t="s">
        <v>187</v>
      </c>
      <c r="C125" s="21">
        <v>12</v>
      </c>
      <c r="D125" s="18">
        <v>0.02</v>
      </c>
      <c r="E125" s="18">
        <v>1.6984283292390902E-2</v>
      </c>
      <c r="F125" s="32">
        <v>2507.52</v>
      </c>
      <c r="G125" s="32">
        <v>2129.4215020668016</v>
      </c>
      <c r="H125" s="5">
        <v>4292</v>
      </c>
      <c r="I125" s="42"/>
      <c r="J125" s="42"/>
      <c r="K125" s="42"/>
      <c r="L125" s="42"/>
      <c r="M125" s="42"/>
      <c r="N125" s="42"/>
      <c r="O125" s="42"/>
      <c r="P125" s="42"/>
      <c r="Q125" s="42"/>
    </row>
    <row r="126" spans="1:17" ht="37.5" hidden="1">
      <c r="A126" s="81" t="s">
        <v>356</v>
      </c>
      <c r="B126" s="88" t="s">
        <v>188</v>
      </c>
      <c r="C126" s="21">
        <v>12</v>
      </c>
      <c r="D126" s="18">
        <v>0.02</v>
      </c>
      <c r="E126" s="22">
        <v>1.6326494494884821E-2</v>
      </c>
      <c r="F126" s="31">
        <v>59718.936000000016</v>
      </c>
      <c r="G126" s="32">
        <v>48750.043992218991</v>
      </c>
      <c r="H126" s="11">
        <v>70070</v>
      </c>
      <c r="I126" s="42"/>
      <c r="J126" s="42"/>
      <c r="K126" s="42"/>
      <c r="L126" s="42"/>
      <c r="M126" s="42"/>
      <c r="N126" s="42"/>
      <c r="O126" s="42"/>
      <c r="P126" s="42"/>
      <c r="Q126" s="42"/>
    </row>
    <row r="127" spans="1:17" ht="18.75" hidden="1">
      <c r="A127" s="81" t="s">
        <v>357</v>
      </c>
      <c r="B127" s="28" t="s">
        <v>189</v>
      </c>
      <c r="C127" s="21" t="s">
        <v>403</v>
      </c>
      <c r="D127" s="18">
        <f>0.0343*7/12</f>
        <v>2.0008333333333333E-2</v>
      </c>
      <c r="E127" s="18">
        <f>0.025419458460332*7/12</f>
        <v>1.4828017435193666E-2</v>
      </c>
      <c r="F127" s="32">
        <v>9769.4064000000017</v>
      </c>
      <c r="G127" s="32">
        <v>7243.0464215346374</v>
      </c>
      <c r="H127" s="5">
        <v>12712</v>
      </c>
      <c r="I127" s="42"/>
      <c r="J127" s="42"/>
      <c r="K127" s="42"/>
      <c r="L127" s="42"/>
      <c r="M127" s="42"/>
      <c r="N127" s="42"/>
      <c r="O127" s="42"/>
      <c r="P127" s="42"/>
      <c r="Q127" s="42"/>
    </row>
    <row r="128" spans="1:17" ht="18.75" hidden="1">
      <c r="A128" s="81" t="s">
        <v>358</v>
      </c>
      <c r="B128" s="88" t="s">
        <v>190</v>
      </c>
      <c r="C128" s="21" t="s">
        <v>403</v>
      </c>
      <c r="D128" s="34">
        <f>0.02*7/12</f>
        <v>1.1666666666666667E-2</v>
      </c>
      <c r="E128" s="22">
        <f>0.0239017580303773*7/12</f>
        <v>1.3942692184386757E-2</v>
      </c>
      <c r="F128" s="31">
        <v>8564.4187999999995</v>
      </c>
      <c r="G128" s="32">
        <v>5940.5522625556059</v>
      </c>
      <c r="H128" s="8">
        <v>11607</v>
      </c>
      <c r="I128" s="42"/>
      <c r="J128" s="42"/>
      <c r="K128" s="42"/>
      <c r="L128" s="42"/>
      <c r="M128" s="42"/>
      <c r="N128" s="42"/>
      <c r="O128" s="42"/>
      <c r="P128" s="42"/>
      <c r="Q128" s="42"/>
    </row>
    <row r="129" spans="1:17" ht="18.75" hidden="1">
      <c r="A129" s="81" t="s">
        <v>359</v>
      </c>
      <c r="B129" s="88" t="s">
        <v>191</v>
      </c>
      <c r="C129" s="21" t="s">
        <v>403</v>
      </c>
      <c r="D129" s="93">
        <f>0.0343*7/12</f>
        <v>2.0008333333333333E-2</v>
      </c>
      <c r="E129" s="22">
        <f>0.0313852284450676*7/12</f>
        <v>1.8308049926289434E-2</v>
      </c>
      <c r="F129" s="31">
        <v>8556.8024000000005</v>
      </c>
      <c r="G129" s="32">
        <v>8048.6859690309502</v>
      </c>
      <c r="H129" s="8">
        <v>7856</v>
      </c>
      <c r="I129" s="42"/>
      <c r="J129" s="42"/>
      <c r="K129" s="42"/>
      <c r="L129" s="42"/>
      <c r="M129" s="42"/>
      <c r="N129" s="42"/>
      <c r="O129" s="42"/>
      <c r="P129" s="42"/>
      <c r="Q129" s="42"/>
    </row>
    <row r="130" spans="1:17" ht="18.75" hidden="1">
      <c r="A130" s="81" t="s">
        <v>360</v>
      </c>
      <c r="B130" s="88" t="s">
        <v>192</v>
      </c>
      <c r="C130" s="21">
        <v>12</v>
      </c>
      <c r="D130" s="18">
        <v>0.02</v>
      </c>
      <c r="E130" s="22">
        <v>2.811007771560721E-2</v>
      </c>
      <c r="F130" s="31">
        <v>10233.864000000003</v>
      </c>
      <c r="G130" s="32">
        <v>14383.73561854774</v>
      </c>
      <c r="H130" s="8">
        <v>14100</v>
      </c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37.5" hidden="1">
      <c r="A131" s="81" t="s">
        <v>361</v>
      </c>
      <c r="B131" s="88" t="s">
        <v>193</v>
      </c>
      <c r="C131" s="21">
        <v>12</v>
      </c>
      <c r="D131" s="94">
        <v>2.2499999999999999E-2</v>
      </c>
      <c r="E131" s="95">
        <v>2.2669800078080036E-2</v>
      </c>
      <c r="F131" s="33">
        <v>13383.959400000002</v>
      </c>
      <c r="G131" s="32">
        <v>13484.963726717338</v>
      </c>
      <c r="H131" s="10">
        <v>10591.1</v>
      </c>
      <c r="I131" s="42"/>
      <c r="J131" s="42"/>
      <c r="K131" s="42"/>
      <c r="L131" s="42"/>
      <c r="M131" s="42"/>
      <c r="N131" s="42"/>
      <c r="O131" s="42"/>
      <c r="P131" s="42"/>
      <c r="Q131" s="42"/>
    </row>
    <row r="132" spans="1:17" s="65" customFormat="1" ht="18.75">
      <c r="A132" s="78" t="s">
        <v>274</v>
      </c>
      <c r="B132" s="24" t="s">
        <v>121</v>
      </c>
      <c r="C132" s="21">
        <v>12</v>
      </c>
      <c r="D132" s="83">
        <f>(D133*F133+D134*F134)/(F133+F134)</f>
        <v>2.3999999999999997E-2</v>
      </c>
      <c r="E132" s="83">
        <f>(E133*G133+E134*G134)/(G133+G134)</f>
        <v>2.329633605282665E-2</v>
      </c>
      <c r="F132" s="15"/>
      <c r="G132" s="15"/>
      <c r="H132" s="2"/>
      <c r="I132" s="66"/>
      <c r="J132" s="66"/>
      <c r="K132" s="66"/>
      <c r="L132" s="66"/>
      <c r="M132" s="66"/>
      <c r="N132" s="66"/>
      <c r="O132" s="66"/>
      <c r="P132" s="66"/>
      <c r="Q132" s="66"/>
    </row>
    <row r="133" spans="1:17" ht="37.5" hidden="1">
      <c r="A133" s="81" t="s">
        <v>282</v>
      </c>
      <c r="B133" s="29" t="s">
        <v>128</v>
      </c>
      <c r="C133" s="21">
        <v>12</v>
      </c>
      <c r="D133" s="18">
        <v>2.4E-2</v>
      </c>
      <c r="E133" s="18">
        <v>2.81E-2</v>
      </c>
      <c r="F133" s="19">
        <v>152.61000000000001</v>
      </c>
      <c r="G133" s="19">
        <v>178.76</v>
      </c>
      <c r="H133" s="3">
        <v>168</v>
      </c>
      <c r="I133" s="42"/>
      <c r="J133" s="42"/>
      <c r="K133" s="42"/>
      <c r="L133" s="42"/>
      <c r="M133" s="42"/>
      <c r="N133" s="42"/>
      <c r="O133" s="42"/>
      <c r="P133" s="42"/>
      <c r="Q133" s="42"/>
    </row>
    <row r="134" spans="1:17" ht="18.75" hidden="1">
      <c r="A134" s="81" t="s">
        <v>362</v>
      </c>
      <c r="B134" s="20" t="s">
        <v>129</v>
      </c>
      <c r="C134" s="21">
        <v>12</v>
      </c>
      <c r="D134" s="18">
        <v>2.4E-2</v>
      </c>
      <c r="E134" s="18">
        <v>2.3199999999999998E-2</v>
      </c>
      <c r="F134" s="19">
        <v>8678.2999999999993</v>
      </c>
      <c r="G134" s="19">
        <v>8913.6200000000008</v>
      </c>
      <c r="H134" s="3">
        <v>6810</v>
      </c>
      <c r="I134" s="42"/>
      <c r="J134" s="42"/>
      <c r="K134" s="42"/>
      <c r="L134" s="42"/>
      <c r="M134" s="42"/>
      <c r="N134" s="42"/>
      <c r="O134" s="42"/>
      <c r="P134" s="42"/>
      <c r="Q134" s="42"/>
    </row>
    <row r="135" spans="1:17" s="65" customFormat="1" ht="18.75">
      <c r="A135" s="78" t="s">
        <v>283</v>
      </c>
      <c r="B135" s="24" t="s">
        <v>122</v>
      </c>
      <c r="C135" s="21">
        <v>12</v>
      </c>
      <c r="D135" s="86">
        <f>D136</f>
        <v>0.02</v>
      </c>
      <c r="E135" s="86">
        <f>E136</f>
        <v>1.9099999999999999E-2</v>
      </c>
      <c r="F135" s="15"/>
      <c r="G135" s="15"/>
      <c r="H135" s="2"/>
      <c r="I135" s="66"/>
      <c r="J135" s="66"/>
      <c r="K135" s="66"/>
      <c r="L135" s="66"/>
      <c r="M135" s="66"/>
      <c r="N135" s="66"/>
      <c r="O135" s="66"/>
      <c r="P135" s="66"/>
      <c r="Q135" s="66"/>
    </row>
    <row r="136" spans="1:17" ht="18.75" hidden="1">
      <c r="A136" s="81" t="s">
        <v>286</v>
      </c>
      <c r="B136" s="20" t="s">
        <v>130</v>
      </c>
      <c r="C136" s="21">
        <v>12</v>
      </c>
      <c r="D136" s="18">
        <v>0.02</v>
      </c>
      <c r="E136" s="18">
        <v>1.9099999999999999E-2</v>
      </c>
      <c r="F136" s="59">
        <v>177478.19759999998</v>
      </c>
      <c r="G136" s="59">
        <v>21677.668613457703</v>
      </c>
      <c r="H136" s="3">
        <v>17451</v>
      </c>
      <c r="I136" s="42"/>
      <c r="J136" s="42"/>
      <c r="K136" s="42"/>
      <c r="L136" s="42"/>
      <c r="M136" s="42"/>
      <c r="N136" s="42"/>
      <c r="O136" s="42"/>
      <c r="P136" s="42"/>
      <c r="Q136" s="42"/>
    </row>
    <row r="137" spans="1:17" s="65" customFormat="1" ht="18.75">
      <c r="A137" s="99" t="s">
        <v>284</v>
      </c>
      <c r="B137" s="100" t="s">
        <v>72</v>
      </c>
      <c r="C137" s="104">
        <v>7</v>
      </c>
      <c r="D137" s="102">
        <f>D138</f>
        <v>3.4299999999999997E-2</v>
      </c>
      <c r="E137" s="102">
        <f>E138</f>
        <v>3.7199999999999997E-2</v>
      </c>
      <c r="F137" s="15"/>
      <c r="G137" s="15"/>
      <c r="H137" s="2"/>
    </row>
    <row r="138" spans="1:17" ht="18.75" hidden="1">
      <c r="A138" s="81" t="s">
        <v>287</v>
      </c>
      <c r="B138" s="20" t="s">
        <v>73</v>
      </c>
      <c r="C138" s="21">
        <v>7</v>
      </c>
      <c r="D138" s="25">
        <v>3.4299999999999997E-2</v>
      </c>
      <c r="E138" s="18">
        <v>3.7199999999999997E-2</v>
      </c>
      <c r="F138" s="19">
        <v>1284.4100000000001</v>
      </c>
      <c r="G138" s="19">
        <v>1394.98</v>
      </c>
      <c r="H138" s="3">
        <v>897</v>
      </c>
    </row>
    <row r="139" spans="1:17" s="65" customFormat="1" ht="18.75">
      <c r="A139" s="78" t="s">
        <v>285</v>
      </c>
      <c r="B139" s="24" t="s">
        <v>74</v>
      </c>
      <c r="C139" s="21">
        <v>12</v>
      </c>
      <c r="D139" s="83">
        <f>(D140*F140+D141*F141)/(F140+F141)</f>
        <v>0.02</v>
      </c>
      <c r="E139" s="83">
        <f>(E140*G140+E141*G141)/(G140+G141)</f>
        <v>1.5947905852779377E-2</v>
      </c>
      <c r="F139" s="15"/>
      <c r="G139" s="15"/>
      <c r="H139" s="2"/>
    </row>
    <row r="140" spans="1:17" ht="18.75" hidden="1">
      <c r="A140" s="81" t="s">
        <v>288</v>
      </c>
      <c r="B140" s="20" t="s">
        <v>75</v>
      </c>
      <c r="C140" s="21">
        <v>12</v>
      </c>
      <c r="D140" s="25">
        <v>0.02</v>
      </c>
      <c r="E140" s="18">
        <v>2.1499999999999998E-2</v>
      </c>
      <c r="F140" s="19">
        <v>5917.51</v>
      </c>
      <c r="G140" s="19">
        <v>6349.8</v>
      </c>
      <c r="H140" s="3">
        <v>3788</v>
      </c>
    </row>
    <row r="141" spans="1:17" ht="18.75" hidden="1">
      <c r="A141" s="81" t="s">
        <v>289</v>
      </c>
      <c r="B141" s="20" t="s">
        <v>76</v>
      </c>
      <c r="C141" s="21">
        <v>12</v>
      </c>
      <c r="D141" s="25">
        <v>0.02</v>
      </c>
      <c r="E141" s="18">
        <v>1.5100000000000001E-2</v>
      </c>
      <c r="F141" s="19">
        <v>39672.26</v>
      </c>
      <c r="G141" s="19">
        <v>41578.54</v>
      </c>
      <c r="H141" s="3">
        <v>50450.52</v>
      </c>
    </row>
    <row r="142" spans="1:17" s="65" customFormat="1" ht="18.75">
      <c r="A142" s="99" t="s">
        <v>290</v>
      </c>
      <c r="B142" s="100" t="s">
        <v>77</v>
      </c>
      <c r="C142" s="104">
        <v>7</v>
      </c>
      <c r="D142" s="102">
        <f>(D143*F143+D144*F144+D145*F145+D146*F146)/(F143+F144+F145+F146)</f>
        <v>3.3989985241764123E-2</v>
      </c>
      <c r="E142" s="102">
        <f>(E143*G143+E144*G144+E145*G145+E146*G146)/(G143+G144+G145+G146)</f>
        <v>3.4399183096516898E-2</v>
      </c>
      <c r="F142" s="15"/>
      <c r="G142" s="15"/>
      <c r="H142" s="2"/>
    </row>
    <row r="143" spans="1:17" ht="18.75" hidden="1">
      <c r="A143" s="12" t="s">
        <v>295</v>
      </c>
      <c r="B143" s="103" t="s">
        <v>78</v>
      </c>
      <c r="C143" s="104">
        <v>7</v>
      </c>
      <c r="D143" s="105">
        <v>3.4000000000000002E-2</v>
      </c>
      <c r="E143" s="106">
        <v>1.6299999999999999E-2</v>
      </c>
      <c r="F143" s="19">
        <v>435.49</v>
      </c>
      <c r="G143" s="19">
        <v>208.28</v>
      </c>
      <c r="H143" s="3">
        <v>439.2</v>
      </c>
    </row>
    <row r="144" spans="1:17" ht="18.75" hidden="1">
      <c r="A144" s="12" t="s">
        <v>363</v>
      </c>
      <c r="B144" s="103" t="s">
        <v>79</v>
      </c>
      <c r="C144" s="104" t="s">
        <v>404</v>
      </c>
      <c r="D144" s="105">
        <f>0.02*12/7</f>
        <v>3.4285714285714287E-2</v>
      </c>
      <c r="E144" s="106">
        <f>0.0166*12/7</f>
        <v>2.8457142857142854E-2</v>
      </c>
      <c r="F144" s="19">
        <v>656.26</v>
      </c>
      <c r="G144" s="19">
        <v>545.29</v>
      </c>
      <c r="H144" s="3">
        <v>1861</v>
      </c>
    </row>
    <row r="145" spans="1:8" ht="56.25" hidden="1">
      <c r="A145" s="12" t="s">
        <v>364</v>
      </c>
      <c r="B145" s="107" t="s">
        <v>40</v>
      </c>
      <c r="C145" s="104" t="s">
        <v>404</v>
      </c>
      <c r="D145" s="105">
        <f>0.017*12/7</f>
        <v>2.9142857142857144E-2</v>
      </c>
      <c r="E145" s="106">
        <f>0.0273*12/7</f>
        <v>4.6800000000000001E-2</v>
      </c>
      <c r="F145" s="19">
        <v>97.96</v>
      </c>
      <c r="G145" s="19">
        <v>157.31</v>
      </c>
      <c r="H145" s="3">
        <v>99.8</v>
      </c>
    </row>
    <row r="146" spans="1:8" ht="18.75" hidden="1">
      <c r="A146" s="12" t="s">
        <v>365</v>
      </c>
      <c r="B146" s="103" t="s">
        <v>80</v>
      </c>
      <c r="C146" s="104">
        <v>7</v>
      </c>
      <c r="D146" s="105">
        <v>3.4000000000000002E-2</v>
      </c>
      <c r="E146" s="106">
        <v>3.4700000000000002E-2</v>
      </c>
      <c r="F146" s="19">
        <v>27598.09</v>
      </c>
      <c r="G146" s="19">
        <v>16817.740000000002</v>
      </c>
      <c r="H146" s="3">
        <v>14100</v>
      </c>
    </row>
    <row r="147" spans="1:8" s="65" customFormat="1" ht="18.75">
      <c r="A147" s="99" t="s">
        <v>291</v>
      </c>
      <c r="B147" s="100" t="s">
        <v>123</v>
      </c>
      <c r="C147" s="104">
        <v>12</v>
      </c>
      <c r="D147" s="102">
        <f>D148</f>
        <v>0.02</v>
      </c>
      <c r="E147" s="102">
        <f>E148</f>
        <v>2.3099999999999999E-2</v>
      </c>
      <c r="F147" s="15"/>
      <c r="G147" s="15"/>
      <c r="H147" s="2"/>
    </row>
    <row r="148" spans="1:8" ht="18.75" hidden="1">
      <c r="A148" s="81" t="s">
        <v>296</v>
      </c>
      <c r="B148" s="20" t="s">
        <v>160</v>
      </c>
      <c r="C148" s="30">
        <v>12</v>
      </c>
      <c r="D148" s="18">
        <v>0.02</v>
      </c>
      <c r="E148" s="18">
        <v>2.3099999999999999E-2</v>
      </c>
      <c r="F148" s="19">
        <v>2771.7688999999987</v>
      </c>
      <c r="G148" s="19">
        <v>3936.17</v>
      </c>
      <c r="H148" s="3">
        <v>3317</v>
      </c>
    </row>
    <row r="149" spans="1:8" s="65" customFormat="1" ht="18.75">
      <c r="A149" s="78" t="s">
        <v>292</v>
      </c>
      <c r="B149" s="24" t="s">
        <v>124</v>
      </c>
      <c r="C149" s="21">
        <v>12</v>
      </c>
      <c r="D149" s="86">
        <f>D150</f>
        <v>1.7999999999999999E-2</v>
      </c>
      <c r="E149" s="86">
        <f>E150</f>
        <v>1.4200000000000001E-2</v>
      </c>
      <c r="F149" s="15"/>
      <c r="G149" s="15"/>
      <c r="H149" s="2"/>
    </row>
    <row r="150" spans="1:8" ht="18.75" hidden="1">
      <c r="A150" s="81" t="s">
        <v>297</v>
      </c>
      <c r="B150" s="20" t="s">
        <v>175</v>
      </c>
      <c r="C150" s="21">
        <v>12</v>
      </c>
      <c r="D150" s="25">
        <v>1.7999999999999999E-2</v>
      </c>
      <c r="E150" s="18">
        <v>1.4200000000000001E-2</v>
      </c>
      <c r="F150" s="19">
        <v>104428</v>
      </c>
      <c r="G150" s="19">
        <v>79625.73</v>
      </c>
      <c r="H150" s="3">
        <v>104428</v>
      </c>
    </row>
    <row r="151" spans="1:8" s="65" customFormat="1" ht="18.75">
      <c r="A151" s="99" t="s">
        <v>293</v>
      </c>
      <c r="B151" s="100" t="s">
        <v>81</v>
      </c>
      <c r="C151" s="104">
        <v>12</v>
      </c>
      <c r="D151" s="102">
        <f>(D152*F152+D153*F153+D154*F154)/(F152+F153+F154)</f>
        <v>0.02</v>
      </c>
      <c r="E151" s="102">
        <f>(E152*G152+E153*G153+E154*G154)/(G152+G153+G154)</f>
        <v>2.4105183165772901E-2</v>
      </c>
      <c r="F151" s="15"/>
      <c r="G151" s="15"/>
      <c r="H151" s="2"/>
    </row>
    <row r="152" spans="1:8" ht="18" hidden="1" customHeight="1">
      <c r="A152" s="81" t="s">
        <v>298</v>
      </c>
      <c r="B152" s="20" t="s">
        <v>82</v>
      </c>
      <c r="C152" s="21">
        <v>12</v>
      </c>
      <c r="D152" s="25">
        <v>0.02</v>
      </c>
      <c r="E152" s="18">
        <v>2.5899999999999999E-2</v>
      </c>
      <c r="F152" s="19">
        <v>6397.6</v>
      </c>
      <c r="G152" s="19">
        <v>8285.5</v>
      </c>
      <c r="H152" s="3">
        <v>6397.59</v>
      </c>
    </row>
    <row r="153" spans="1:8" ht="18.75" hidden="1">
      <c r="A153" s="81" t="s">
        <v>299</v>
      </c>
      <c r="B153" s="20" t="s">
        <v>83</v>
      </c>
      <c r="C153" s="21">
        <v>12</v>
      </c>
      <c r="D153" s="25">
        <v>0.02</v>
      </c>
      <c r="E153" s="18">
        <v>2.47E-2</v>
      </c>
      <c r="F153" s="19">
        <v>7820.4</v>
      </c>
      <c r="G153" s="19">
        <v>9641.0400000000009</v>
      </c>
      <c r="H153" s="3">
        <v>8258</v>
      </c>
    </row>
    <row r="154" spans="1:8" ht="18.75" hidden="1">
      <c r="A154" s="81" t="s">
        <v>300</v>
      </c>
      <c r="B154" s="20" t="s">
        <v>84</v>
      </c>
      <c r="C154" s="21">
        <v>12</v>
      </c>
      <c r="D154" s="25">
        <v>0.02</v>
      </c>
      <c r="E154" s="18">
        <v>1.9900000000000001E-2</v>
      </c>
      <c r="F154" s="19">
        <v>4920.82</v>
      </c>
      <c r="G154" s="19">
        <v>4900.05</v>
      </c>
      <c r="H154" s="3">
        <v>4919.8500000000004</v>
      </c>
    </row>
    <row r="155" spans="1:8" s="65" customFormat="1" ht="18.75">
      <c r="A155" s="78" t="s">
        <v>294</v>
      </c>
      <c r="B155" s="24" t="s">
        <v>85</v>
      </c>
      <c r="C155" s="21">
        <v>12</v>
      </c>
      <c r="D155" s="86">
        <f>(D156*F156+D157*F157+D159*F159+D160*F160+D161*F161+D162*F162+D163*F163+D164*F164)/(F156+F157+F159+F160+F161+F162+F163+F164)</f>
        <v>2.0026976456049075E-2</v>
      </c>
      <c r="E155" s="86">
        <f>(E156*G156+E157*G157+E159*G159+E160*G160+E161*G161+E162*G162+E163*G163+E164*G164)/(G156+G157+G159+G160+G161+G162+G163+G164)</f>
        <v>1.6289249990714041E-2</v>
      </c>
      <c r="F155" s="15"/>
      <c r="G155" s="15"/>
      <c r="H155" s="2"/>
    </row>
    <row r="156" spans="1:8" ht="18.75" hidden="1">
      <c r="A156" s="81" t="s">
        <v>301</v>
      </c>
      <c r="B156" s="20" t="s">
        <v>31</v>
      </c>
      <c r="C156" s="21">
        <v>12</v>
      </c>
      <c r="D156" s="25">
        <v>0.02</v>
      </c>
      <c r="E156" s="18">
        <v>1.4500000000000001E-2</v>
      </c>
      <c r="F156" s="19">
        <v>40629.35</v>
      </c>
      <c r="G156" s="19">
        <v>42469.13</v>
      </c>
      <c r="H156" s="3">
        <v>56875.51</v>
      </c>
    </row>
    <row r="157" spans="1:8" ht="18.75" hidden="1">
      <c r="A157" s="81" t="s">
        <v>366</v>
      </c>
      <c r="B157" s="20" t="s">
        <v>86</v>
      </c>
      <c r="C157" s="21">
        <v>12</v>
      </c>
      <c r="D157" s="25">
        <v>0.02</v>
      </c>
      <c r="E157" s="18">
        <v>2.1999999999999999E-2</v>
      </c>
      <c r="F157" s="19">
        <v>551.23</v>
      </c>
      <c r="G157" s="19">
        <v>607.42999999999995</v>
      </c>
      <c r="H157" s="3">
        <v>733.8</v>
      </c>
    </row>
    <row r="158" spans="1:8" ht="18.75" hidden="1">
      <c r="A158" s="81" t="s">
        <v>367</v>
      </c>
      <c r="B158" s="20" t="s">
        <v>87</v>
      </c>
      <c r="C158" s="21"/>
      <c r="D158" s="25"/>
      <c r="E158" s="18"/>
      <c r="F158" s="19"/>
      <c r="G158" s="19"/>
      <c r="H158" s="3"/>
    </row>
    <row r="159" spans="1:8" ht="18.75" hidden="1">
      <c r="A159" s="81" t="s">
        <v>368</v>
      </c>
      <c r="B159" s="20" t="s">
        <v>88</v>
      </c>
      <c r="C159" s="21">
        <v>12</v>
      </c>
      <c r="D159" s="25">
        <v>0.02</v>
      </c>
      <c r="E159" s="18">
        <v>4.5400000000000003E-2</v>
      </c>
      <c r="F159" s="19">
        <v>450.58</v>
      </c>
      <c r="G159" s="19">
        <v>1024.26</v>
      </c>
      <c r="H159" s="3">
        <v>1228</v>
      </c>
    </row>
    <row r="160" spans="1:8" ht="18.75" hidden="1">
      <c r="A160" s="81" t="s">
        <v>369</v>
      </c>
      <c r="B160" s="20" t="s">
        <v>89</v>
      </c>
      <c r="C160" s="21">
        <v>12</v>
      </c>
      <c r="D160" s="25">
        <v>0.02</v>
      </c>
      <c r="E160" s="18">
        <v>3.1800000000000002E-2</v>
      </c>
      <c r="F160" s="19">
        <v>602.71</v>
      </c>
      <c r="G160" s="19">
        <v>1149.6500000000001</v>
      </c>
      <c r="H160" s="3">
        <v>1172</v>
      </c>
    </row>
    <row r="161" spans="1:17" ht="18.75" hidden="1">
      <c r="A161" s="81" t="s">
        <v>370</v>
      </c>
      <c r="B161" s="20" t="s">
        <v>90</v>
      </c>
      <c r="C161" s="21">
        <v>12</v>
      </c>
      <c r="D161" s="25">
        <v>0.02</v>
      </c>
      <c r="E161" s="18">
        <v>1.7299999999999999E-2</v>
      </c>
      <c r="F161" s="19">
        <v>757.82</v>
      </c>
      <c r="G161" s="19">
        <v>654.27</v>
      </c>
      <c r="H161" s="3">
        <v>891</v>
      </c>
    </row>
    <row r="162" spans="1:17" ht="18.75" hidden="1">
      <c r="A162" s="81" t="s">
        <v>371</v>
      </c>
      <c r="B162" s="20" t="s">
        <v>91</v>
      </c>
      <c r="C162" s="21">
        <v>12</v>
      </c>
      <c r="D162" s="25">
        <v>0.02</v>
      </c>
      <c r="E162" s="18">
        <v>2.1100000000000001E-2</v>
      </c>
      <c r="F162" s="19">
        <v>795.48</v>
      </c>
      <c r="G162" s="19">
        <v>839.61</v>
      </c>
      <c r="H162" s="3">
        <v>816</v>
      </c>
    </row>
    <row r="163" spans="1:17" ht="18.75" hidden="1">
      <c r="A163" s="81" t="s">
        <v>372</v>
      </c>
      <c r="B163" s="20" t="s">
        <v>92</v>
      </c>
      <c r="C163" s="21">
        <v>12</v>
      </c>
      <c r="D163" s="25">
        <v>0.02</v>
      </c>
      <c r="E163" s="18">
        <v>3.8600000000000002E-2</v>
      </c>
      <c r="F163" s="19">
        <v>421.66</v>
      </c>
      <c r="G163" s="19">
        <v>813.94</v>
      </c>
      <c r="H163" s="3">
        <v>766</v>
      </c>
    </row>
    <row r="164" spans="1:17" ht="18.75" hidden="1">
      <c r="A164" s="81" t="s">
        <v>373</v>
      </c>
      <c r="B164" s="20" t="s">
        <v>93</v>
      </c>
      <c r="C164" s="21">
        <v>12</v>
      </c>
      <c r="D164" s="25">
        <v>3.4000000000000002E-2</v>
      </c>
      <c r="E164" s="18">
        <v>3.7600000000000001E-2</v>
      </c>
      <c r="F164" s="19">
        <v>85.35</v>
      </c>
      <c r="G164" s="19">
        <v>94.32</v>
      </c>
      <c r="H164" s="3">
        <v>153</v>
      </c>
    </row>
    <row r="165" spans="1:17" s="65" customFormat="1" ht="18.75">
      <c r="A165" s="99" t="s">
        <v>302</v>
      </c>
      <c r="B165" s="100" t="s">
        <v>125</v>
      </c>
      <c r="C165" s="104">
        <v>12</v>
      </c>
      <c r="D165" s="102">
        <f>D166</f>
        <v>0.02</v>
      </c>
      <c r="E165" s="101">
        <f>E166</f>
        <v>2.1796951998121043E-2</v>
      </c>
      <c r="F165" s="15"/>
      <c r="G165" s="15"/>
      <c r="H165" s="2"/>
    </row>
    <row r="166" spans="1:17" ht="18.75" hidden="1">
      <c r="A166" s="81" t="s">
        <v>307</v>
      </c>
      <c r="B166" s="20" t="s">
        <v>161</v>
      </c>
      <c r="C166" s="21">
        <v>12</v>
      </c>
      <c r="D166" s="18">
        <v>0.02</v>
      </c>
      <c r="E166" s="18">
        <v>2.1796951998121043E-2</v>
      </c>
      <c r="F166" s="19">
        <v>2337.2808</v>
      </c>
      <c r="G166" s="19">
        <v>2846.9373912320261</v>
      </c>
      <c r="H166" s="3">
        <v>5052.18</v>
      </c>
    </row>
    <row r="167" spans="1:17" s="65" customFormat="1" ht="18.75">
      <c r="A167" s="78" t="s">
        <v>303</v>
      </c>
      <c r="B167" s="24" t="s">
        <v>126</v>
      </c>
      <c r="C167" s="21">
        <v>12</v>
      </c>
      <c r="D167" s="83">
        <f>(D168*F168+D169*F169)/(F168+F169)</f>
        <v>2.0000194117971496E-2</v>
      </c>
      <c r="E167" s="83">
        <f>(E168*G168+E169*G169)/(G168+G169)</f>
        <v>1.8236335947777089E-2</v>
      </c>
      <c r="F167" s="15"/>
      <c r="G167" s="15"/>
      <c r="H167" s="2"/>
    </row>
    <row r="168" spans="1:17" ht="18.75" hidden="1">
      <c r="A168" s="81" t="s">
        <v>308</v>
      </c>
      <c r="B168" s="20" t="s">
        <v>135</v>
      </c>
      <c r="C168" s="21">
        <v>12</v>
      </c>
      <c r="D168" s="34">
        <v>0.02</v>
      </c>
      <c r="E168" s="96">
        <v>1.7885951546892039E-2</v>
      </c>
      <c r="F168" s="60">
        <v>7510.1356800000003</v>
      </c>
      <c r="G168" s="60">
        <v>6658.0383089499428</v>
      </c>
      <c r="H168" s="61">
        <v>19097.38</v>
      </c>
    </row>
    <row r="169" spans="1:17" ht="18.75" hidden="1">
      <c r="A169" s="81" t="s">
        <v>401</v>
      </c>
      <c r="B169" s="20" t="s">
        <v>398</v>
      </c>
      <c r="C169" s="40" t="s">
        <v>403</v>
      </c>
      <c r="D169" s="97">
        <f>0.0343*7/12</f>
        <v>2.0008333333333333E-2</v>
      </c>
      <c r="E169" s="98">
        <f>0.0474143410170718*7/12</f>
        <v>2.7658365593291882E-2</v>
      </c>
      <c r="F169" s="38">
        <v>179.1146</v>
      </c>
      <c r="G169" s="38">
        <v>247.59768879114893</v>
      </c>
      <c r="H169" s="61"/>
    </row>
    <row r="170" spans="1:17" s="65" customFormat="1" ht="18.75">
      <c r="A170" s="78" t="s">
        <v>304</v>
      </c>
      <c r="B170" s="24" t="s">
        <v>28</v>
      </c>
      <c r="C170" s="21">
        <v>7</v>
      </c>
      <c r="D170" s="83">
        <f>(D171*F171+D172*F172)/(F171+F172)</f>
        <v>3.4095412138783407E-2</v>
      </c>
      <c r="E170" s="83">
        <f>(E171*G171+E172*G172)/(G171+G172)</f>
        <v>3.156210449529797E-2</v>
      </c>
      <c r="F170" s="15"/>
      <c r="G170" s="15"/>
      <c r="H170" s="2"/>
      <c r="I170" s="66"/>
      <c r="J170" s="66"/>
      <c r="K170" s="66"/>
      <c r="L170" s="66"/>
      <c r="M170" s="66"/>
      <c r="N170" s="66"/>
      <c r="O170" s="66"/>
      <c r="P170" s="66"/>
      <c r="Q170" s="66"/>
    </row>
    <row r="171" spans="1:17" ht="18.75" hidden="1">
      <c r="A171" s="81" t="s">
        <v>309</v>
      </c>
      <c r="B171" s="20" t="s">
        <v>29</v>
      </c>
      <c r="C171" s="21">
        <v>7</v>
      </c>
      <c r="D171" s="25">
        <v>3.4000000000000002E-2</v>
      </c>
      <c r="E171" s="18">
        <v>3.0499999999999999E-2</v>
      </c>
      <c r="F171" s="19">
        <v>6667.2212399999999</v>
      </c>
      <c r="G171" s="19">
        <v>8037</v>
      </c>
      <c r="H171" s="3">
        <v>7711.37</v>
      </c>
      <c r="I171" s="42"/>
      <c r="J171" s="42"/>
      <c r="K171" s="42"/>
      <c r="L171" s="42"/>
      <c r="M171" s="42"/>
      <c r="N171" s="42"/>
      <c r="O171" s="42"/>
      <c r="P171" s="42"/>
      <c r="Q171" s="42"/>
    </row>
    <row r="172" spans="1:17" ht="18.75" hidden="1">
      <c r="A172" s="81" t="s">
        <v>402</v>
      </c>
      <c r="B172" s="20" t="s">
        <v>398</v>
      </c>
      <c r="C172" s="40">
        <v>7</v>
      </c>
      <c r="D172" s="62">
        <v>3.4299999999999997E-2</v>
      </c>
      <c r="E172" s="63">
        <v>3.4306872082143176E-2</v>
      </c>
      <c r="F172" s="73">
        <v>3109.3430199999998</v>
      </c>
      <c r="G172" s="72">
        <v>3109.9659838671901</v>
      </c>
      <c r="H172" s="3"/>
      <c r="I172" s="42"/>
      <c r="J172" s="42"/>
      <c r="K172" s="42"/>
      <c r="L172" s="42"/>
      <c r="M172" s="42"/>
      <c r="N172" s="42"/>
      <c r="O172" s="42"/>
      <c r="P172" s="42"/>
      <c r="Q172" s="42"/>
    </row>
    <row r="173" spans="1:17" s="65" customFormat="1" ht="18.75">
      <c r="A173" s="78" t="s">
        <v>305</v>
      </c>
      <c r="B173" s="24" t="s">
        <v>37</v>
      </c>
      <c r="C173" s="21">
        <v>12</v>
      </c>
      <c r="D173" s="86">
        <f>D174</f>
        <v>0.02</v>
      </c>
      <c r="E173" s="86">
        <f>E174</f>
        <v>0.02</v>
      </c>
      <c r="F173" s="15"/>
      <c r="G173" s="15"/>
      <c r="H173" s="2"/>
      <c r="I173" s="66"/>
      <c r="J173" s="66"/>
      <c r="K173" s="66"/>
      <c r="L173" s="66"/>
      <c r="M173" s="66"/>
      <c r="N173" s="66"/>
      <c r="O173" s="66"/>
      <c r="P173" s="66"/>
      <c r="Q173" s="66"/>
    </row>
    <row r="174" spans="1:17" ht="18.75" hidden="1">
      <c r="A174" s="81" t="s">
        <v>310</v>
      </c>
      <c r="B174" s="20" t="s">
        <v>38</v>
      </c>
      <c r="C174" s="21">
        <v>12</v>
      </c>
      <c r="D174" s="25">
        <v>0.02</v>
      </c>
      <c r="E174" s="18">
        <v>0.02</v>
      </c>
      <c r="F174" s="19">
        <v>3894.22</v>
      </c>
      <c r="G174" s="19">
        <v>4685.6099999999997</v>
      </c>
      <c r="H174" s="3">
        <v>3910</v>
      </c>
      <c r="I174" s="42"/>
      <c r="J174" s="42"/>
      <c r="K174" s="42"/>
      <c r="L174" s="42"/>
      <c r="M174" s="42"/>
      <c r="N174" s="42"/>
      <c r="O174" s="42"/>
      <c r="P174" s="42"/>
      <c r="Q174" s="42"/>
    </row>
    <row r="175" spans="1:17" s="65" customFormat="1" ht="18.75">
      <c r="A175" s="99" t="s">
        <v>306</v>
      </c>
      <c r="B175" s="100" t="s">
        <v>39</v>
      </c>
      <c r="C175" s="104">
        <v>12</v>
      </c>
      <c r="D175" s="101">
        <f>(D176*F176+D177*F177)/(F176+F177)</f>
        <v>2.0000000000000004E-2</v>
      </c>
      <c r="E175" s="101">
        <f>(E176*G176+E177*G177)/(G176+G177)</f>
        <v>2.0115537156445314E-2</v>
      </c>
      <c r="F175" s="15"/>
      <c r="G175" s="15"/>
      <c r="H175" s="2"/>
      <c r="I175" s="66"/>
      <c r="J175" s="66"/>
      <c r="K175" s="66"/>
      <c r="L175" s="66"/>
      <c r="M175" s="66"/>
      <c r="N175" s="66"/>
      <c r="O175" s="66"/>
      <c r="P175" s="66"/>
      <c r="Q175" s="66"/>
    </row>
    <row r="176" spans="1:17" ht="56.25" hidden="1">
      <c r="A176" s="81" t="s">
        <v>315</v>
      </c>
      <c r="B176" s="29" t="s">
        <v>40</v>
      </c>
      <c r="C176" s="21">
        <v>12</v>
      </c>
      <c r="D176" s="25">
        <v>0.02</v>
      </c>
      <c r="E176" s="18">
        <v>2.6800000000000001E-2</v>
      </c>
      <c r="F176" s="19">
        <v>159.97999999999999</v>
      </c>
      <c r="G176" s="19">
        <v>214.57</v>
      </c>
      <c r="H176" s="3">
        <v>198.36</v>
      </c>
      <c r="I176" s="42"/>
      <c r="J176" s="42"/>
      <c r="K176" s="42"/>
      <c r="L176" s="42"/>
      <c r="M176" s="42"/>
      <c r="N176" s="42"/>
      <c r="O176" s="42"/>
      <c r="P176" s="42"/>
      <c r="Q176" s="42"/>
    </row>
    <row r="177" spans="1:17" ht="37.5" hidden="1">
      <c r="A177" s="81" t="s">
        <v>374</v>
      </c>
      <c r="B177" s="29" t="s">
        <v>41</v>
      </c>
      <c r="C177" s="21">
        <v>12</v>
      </c>
      <c r="D177" s="25">
        <v>0.02</v>
      </c>
      <c r="E177" s="18">
        <v>0.02</v>
      </c>
      <c r="F177" s="19">
        <v>10086.84</v>
      </c>
      <c r="G177" s="19">
        <v>12414.06</v>
      </c>
      <c r="H177" s="3">
        <v>15052.14</v>
      </c>
      <c r="I177" s="42"/>
      <c r="J177" s="42"/>
      <c r="K177" s="42"/>
      <c r="L177" s="42"/>
      <c r="M177" s="42"/>
      <c r="N177" s="42"/>
      <c r="O177" s="42"/>
      <c r="P177" s="42"/>
      <c r="Q177" s="42"/>
    </row>
    <row r="178" spans="1:17" s="65" customFormat="1" ht="18.75">
      <c r="A178" s="99" t="s">
        <v>311</v>
      </c>
      <c r="B178" s="100" t="s">
        <v>42</v>
      </c>
      <c r="C178" s="104">
        <v>7</v>
      </c>
      <c r="D178" s="102">
        <f>D179</f>
        <v>2.5700000000000001E-2</v>
      </c>
      <c r="E178" s="102">
        <f>E179</f>
        <v>2.6700000000000002E-2</v>
      </c>
      <c r="F178" s="15"/>
      <c r="G178" s="15"/>
      <c r="H178" s="2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1:17" ht="18.75" hidden="1">
      <c r="A179" s="99" t="s">
        <v>316</v>
      </c>
      <c r="B179" s="100" t="s">
        <v>43</v>
      </c>
      <c r="C179" s="104">
        <v>7</v>
      </c>
      <c r="D179" s="102">
        <v>2.5700000000000001E-2</v>
      </c>
      <c r="E179" s="101">
        <v>2.6700000000000002E-2</v>
      </c>
      <c r="F179" s="19">
        <v>269.42</v>
      </c>
      <c r="G179" s="19">
        <v>360.14</v>
      </c>
      <c r="H179" s="3">
        <v>110.4</v>
      </c>
      <c r="I179" s="42"/>
      <c r="J179" s="42"/>
      <c r="K179" s="42"/>
      <c r="L179" s="42"/>
      <c r="M179" s="42"/>
      <c r="N179" s="42"/>
      <c r="O179" s="42"/>
      <c r="P179" s="42"/>
      <c r="Q179" s="42"/>
    </row>
    <row r="180" spans="1:17" ht="18.75">
      <c r="A180" s="99" t="s">
        <v>312</v>
      </c>
      <c r="B180" s="100" t="s">
        <v>44</v>
      </c>
      <c r="C180" s="104">
        <v>12</v>
      </c>
      <c r="D180" s="101">
        <f>(D181*F181+D182*F182)/(F181+F182)</f>
        <v>1.7020047515465667E-2</v>
      </c>
      <c r="E180" s="101">
        <f>(E181*G181+E182*G182)/(G181+G182)</f>
        <v>2.3003407461100734E-2</v>
      </c>
      <c r="F180" s="48"/>
      <c r="G180" s="48"/>
      <c r="H180" s="35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17" ht="18.75" hidden="1">
      <c r="A181" s="99" t="s">
        <v>317</v>
      </c>
      <c r="B181" s="100" t="s">
        <v>45</v>
      </c>
      <c r="C181" s="104">
        <v>12</v>
      </c>
      <c r="D181" s="102">
        <v>1.7999999999999999E-2</v>
      </c>
      <c r="E181" s="101">
        <v>1.4999999999999999E-2</v>
      </c>
      <c r="F181" s="19">
        <v>3967.23</v>
      </c>
      <c r="G181" s="19">
        <v>3225.46</v>
      </c>
      <c r="H181" s="3">
        <v>4223</v>
      </c>
      <c r="I181" s="42"/>
      <c r="J181" s="42"/>
      <c r="K181" s="42"/>
      <c r="L181" s="42"/>
      <c r="M181" s="42"/>
      <c r="N181" s="42"/>
      <c r="O181" s="42"/>
      <c r="P181" s="42"/>
      <c r="Q181" s="42"/>
    </row>
    <row r="182" spans="1:17" ht="18.75" hidden="1">
      <c r="A182" s="99" t="s">
        <v>318</v>
      </c>
      <c r="B182" s="100" t="s">
        <v>46</v>
      </c>
      <c r="C182" s="104">
        <v>12</v>
      </c>
      <c r="D182" s="102">
        <v>1.6E-2</v>
      </c>
      <c r="E182" s="101">
        <v>2.7E-2</v>
      </c>
      <c r="F182" s="19">
        <v>3811.29</v>
      </c>
      <c r="G182" s="19">
        <v>6459.17</v>
      </c>
      <c r="H182" s="3">
        <v>4391.04</v>
      </c>
      <c r="I182" s="42"/>
      <c r="J182" s="42"/>
      <c r="K182" s="42"/>
      <c r="L182" s="42"/>
      <c r="M182" s="42"/>
      <c r="N182" s="42"/>
      <c r="O182" s="42"/>
      <c r="P182" s="42"/>
      <c r="Q182" s="42"/>
    </row>
    <row r="183" spans="1:17" s="65" customFormat="1" ht="18.75">
      <c r="A183" s="99" t="s">
        <v>313</v>
      </c>
      <c r="B183" s="100" t="s">
        <v>47</v>
      </c>
      <c r="C183" s="104">
        <v>12</v>
      </c>
      <c r="D183" s="102">
        <f>(D184*F184+D185*F185+D186*F186)/(F184+F185+F186)</f>
        <v>1.84E-2</v>
      </c>
      <c r="E183" s="102">
        <f>(E184*G184+E185*G185+E186*G186)/(G184+G185+G186)</f>
        <v>1.8558515131564667E-2</v>
      </c>
      <c r="F183" s="15"/>
      <c r="G183" s="15"/>
      <c r="H183" s="2"/>
      <c r="I183" s="66"/>
      <c r="J183" s="66"/>
      <c r="K183" s="66"/>
      <c r="L183" s="66"/>
      <c r="M183" s="66"/>
      <c r="N183" s="66"/>
      <c r="O183" s="66"/>
      <c r="P183" s="66"/>
      <c r="Q183" s="66"/>
    </row>
    <row r="184" spans="1:17" ht="18.75" hidden="1">
      <c r="A184" s="81" t="s">
        <v>319</v>
      </c>
      <c r="B184" s="20" t="s">
        <v>46</v>
      </c>
      <c r="C184" s="21">
        <v>12</v>
      </c>
      <c r="D184" s="25">
        <v>1.84E-2</v>
      </c>
      <c r="E184" s="18">
        <v>1.84E-2</v>
      </c>
      <c r="F184" s="19">
        <v>18537.150000000001</v>
      </c>
      <c r="G184" s="19">
        <v>18537.150000000001</v>
      </c>
      <c r="H184" s="3">
        <v>22131.8</v>
      </c>
      <c r="I184" s="42"/>
      <c r="J184" s="42"/>
      <c r="K184" s="42"/>
      <c r="L184" s="42"/>
      <c r="M184" s="42"/>
      <c r="N184" s="42"/>
      <c r="O184" s="42"/>
      <c r="P184" s="42"/>
      <c r="Q184" s="42"/>
    </row>
    <row r="185" spans="1:17" ht="18.75" hidden="1">
      <c r="A185" s="81" t="s">
        <v>320</v>
      </c>
      <c r="B185" s="20" t="s">
        <v>48</v>
      </c>
      <c r="C185" s="21">
        <v>12</v>
      </c>
      <c r="D185" s="25">
        <v>1.84E-2</v>
      </c>
      <c r="E185" s="18">
        <v>1.78E-2</v>
      </c>
      <c r="F185" s="19">
        <v>4777.63</v>
      </c>
      <c r="G185" s="19">
        <v>4631.4799999999996</v>
      </c>
      <c r="H185" s="3">
        <v>5593.8</v>
      </c>
      <c r="I185" s="42"/>
      <c r="J185" s="42"/>
      <c r="K185" s="42"/>
      <c r="L185" s="42"/>
      <c r="M185" s="42"/>
      <c r="N185" s="42"/>
      <c r="O185" s="42"/>
      <c r="P185" s="42"/>
      <c r="Q185" s="42"/>
    </row>
    <row r="186" spans="1:17" ht="18.75" hidden="1">
      <c r="A186" s="81" t="s">
        <v>321</v>
      </c>
      <c r="B186" s="20" t="s">
        <v>49</v>
      </c>
      <c r="C186" s="21">
        <v>12</v>
      </c>
      <c r="D186" s="25">
        <v>1.84E-2</v>
      </c>
      <c r="E186" s="18">
        <v>0.02</v>
      </c>
      <c r="F186" s="19">
        <v>4023.04</v>
      </c>
      <c r="G186" s="19">
        <v>4475.57</v>
      </c>
      <c r="H186" s="3">
        <v>3749</v>
      </c>
      <c r="I186" s="42"/>
      <c r="J186" s="42"/>
      <c r="K186" s="42"/>
      <c r="L186" s="42"/>
      <c r="M186" s="42"/>
      <c r="N186" s="42"/>
      <c r="O186" s="42"/>
      <c r="P186" s="42"/>
      <c r="Q186" s="42"/>
    </row>
    <row r="187" spans="1:17" s="65" customFormat="1" ht="18.75">
      <c r="A187" s="99" t="s">
        <v>314</v>
      </c>
      <c r="B187" s="100" t="s">
        <v>108</v>
      </c>
      <c r="C187" s="104">
        <v>12</v>
      </c>
      <c r="D187" s="102">
        <f>(D188*F188+D189*F189+D191*F191+D192*F192+D193*F193+D194*F194+D195*F195+D196*F196+D197*F197+D198*F198+D199*F199+D200*F200)/(F188+F189+F191+F192+F193+F194+F195+F196+F197+F198+F199+F200)</f>
        <v>1.8790523533749246E-2</v>
      </c>
      <c r="E187" s="102">
        <f>(E188*G188+E189*G189+E191*G191+E192*G192+E193*G193+E194*G194+E195*G195+E196*G196+E197*G197+E198*G198+E199*G199+E200*G200)/(G188+G189+G191+G192+G193+G194+G195+G196+G197+G198+G199+G200)</f>
        <v>2.4425357150524168E-2</v>
      </c>
      <c r="F187" s="15"/>
      <c r="G187" s="15"/>
      <c r="H187" s="2"/>
    </row>
    <row r="188" spans="1:17" ht="18.75" hidden="1">
      <c r="A188" s="81" t="s">
        <v>322</v>
      </c>
      <c r="B188" s="20" t="s">
        <v>109</v>
      </c>
      <c r="C188" s="21">
        <v>12</v>
      </c>
      <c r="D188" s="25">
        <v>1.9199999999999998E-2</v>
      </c>
      <c r="E188" s="18">
        <v>4.2500000000000003E-2</v>
      </c>
      <c r="F188" s="19">
        <v>148.79</v>
      </c>
      <c r="G188" s="19">
        <v>329.67</v>
      </c>
      <c r="H188" s="3">
        <v>510.18</v>
      </c>
    </row>
    <row r="189" spans="1:17" ht="18.75" hidden="1">
      <c r="A189" s="81" t="s">
        <v>323</v>
      </c>
      <c r="B189" s="20" t="s">
        <v>110</v>
      </c>
      <c r="C189" s="21">
        <v>12</v>
      </c>
      <c r="D189" s="25">
        <v>0.02</v>
      </c>
      <c r="E189" s="18">
        <v>2.2599999999999999E-2</v>
      </c>
      <c r="F189" s="19">
        <v>1305.3900000000001</v>
      </c>
      <c r="G189" s="19">
        <v>1496.7</v>
      </c>
      <c r="H189" s="3">
        <v>3100</v>
      </c>
    </row>
    <row r="190" spans="1:17" ht="18.75" hidden="1">
      <c r="A190" s="81" t="s">
        <v>375</v>
      </c>
      <c r="B190" s="24" t="s">
        <v>162</v>
      </c>
      <c r="C190" s="21"/>
      <c r="D190" s="25"/>
      <c r="E190" s="18"/>
      <c r="F190" s="19"/>
      <c r="G190" s="19"/>
      <c r="H190" s="3"/>
    </row>
    <row r="191" spans="1:17" ht="18.75" hidden="1">
      <c r="A191" s="81" t="s">
        <v>376</v>
      </c>
      <c r="B191" s="20" t="s">
        <v>163</v>
      </c>
      <c r="C191" s="21">
        <v>12</v>
      </c>
      <c r="D191" s="25">
        <v>0.02</v>
      </c>
      <c r="E191" s="18">
        <v>2.4899999999999999E-2</v>
      </c>
      <c r="F191" s="19">
        <v>212.71</v>
      </c>
      <c r="G191" s="19">
        <v>614.67999999999995</v>
      </c>
      <c r="H191" s="3">
        <v>770.64</v>
      </c>
    </row>
    <row r="192" spans="1:17" ht="18.75" hidden="1">
      <c r="A192" s="81" t="s">
        <v>377</v>
      </c>
      <c r="B192" s="20" t="s">
        <v>164</v>
      </c>
      <c r="C192" s="21">
        <v>12</v>
      </c>
      <c r="D192" s="25">
        <v>0.02</v>
      </c>
      <c r="E192" s="18">
        <v>1.7500000000000002E-2</v>
      </c>
      <c r="F192" s="19">
        <v>952.3</v>
      </c>
      <c r="G192" s="19">
        <v>2569.6999999999998</v>
      </c>
      <c r="H192" s="3">
        <v>3883.19</v>
      </c>
    </row>
    <row r="193" spans="1:8" ht="18.75" hidden="1">
      <c r="A193" s="81" t="s">
        <v>378</v>
      </c>
      <c r="B193" s="20" t="s">
        <v>165</v>
      </c>
      <c r="C193" s="21">
        <v>12</v>
      </c>
      <c r="D193" s="25">
        <v>0.02</v>
      </c>
      <c r="E193" s="18">
        <v>2.3699999999999999E-2</v>
      </c>
      <c r="F193" s="32">
        <f>F191</f>
        <v>212.71</v>
      </c>
      <c r="G193" s="32">
        <v>1230.3800000000001</v>
      </c>
      <c r="H193" s="3">
        <v>1864.58</v>
      </c>
    </row>
    <row r="194" spans="1:8" ht="18.75" hidden="1">
      <c r="A194" s="81" t="s">
        <v>379</v>
      </c>
      <c r="B194" s="20" t="s">
        <v>166</v>
      </c>
      <c r="C194" s="21">
        <v>12</v>
      </c>
      <c r="D194" s="25">
        <v>0.02</v>
      </c>
      <c r="E194" s="18">
        <v>2.0400000000000001E-2</v>
      </c>
      <c r="F194" s="19">
        <v>1083.3699999999999</v>
      </c>
      <c r="G194" s="19">
        <v>1399.94</v>
      </c>
      <c r="H194" s="3">
        <v>2247</v>
      </c>
    </row>
    <row r="195" spans="1:8" ht="18.75" hidden="1">
      <c r="A195" s="81" t="s">
        <v>380</v>
      </c>
      <c r="B195" s="20" t="s">
        <v>167</v>
      </c>
      <c r="C195" s="21">
        <v>12</v>
      </c>
      <c r="D195" s="25">
        <v>0.02</v>
      </c>
      <c r="E195" s="18">
        <v>2.7099999999999999E-2</v>
      </c>
      <c r="F195" s="19">
        <v>2638.46</v>
      </c>
      <c r="G195" s="19">
        <v>3441.18</v>
      </c>
      <c r="H195" s="3">
        <v>3856.17</v>
      </c>
    </row>
    <row r="196" spans="1:8" ht="18.75" hidden="1">
      <c r="A196" s="81" t="s">
        <v>381</v>
      </c>
      <c r="B196" s="20" t="s">
        <v>168</v>
      </c>
      <c r="C196" s="21">
        <v>12</v>
      </c>
      <c r="D196" s="25">
        <v>0.02</v>
      </c>
      <c r="E196" s="18">
        <v>2.6100000000000002E-2</v>
      </c>
      <c r="F196" s="19">
        <v>272.83</v>
      </c>
      <c r="G196" s="19">
        <v>355.66</v>
      </c>
      <c r="H196" s="3">
        <v>487.63</v>
      </c>
    </row>
    <row r="197" spans="1:8" ht="18.75" hidden="1">
      <c r="A197" s="81" t="s">
        <v>382</v>
      </c>
      <c r="B197" s="20" t="s">
        <v>169</v>
      </c>
      <c r="C197" s="21" t="s">
        <v>403</v>
      </c>
      <c r="D197" s="25">
        <f>0.02*7/12</f>
        <v>1.1666666666666667E-2</v>
      </c>
      <c r="E197" s="18">
        <f>0.0296*7/12</f>
        <v>1.7266666666666666E-2</v>
      </c>
      <c r="F197" s="19">
        <v>139.31</v>
      </c>
      <c r="G197" s="19">
        <v>338.58</v>
      </c>
      <c r="H197" s="3">
        <v>1323.28</v>
      </c>
    </row>
    <row r="198" spans="1:8" ht="18.75" hidden="1">
      <c r="A198" s="81" t="s">
        <v>383</v>
      </c>
      <c r="B198" s="20" t="s">
        <v>170</v>
      </c>
      <c r="C198" s="21">
        <v>12</v>
      </c>
      <c r="D198" s="25">
        <v>0.02</v>
      </c>
      <c r="E198" s="18">
        <v>2.5999999999999999E-2</v>
      </c>
      <c r="F198" s="19">
        <v>410.4</v>
      </c>
      <c r="G198" s="19">
        <v>534.16</v>
      </c>
      <c r="H198" s="3">
        <v>476.63</v>
      </c>
    </row>
    <row r="199" spans="1:8" ht="18.75" hidden="1">
      <c r="A199" s="81" t="s">
        <v>384</v>
      </c>
      <c r="B199" s="20" t="s">
        <v>171</v>
      </c>
      <c r="C199" s="21" t="s">
        <v>403</v>
      </c>
      <c r="D199" s="25">
        <f>0.02*7/12</f>
        <v>1.1666666666666667E-2</v>
      </c>
      <c r="E199" s="18">
        <f>0.0434*7/12</f>
        <v>2.5316666666666668E-2</v>
      </c>
      <c r="F199" s="19">
        <v>207.19</v>
      </c>
      <c r="G199" s="19">
        <v>473.97</v>
      </c>
      <c r="H199" s="3">
        <v>493.1</v>
      </c>
    </row>
    <row r="200" spans="1:8" ht="18.75" hidden="1">
      <c r="A200" s="81" t="s">
        <v>385</v>
      </c>
      <c r="B200" s="20" t="s">
        <v>172</v>
      </c>
      <c r="C200" s="21" t="s">
        <v>403</v>
      </c>
      <c r="D200" s="25">
        <f>0.02*7/12</f>
        <v>1.1666666666666667E-2</v>
      </c>
      <c r="E200" s="18">
        <f>0.0594*7/12</f>
        <v>3.465E-2</v>
      </c>
      <c r="F200" s="19">
        <v>865.47</v>
      </c>
      <c r="G200" s="19">
        <v>1189.8800000000001</v>
      </c>
      <c r="H200" s="3">
        <v>1360</v>
      </c>
    </row>
    <row r="201" spans="1:8" s="65" customFormat="1" ht="18.75">
      <c r="A201" s="78" t="s">
        <v>324</v>
      </c>
      <c r="B201" s="24" t="s">
        <v>127</v>
      </c>
      <c r="C201" s="21">
        <v>12</v>
      </c>
      <c r="D201" s="83">
        <f>(D202*F202+D203*F203)/(F202+F203)</f>
        <v>0.02</v>
      </c>
      <c r="E201" s="83">
        <f>(E202*G202+E203*G203)/(G202+G203)</f>
        <v>1.8276713635150238E-2</v>
      </c>
      <c r="F201" s="15"/>
      <c r="G201" s="15"/>
      <c r="H201" s="2"/>
    </row>
    <row r="202" spans="1:8" ht="18.75" hidden="1">
      <c r="A202" s="81" t="s">
        <v>325</v>
      </c>
      <c r="B202" s="20" t="s">
        <v>136</v>
      </c>
      <c r="C202" s="21">
        <v>12</v>
      </c>
      <c r="D202" s="18">
        <v>0.02</v>
      </c>
      <c r="E202" s="22">
        <v>1.9E-2</v>
      </c>
      <c r="F202" s="23">
        <v>12336.159000000005</v>
      </c>
      <c r="G202" s="19">
        <v>16518.464897653077</v>
      </c>
      <c r="H202" s="4">
        <v>14168.1</v>
      </c>
    </row>
    <row r="203" spans="1:8" ht="18.75" hidden="1">
      <c r="A203" s="81" t="s">
        <v>326</v>
      </c>
      <c r="B203" s="20" t="s">
        <v>137</v>
      </c>
      <c r="C203" s="21">
        <v>12</v>
      </c>
      <c r="D203" s="18">
        <v>0.02</v>
      </c>
      <c r="E203" s="22">
        <v>1.6799999999999999E-2</v>
      </c>
      <c r="F203" s="23">
        <v>6598.6793999999991</v>
      </c>
      <c r="G203" s="19">
        <v>8090.6549139476856</v>
      </c>
      <c r="H203" s="4">
        <v>7096</v>
      </c>
    </row>
    <row r="204" spans="1:8" s="65" customFormat="1" ht="18.75">
      <c r="A204" s="78" t="s">
        <v>386</v>
      </c>
      <c r="B204" s="24" t="s">
        <v>111</v>
      </c>
      <c r="C204" s="21">
        <v>12</v>
      </c>
      <c r="D204" s="86">
        <f>(D205*F205+D206*F206+D208*F208+D209*F209+D210*F210)/(F205+F206+F208+F209+F210)</f>
        <v>2.1119668138454069E-2</v>
      </c>
      <c r="E204" s="86">
        <f>(E205*G205+E206*G206+E208*G208+E209*G209+E210*G210)/(G205+G206+G208+G209+G210)</f>
        <v>1.9221178078880234E-2</v>
      </c>
      <c r="F204" s="15"/>
      <c r="G204" s="15"/>
      <c r="H204" s="2"/>
    </row>
    <row r="205" spans="1:8" ht="18.75" hidden="1">
      <c r="A205" s="14" t="s">
        <v>387</v>
      </c>
      <c r="B205" s="20" t="s">
        <v>112</v>
      </c>
      <c r="C205" s="21">
        <v>12</v>
      </c>
      <c r="D205" s="25">
        <v>1.6899999999999998E-2</v>
      </c>
      <c r="E205" s="18">
        <v>1.77E-2</v>
      </c>
      <c r="F205" s="19">
        <v>8067.74</v>
      </c>
      <c r="G205" s="19">
        <v>8467.31</v>
      </c>
      <c r="H205" s="3">
        <v>12000</v>
      </c>
    </row>
    <row r="206" spans="1:8" ht="18.75" hidden="1">
      <c r="A206" s="14" t="s">
        <v>388</v>
      </c>
      <c r="B206" s="20" t="s">
        <v>113</v>
      </c>
      <c r="C206" s="21">
        <v>12</v>
      </c>
      <c r="D206" s="25">
        <v>0.02</v>
      </c>
      <c r="E206" s="18">
        <v>3.7600000000000001E-2</v>
      </c>
      <c r="F206" s="19">
        <v>118.08</v>
      </c>
      <c r="G206" s="19">
        <v>222.02</v>
      </c>
      <c r="H206" s="3">
        <v>133</v>
      </c>
    </row>
    <row r="207" spans="1:8" ht="18.75" hidden="1">
      <c r="A207" s="14" t="s">
        <v>389</v>
      </c>
      <c r="B207" s="24" t="s">
        <v>114</v>
      </c>
      <c r="C207" s="21"/>
      <c r="D207" s="25"/>
      <c r="E207" s="18"/>
      <c r="F207" s="19"/>
      <c r="G207" s="19"/>
      <c r="H207" s="3"/>
    </row>
    <row r="208" spans="1:8" ht="18.75" hidden="1">
      <c r="A208" s="14" t="s">
        <v>390</v>
      </c>
      <c r="B208" s="20" t="s">
        <v>115</v>
      </c>
      <c r="C208" s="21">
        <v>12</v>
      </c>
      <c r="D208" s="25">
        <v>1.6299999999999999E-2</v>
      </c>
      <c r="E208" s="18">
        <v>2.1000000000000001E-2</v>
      </c>
      <c r="F208" s="19">
        <v>2566.44</v>
      </c>
      <c r="G208" s="19">
        <v>3304.85</v>
      </c>
      <c r="H208" s="3">
        <v>2300</v>
      </c>
    </row>
    <row r="209" spans="1:8" ht="18.75" hidden="1">
      <c r="A209" s="14" t="s">
        <v>391</v>
      </c>
      <c r="B209" s="20" t="s">
        <v>116</v>
      </c>
      <c r="C209" s="21">
        <v>12</v>
      </c>
      <c r="D209" s="25">
        <v>4.2999999999999997E-2</v>
      </c>
      <c r="E209" s="18">
        <v>2.1299999999999999E-2</v>
      </c>
      <c r="F209" s="19">
        <v>2257.77</v>
      </c>
      <c r="G209" s="19">
        <v>1116.55</v>
      </c>
      <c r="H209" s="3">
        <v>1997.5</v>
      </c>
    </row>
    <row r="210" spans="1:8" ht="18.75" hidden="1">
      <c r="A210" s="14" t="s">
        <v>392</v>
      </c>
      <c r="B210" s="20" t="s">
        <v>117</v>
      </c>
      <c r="C210" s="21">
        <v>12</v>
      </c>
      <c r="D210" s="25">
        <v>1.8100000000000002E-2</v>
      </c>
      <c r="E210" s="18">
        <v>1.9800000000000002E-2</v>
      </c>
      <c r="F210" s="19">
        <v>945.79</v>
      </c>
      <c r="G210" s="19">
        <v>1036.54</v>
      </c>
      <c r="H210" s="3">
        <v>709.4</v>
      </c>
    </row>
    <row r="212" spans="1:8">
      <c r="D212" s="110"/>
    </row>
  </sheetData>
  <mergeCells count="1">
    <mergeCell ref="A2:H3"/>
  </mergeCells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Приложение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2018-08-29T07:52:16Z</dcterms:modified>
</cp:coreProperties>
</file>