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3860"/>
  </bookViews>
  <sheets>
    <sheet name="Плата г. Тверь" sheetId="1" r:id="rId1"/>
  </sheets>
  <definedNames>
    <definedName name="_xlnm.Print_Area" localSheetId="0">'Плата г. Тверь'!$A$2:$P$14</definedName>
  </definedNames>
  <calcPr calcId="144525"/>
</workbook>
</file>

<file path=xl/calcChain.xml><?xml version="1.0" encoding="utf-8"?>
<calcChain xmlns="http://schemas.openxmlformats.org/spreadsheetml/2006/main">
  <c r="D8" i="1" l="1"/>
  <c r="D9" i="1"/>
  <c r="B10" i="1"/>
  <c r="D10" i="1" s="1"/>
  <c r="D11" i="1"/>
  <c r="D12" i="1"/>
  <c r="D13" i="1"/>
  <c r="D14" i="1" l="1"/>
  <c r="I13" i="1"/>
  <c r="M13" i="1" s="1"/>
  <c r="O13" i="1" s="1"/>
  <c r="H13" i="1"/>
  <c r="I12" i="1"/>
  <c r="K12" i="1" s="1"/>
  <c r="H12" i="1"/>
  <c r="I11" i="1"/>
  <c r="G11" i="1"/>
  <c r="H11" i="1" s="1"/>
  <c r="G10" i="1"/>
  <c r="F10" i="1"/>
  <c r="I9" i="1"/>
  <c r="M9" i="1" s="1"/>
  <c r="G9" i="1"/>
  <c r="H9" i="1" s="1"/>
  <c r="I8" i="1"/>
  <c r="M8" i="1" s="1"/>
  <c r="G8" i="1"/>
  <c r="H8" i="1" s="1"/>
  <c r="M11" i="1" l="1"/>
  <c r="O11" i="1" s="1"/>
  <c r="P11" i="1" s="1"/>
  <c r="K11" i="1"/>
  <c r="L11" i="1" s="1"/>
  <c r="P13" i="1"/>
  <c r="H10" i="1"/>
  <c r="H14" i="1" s="1"/>
  <c r="L12" i="1"/>
  <c r="K13" i="1"/>
  <c r="L13" i="1" s="1"/>
  <c r="J8" i="1"/>
  <c r="J9" i="1"/>
  <c r="I10" i="1"/>
  <c r="M10" i="1" s="1"/>
  <c r="M12" i="1"/>
  <c r="O12" i="1" s="1"/>
  <c r="P12" i="1" s="1"/>
  <c r="J10" i="1"/>
  <c r="K10" i="1" l="1"/>
  <c r="L10" i="1" s="1"/>
  <c r="N10" i="1"/>
  <c r="O10" i="1" s="1"/>
  <c r="P10" i="1" s="1"/>
  <c r="N9" i="1"/>
  <c r="O9" i="1" s="1"/>
  <c r="P9" i="1" s="1"/>
  <c r="K9" i="1"/>
  <c r="L9" i="1" s="1"/>
  <c r="N8" i="1"/>
  <c r="O8" i="1" s="1"/>
  <c r="K8" i="1"/>
  <c r="O14" i="1" l="1"/>
  <c r="P14" i="1" s="1"/>
  <c r="P8" i="1"/>
  <c r="K14" i="1"/>
  <c r="L14" i="1" s="1"/>
  <c r="L8" i="1"/>
</calcChain>
</file>

<file path=xl/sharedStrings.xml><?xml version="1.0" encoding="utf-8"?>
<sst xmlns="http://schemas.openxmlformats.org/spreadsheetml/2006/main" count="31" uniqueCount="22">
  <si>
    <t>с 01.01.2018</t>
  </si>
  <si>
    <t>с 01.07.2018</t>
  </si>
  <si>
    <t>с 01.07.2019</t>
  </si>
  <si>
    <t>Тариф, руб. ед. услуги</t>
  </si>
  <si>
    <t>Норматив потребления</t>
  </si>
  <si>
    <t>Плата, руб.</t>
  </si>
  <si>
    <t>Водоотведение</t>
  </si>
  <si>
    <t>Отопление</t>
  </si>
  <si>
    <t>Газоснабжение</t>
  </si>
  <si>
    <t>Итого</t>
  </si>
  <si>
    <t>Приложение 2</t>
  </si>
  <si>
    <t>Расчет предельного роста платы граждан за коммунальные услуги с 01.07.2019, 
в том числе при установлении новых нормативов потребления тепловой энергии на нужды отопления жилых домов 
(на примере г. Твери по максимально неблагоприятным условиям: одиноко проживающий человек на максимальной площади 35 кв.м.)</t>
  </si>
  <si>
    <t>Коммунальная услуга</t>
  </si>
  <si>
    <t>Холодное водоснабжение</t>
  </si>
  <si>
    <t>Горячее водоснабжение</t>
  </si>
  <si>
    <t>Электроснабжение</t>
  </si>
  <si>
    <t>Применение норматива для 
1 - этажного жилого дома
со стенами из камня, кирпича
до 1999 года постройки</t>
  </si>
  <si>
    <t>Применение действующего норматива без дифференциации</t>
  </si>
  <si>
    <t>Применение норматива для 
5-9 - этажных жилых домов
со стенами из камня, кирпича
до 1999 года постройки</t>
  </si>
  <si>
    <t>Рост платы граждан, %</t>
  </si>
  <si>
    <t>№ 
п/п</t>
  </si>
  <si>
    <t>Плата в месяц,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</si>
</sst>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 wrapText="1"/>
    </xf>
    <xf numFmtId="4" fontId="2" fillId="0" borderId="8" xfId="0" applyNumberFormat="1" applyFont="1" applyBorder="1" applyAlignment="1">
      <alignment horizontal="center" vertical="center" wrapText="1"/>
    </xf>
    <xf numFmtId="4" fontId="2" fillId="2" borderId="7" xfId="0" applyNumberFormat="1" applyFont="1" applyFill="1" applyBorder="1" applyAlignment="1">
      <alignment horizontal="center" vertical="center" wrapText="1"/>
    </xf>
    <xf numFmtId="4" fontId="2" fillId="2" borderId="8" xfId="0" applyNumberFormat="1" applyFont="1" applyFill="1" applyBorder="1" applyAlignment="1">
      <alignment horizontal="center" vertical="center" wrapText="1"/>
    </xf>
    <xf numFmtId="4" fontId="2" fillId="0" borderId="9" xfId="0" applyNumberFormat="1" applyFont="1" applyBorder="1" applyAlignment="1">
      <alignment horizontal="center" vertical="center" wrapText="1"/>
    </xf>
    <xf numFmtId="4" fontId="2" fillId="0" borderId="10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4" fontId="1" fillId="2" borderId="11" xfId="0" applyNumberFormat="1" applyFont="1" applyFill="1" applyBorder="1" applyAlignment="1">
      <alignment horizontal="center" vertical="center" wrapText="1"/>
    </xf>
    <xf numFmtId="4" fontId="1" fillId="2" borderId="8" xfId="0" applyNumberFormat="1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topLeftCell="A4" zoomScaleNormal="100" zoomScaleSheetLayoutView="100" workbookViewId="0">
      <selection activeCell="L20" sqref="L20"/>
    </sheetView>
  </sheetViews>
  <sheetFormatPr defaultRowHeight="20.25" x14ac:dyDescent="0.3"/>
  <cols>
    <col min="1" max="1" width="6.85546875" style="1" customWidth="1"/>
    <col min="2" max="2" width="14.140625" style="1" hidden="1" customWidth="1"/>
    <col min="3" max="3" width="13.28515625" style="1" hidden="1" customWidth="1"/>
    <col min="4" max="4" width="11.5703125" style="1" hidden="1" customWidth="1"/>
    <col min="5" max="5" width="37.42578125" style="1" customWidth="1"/>
    <col min="6" max="6" width="17.7109375" style="1" customWidth="1"/>
    <col min="7" max="7" width="18.28515625" style="1" customWidth="1"/>
    <col min="8" max="9" width="17.7109375" style="1" customWidth="1"/>
    <col min="10" max="10" width="18.28515625" style="1" customWidth="1"/>
    <col min="11" max="13" width="17.7109375" style="1" customWidth="1"/>
    <col min="14" max="14" width="18.28515625" style="1" customWidth="1"/>
    <col min="15" max="16" width="17.7109375" style="1" customWidth="1"/>
    <col min="17" max="16384" width="9.140625" style="1"/>
  </cols>
  <sheetData>
    <row r="1" spans="1:16" x14ac:dyDescent="0.3">
      <c r="O1" s="41" t="s">
        <v>10</v>
      </c>
      <c r="P1" s="41"/>
    </row>
    <row r="2" spans="1:16" ht="15" customHeight="1" x14ac:dyDescent="0.3">
      <c r="A2" s="37" t="s">
        <v>11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6" ht="78" customHeight="1" x14ac:dyDescent="0.3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ht="21" thickBot="1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ht="34.5" customHeight="1" thickBot="1" x14ac:dyDescent="0.35">
      <c r="A5" s="34" t="s">
        <v>20</v>
      </c>
      <c r="B5" s="4"/>
      <c r="C5" s="2"/>
      <c r="D5" s="3"/>
      <c r="E5" s="34" t="s">
        <v>12</v>
      </c>
      <c r="F5" s="42" t="s">
        <v>1</v>
      </c>
      <c r="G5" s="43"/>
      <c r="H5" s="44"/>
      <c r="I5" s="45" t="s">
        <v>2</v>
      </c>
      <c r="J5" s="46"/>
      <c r="K5" s="46"/>
      <c r="L5" s="46"/>
      <c r="M5" s="46"/>
      <c r="N5" s="46"/>
      <c r="O5" s="46"/>
      <c r="P5" s="47"/>
    </row>
    <row r="6" spans="1:16" ht="85.5" customHeight="1" x14ac:dyDescent="0.3">
      <c r="A6" s="35"/>
      <c r="B6" s="31" t="s">
        <v>0</v>
      </c>
      <c r="C6" s="32"/>
      <c r="D6" s="33"/>
      <c r="E6" s="36"/>
      <c r="F6" s="38" t="s">
        <v>17</v>
      </c>
      <c r="G6" s="39"/>
      <c r="H6" s="40"/>
      <c r="I6" s="42" t="s">
        <v>16</v>
      </c>
      <c r="J6" s="43"/>
      <c r="K6" s="43"/>
      <c r="L6" s="44"/>
      <c r="M6" s="42" t="s">
        <v>18</v>
      </c>
      <c r="N6" s="43"/>
      <c r="O6" s="43"/>
      <c r="P6" s="44"/>
    </row>
    <row r="7" spans="1:16" ht="81" x14ac:dyDescent="0.3">
      <c r="A7" s="35"/>
      <c r="B7" s="4" t="s">
        <v>3</v>
      </c>
      <c r="C7" s="2" t="s">
        <v>4</v>
      </c>
      <c r="D7" s="3" t="s">
        <v>5</v>
      </c>
      <c r="E7" s="36"/>
      <c r="F7" s="11" t="s">
        <v>3</v>
      </c>
      <c r="G7" s="6" t="s">
        <v>4</v>
      </c>
      <c r="H7" s="12" t="s">
        <v>21</v>
      </c>
      <c r="I7" s="11" t="s">
        <v>3</v>
      </c>
      <c r="J7" s="6" t="s">
        <v>4</v>
      </c>
      <c r="K7" s="6" t="s">
        <v>21</v>
      </c>
      <c r="L7" s="30" t="s">
        <v>19</v>
      </c>
      <c r="M7" s="11" t="s">
        <v>3</v>
      </c>
      <c r="N7" s="6" t="s">
        <v>4</v>
      </c>
      <c r="O7" s="6" t="s">
        <v>21</v>
      </c>
      <c r="P7" s="30" t="s">
        <v>19</v>
      </c>
    </row>
    <row r="8" spans="1:16" ht="36" customHeight="1" x14ac:dyDescent="0.3">
      <c r="A8" s="27">
        <v>1</v>
      </c>
      <c r="B8" s="4">
        <v>20.56</v>
      </c>
      <c r="C8" s="2">
        <v>4.04</v>
      </c>
      <c r="D8" s="20">
        <f>B8*C8</f>
        <v>83.062399999999997</v>
      </c>
      <c r="E8" s="22" t="s">
        <v>13</v>
      </c>
      <c r="F8" s="13">
        <v>20.56</v>
      </c>
      <c r="G8" s="7">
        <f>C8</f>
        <v>4.04</v>
      </c>
      <c r="H8" s="14">
        <f>G8*F8</f>
        <v>83.062399999999997</v>
      </c>
      <c r="I8" s="13">
        <f>20.56*1.04</f>
        <v>21.382400000000001</v>
      </c>
      <c r="J8" s="7">
        <f>G8</f>
        <v>4.04</v>
      </c>
      <c r="K8" s="7">
        <f>J8*I8</f>
        <v>86.384895999999998</v>
      </c>
      <c r="L8" s="16">
        <f t="shared" ref="L8:L14" si="0">K8/H8*100</f>
        <v>104</v>
      </c>
      <c r="M8" s="13">
        <f t="shared" ref="M8:N10" si="1">I8</f>
        <v>21.382400000000001</v>
      </c>
      <c r="N8" s="7">
        <f t="shared" si="1"/>
        <v>4.04</v>
      </c>
      <c r="O8" s="7">
        <f>N8*M8</f>
        <v>86.384895999999998</v>
      </c>
      <c r="P8" s="16">
        <f t="shared" ref="P8:P14" si="2">O8/H8*100</f>
        <v>104</v>
      </c>
    </row>
    <row r="9" spans="1:16" ht="36" customHeight="1" x14ac:dyDescent="0.3">
      <c r="A9" s="27">
        <v>2</v>
      </c>
      <c r="B9" s="4">
        <v>21.28</v>
      </c>
      <c r="C9" s="2">
        <v>6.9</v>
      </c>
      <c r="D9" s="20">
        <f>B9*C9</f>
        <v>146.83200000000002</v>
      </c>
      <c r="E9" s="22" t="s">
        <v>6</v>
      </c>
      <c r="F9" s="13">
        <v>21.28</v>
      </c>
      <c r="G9" s="7">
        <f>C9</f>
        <v>6.9</v>
      </c>
      <c r="H9" s="14">
        <f>G9*F9</f>
        <v>146.83200000000002</v>
      </c>
      <c r="I9" s="13">
        <f>21.28*1.04</f>
        <v>22.131200000000003</v>
      </c>
      <c r="J9" s="7">
        <f>G9</f>
        <v>6.9</v>
      </c>
      <c r="K9" s="7">
        <f>J9*I9</f>
        <v>152.70528000000004</v>
      </c>
      <c r="L9" s="16">
        <f t="shared" si="0"/>
        <v>104.00000000000003</v>
      </c>
      <c r="M9" s="13">
        <f t="shared" si="1"/>
        <v>22.131200000000003</v>
      </c>
      <c r="N9" s="7">
        <f t="shared" si="1"/>
        <v>6.9</v>
      </c>
      <c r="O9" s="7">
        <f>N9*M9</f>
        <v>152.70528000000004</v>
      </c>
      <c r="P9" s="16">
        <f t="shared" si="2"/>
        <v>104.00000000000003</v>
      </c>
    </row>
    <row r="10" spans="1:16" ht="36" customHeight="1" x14ac:dyDescent="0.3">
      <c r="A10" s="27">
        <v>3</v>
      </c>
      <c r="B10" s="25">
        <f>B11*0.051+B8</f>
        <v>108.14536</v>
      </c>
      <c r="C10" s="2">
        <v>2.86</v>
      </c>
      <c r="D10" s="20">
        <f>B10*C10</f>
        <v>309.29572959999996</v>
      </c>
      <c r="E10" s="22" t="s">
        <v>14</v>
      </c>
      <c r="F10" s="13">
        <f>F11*0.06773+F8</f>
        <v>139.20331830000001</v>
      </c>
      <c r="G10" s="7">
        <f>C10</f>
        <v>2.86</v>
      </c>
      <c r="H10" s="14">
        <f>G10*F10</f>
        <v>398.121490338</v>
      </c>
      <c r="I10" s="13">
        <f>I11*0.06773+I8</f>
        <v>144.77145103200002</v>
      </c>
      <c r="J10" s="7">
        <f>G10</f>
        <v>2.86</v>
      </c>
      <c r="K10" s="7">
        <f>J10*I10</f>
        <v>414.04634995152003</v>
      </c>
      <c r="L10" s="16">
        <f t="shared" si="0"/>
        <v>104</v>
      </c>
      <c r="M10" s="13">
        <f t="shared" si="1"/>
        <v>144.77145103200002</v>
      </c>
      <c r="N10" s="7">
        <f t="shared" si="1"/>
        <v>2.86</v>
      </c>
      <c r="O10" s="7">
        <f>N10*M10</f>
        <v>414.04634995152003</v>
      </c>
      <c r="P10" s="16">
        <f t="shared" si="2"/>
        <v>104</v>
      </c>
    </row>
    <row r="11" spans="1:16" ht="36" customHeight="1" x14ac:dyDescent="0.3">
      <c r="A11" s="27">
        <v>4</v>
      </c>
      <c r="B11" s="26">
        <v>1717.36</v>
      </c>
      <c r="C11" s="8">
        <v>2.5700000000000001E-2</v>
      </c>
      <c r="D11" s="21" t="e">
        <f>B11*C11*#REF!</f>
        <v>#REF!</v>
      </c>
      <c r="E11" s="23" t="s">
        <v>7</v>
      </c>
      <c r="F11" s="15">
        <v>1751.71</v>
      </c>
      <c r="G11" s="48">
        <f>C11</f>
        <v>2.5700000000000001E-2</v>
      </c>
      <c r="H11" s="16">
        <f>F11*G11*35</f>
        <v>1575.6631450000002</v>
      </c>
      <c r="I11" s="15">
        <f>F11*1.04</f>
        <v>1821.7784000000001</v>
      </c>
      <c r="J11" s="10">
        <v>5.2999999999999999E-2</v>
      </c>
      <c r="K11" s="9">
        <f>I11*J11*35</f>
        <v>3379.3989320000001</v>
      </c>
      <c r="L11" s="29">
        <f t="shared" si="0"/>
        <v>214.47470817120623</v>
      </c>
      <c r="M11" s="15">
        <f>I11</f>
        <v>1821.7784000000001</v>
      </c>
      <c r="N11" s="10">
        <v>2.4E-2</v>
      </c>
      <c r="O11" s="9">
        <f>M11*N11*35</f>
        <v>1530.293856</v>
      </c>
      <c r="P11" s="29">
        <f t="shared" si="2"/>
        <v>97.120622568093367</v>
      </c>
    </row>
    <row r="12" spans="1:16" ht="36" customHeight="1" x14ac:dyDescent="0.3">
      <c r="A12" s="27">
        <v>5</v>
      </c>
      <c r="B12" s="4">
        <v>4.03</v>
      </c>
      <c r="C12" s="2">
        <v>95</v>
      </c>
      <c r="D12" s="20">
        <f t="shared" ref="D12:D13" si="3">B12*C12</f>
        <v>382.85</v>
      </c>
      <c r="E12" s="22" t="s">
        <v>15</v>
      </c>
      <c r="F12" s="13">
        <v>4.2300000000000004</v>
      </c>
      <c r="G12" s="7">
        <v>95</v>
      </c>
      <c r="H12" s="14">
        <f t="shared" ref="H12:H13" si="4">G12*F12</f>
        <v>401.85</v>
      </c>
      <c r="I12" s="13">
        <f>4.23*1.05</f>
        <v>4.4415000000000004</v>
      </c>
      <c r="J12" s="7">
        <v>95</v>
      </c>
      <c r="K12" s="7">
        <f>J12*I12</f>
        <v>421.94250000000005</v>
      </c>
      <c r="L12" s="16">
        <f t="shared" si="0"/>
        <v>105</v>
      </c>
      <c r="M12" s="13">
        <f>I12</f>
        <v>4.4415000000000004</v>
      </c>
      <c r="N12" s="7">
        <v>95</v>
      </c>
      <c r="O12" s="7">
        <f t="shared" ref="O12:O13" si="5">N12*M12</f>
        <v>421.94250000000005</v>
      </c>
      <c r="P12" s="16">
        <f t="shared" si="2"/>
        <v>105</v>
      </c>
    </row>
    <row r="13" spans="1:16" ht="36" customHeight="1" x14ac:dyDescent="0.3">
      <c r="A13" s="27">
        <v>6</v>
      </c>
      <c r="B13" s="4">
        <v>7.52</v>
      </c>
      <c r="C13" s="2">
        <v>11</v>
      </c>
      <c r="D13" s="20">
        <f t="shared" si="3"/>
        <v>82.72</v>
      </c>
      <c r="E13" s="22" t="s">
        <v>8</v>
      </c>
      <c r="F13" s="13">
        <v>8.09</v>
      </c>
      <c r="G13" s="7">
        <v>11</v>
      </c>
      <c r="H13" s="14">
        <f t="shared" si="4"/>
        <v>88.99</v>
      </c>
      <c r="I13" s="13">
        <f>8.09*1.031</f>
        <v>8.3407899999999984</v>
      </c>
      <c r="J13" s="7">
        <v>11</v>
      </c>
      <c r="K13" s="7">
        <f>J13*I13</f>
        <v>91.748689999999982</v>
      </c>
      <c r="L13" s="16">
        <f t="shared" si="0"/>
        <v>103.1</v>
      </c>
      <c r="M13" s="13">
        <f>I13</f>
        <v>8.3407899999999984</v>
      </c>
      <c r="N13" s="7">
        <v>11</v>
      </c>
      <c r="O13" s="7">
        <f t="shared" si="5"/>
        <v>91.748689999999982</v>
      </c>
      <c r="P13" s="16">
        <f t="shared" si="2"/>
        <v>103.1</v>
      </c>
    </row>
    <row r="14" spans="1:16" ht="21" thickBot="1" x14ac:dyDescent="0.35">
      <c r="A14" s="24"/>
      <c r="B14" s="4"/>
      <c r="C14" s="2"/>
      <c r="D14" s="20" t="e">
        <f>SUM(D8:D13)</f>
        <v>#REF!</v>
      </c>
      <c r="E14" s="24" t="s">
        <v>9</v>
      </c>
      <c r="F14" s="17"/>
      <c r="G14" s="18"/>
      <c r="H14" s="19">
        <f>SUM(H8:H13)</f>
        <v>2694.5190353379999</v>
      </c>
      <c r="I14" s="17"/>
      <c r="J14" s="18"/>
      <c r="K14" s="18">
        <f>SUM(K8:K13)</f>
        <v>4546.2266479515201</v>
      </c>
      <c r="L14" s="28">
        <f t="shared" si="0"/>
        <v>168.72126670210153</v>
      </c>
      <c r="M14" s="17"/>
      <c r="N14" s="18"/>
      <c r="O14" s="18">
        <f>SUM(O8:O13)</f>
        <v>2697.1215719515199</v>
      </c>
      <c r="P14" s="28">
        <f t="shared" si="2"/>
        <v>100.09658631389826</v>
      </c>
    </row>
  </sheetData>
  <mergeCells count="10">
    <mergeCell ref="O1:P1"/>
    <mergeCell ref="M6:P6"/>
    <mergeCell ref="F5:H5"/>
    <mergeCell ref="I6:L6"/>
    <mergeCell ref="I5:P5"/>
    <mergeCell ref="B6:D6"/>
    <mergeCell ref="A5:A7"/>
    <mergeCell ref="E5:E7"/>
    <mergeCell ref="A2:P3"/>
    <mergeCell ref="F6:H6"/>
  </mergeCells>
  <pageMargins left="0.70866141732283472" right="0.70866141732283472" top="0.74803149606299213" bottom="0.74803149606299213" header="0.31496062992125984" footer="0.31496062992125984"/>
  <pageSetup paperSize="9" scale="54" orientation="landscape" verticalDpi="0" r:id="rId1"/>
  <colBreaks count="1" manualBreakCount="1">
    <brk id="16" min="1" max="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Плата г. Тверь</vt:lpstr>
      <vt:lpstr>'Плата г. Тверь'!Область_печати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Котиков Юрий Борисович</dc:creator>
  <cp:lastModifiedBy>Седов Константин Владимирович</cp:lastModifiedBy>
  <cp:lastPrinted>2018-08-29T11:36:28Z</cp:lastPrinted>
  <dcterms:created xsi:type="dcterms:W3CDTF">2018-07-26T13:33:54Z</dcterms:created>
  <dcterms:modified xsi:type="dcterms:W3CDTF">2018-08-29T14:28:15Z</dcterms:modified>
</cp:coreProperties>
</file>