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firstSheet="1" activeTab="1"/>
  </bookViews>
  <sheets>
    <sheet name="Исполнение за 2017 г" sheetId="4" state="hidden" r:id="rId1"/>
    <sheet name="перечень субсидий 2015-2018" sheetId="9" r:id="rId2"/>
    <sheet name="Распределение субсидий" sheetId="6" state="hidden" r:id="rId3"/>
    <sheet name="слайд" sheetId="7" state="hidden" r:id="rId4"/>
  </sheets>
  <definedNames>
    <definedName name="_xlnm._FilterDatabase" localSheetId="0" hidden="1">'Исполнение за 2017 г'!$A$5:$K$68</definedName>
    <definedName name="_xlnm._FilterDatabase" localSheetId="1" hidden="1">'перечень субсидий 2015-2018'!$A$5:$J$78</definedName>
    <definedName name="_xlnm.Print_Titles" localSheetId="1">'перечень субсидий 2015-2018'!$4:$4</definedName>
    <definedName name="_xlnm.Print_Area" localSheetId="0">'Исполнение за 2017 г'!$A$1:$K$68</definedName>
    <definedName name="_xlnm.Print_Area" localSheetId="1">'перечень субсидий 2015-2018'!$A$1:$J$78</definedName>
    <definedName name="_xlnm.Print_Area" localSheetId="2">'Распределение субсидий'!$E$1:$V$38</definedName>
  </definedNames>
  <calcPr calcId="162913"/>
</workbook>
</file>

<file path=xl/calcChain.xml><?xml version="1.0" encoding="utf-8"?>
<calcChain xmlns="http://schemas.openxmlformats.org/spreadsheetml/2006/main">
  <c r="C35" i="9" l="1"/>
  <c r="C31" i="9" s="1"/>
  <c r="H77" i="9"/>
  <c r="H76" i="9"/>
  <c r="J76" i="9" s="1"/>
  <c r="H75" i="9"/>
  <c r="J75" i="9" s="1"/>
  <c r="I74" i="9"/>
  <c r="F74" i="9"/>
  <c r="H74" i="9" s="1"/>
  <c r="E74" i="9"/>
  <c r="D74" i="9"/>
  <c r="C74" i="9"/>
  <c r="H73" i="9"/>
  <c r="J73" i="9" s="1"/>
  <c r="H72" i="9"/>
  <c r="J72" i="9" s="1"/>
  <c r="I71" i="9"/>
  <c r="F71" i="9"/>
  <c r="H71" i="9" s="1"/>
  <c r="E71" i="9"/>
  <c r="D71" i="9"/>
  <c r="C71" i="9"/>
  <c r="H70" i="9"/>
  <c r="H69" i="9"/>
  <c r="H68" i="9"/>
  <c r="H67" i="9"/>
  <c r="I66" i="9"/>
  <c r="F66" i="9"/>
  <c r="H66" i="9" s="1"/>
  <c r="E66" i="9"/>
  <c r="D66" i="9"/>
  <c r="C66" i="9"/>
  <c r="H65" i="9"/>
  <c r="H64" i="9"/>
  <c r="H63" i="9"/>
  <c r="I62" i="9"/>
  <c r="F62" i="9"/>
  <c r="H62" i="9" s="1"/>
  <c r="E62" i="9"/>
  <c r="D62" i="9"/>
  <c r="C62" i="9"/>
  <c r="H60" i="9"/>
  <c r="H59" i="9"/>
  <c r="H58" i="9"/>
  <c r="I57" i="9"/>
  <c r="F57" i="9"/>
  <c r="H57" i="9" s="1"/>
  <c r="E57" i="9"/>
  <c r="D57" i="9"/>
  <c r="C57" i="9"/>
  <c r="H56" i="9"/>
  <c r="J56" i="9" s="1"/>
  <c r="H55" i="9"/>
  <c r="J55" i="9" s="1"/>
  <c r="H54" i="9"/>
  <c r="J54" i="9" s="1"/>
  <c r="H53" i="9"/>
  <c r="J53" i="9" s="1"/>
  <c r="H52" i="9"/>
  <c r="J52" i="9" s="1"/>
  <c r="H50" i="9"/>
  <c r="J50" i="9" s="1"/>
  <c r="H49" i="9"/>
  <c r="J49" i="9" s="1"/>
  <c r="H48" i="9"/>
  <c r="J48" i="9" s="1"/>
  <c r="H47" i="9"/>
  <c r="J47" i="9" s="1"/>
  <c r="H46" i="9"/>
  <c r="J46" i="9" s="1"/>
  <c r="H45" i="9"/>
  <c r="J45" i="9" s="1"/>
  <c r="H44" i="9"/>
  <c r="J44" i="9" s="1"/>
  <c r="H43" i="9"/>
  <c r="J43" i="9" s="1"/>
  <c r="I42" i="9"/>
  <c r="I40" i="9" s="1"/>
  <c r="F42" i="9"/>
  <c r="H42" i="9" s="1"/>
  <c r="E42" i="9"/>
  <c r="E40" i="9" s="1"/>
  <c r="H41" i="9"/>
  <c r="G40" i="9"/>
  <c r="D40" i="9"/>
  <c r="C40" i="9"/>
  <c r="H39" i="9"/>
  <c r="J39" i="9" s="1"/>
  <c r="H38" i="9"/>
  <c r="J38" i="9" s="1"/>
  <c r="I35" i="9"/>
  <c r="I31" i="9" s="1"/>
  <c r="F35" i="9"/>
  <c r="F31" i="9" s="1"/>
  <c r="E35" i="9"/>
  <c r="H34" i="9"/>
  <c r="E34" i="9"/>
  <c r="D34" i="9"/>
  <c r="D31" i="9" s="1"/>
  <c r="H33" i="9"/>
  <c r="H32" i="9"/>
  <c r="G31" i="9"/>
  <c r="H30" i="9"/>
  <c r="J30" i="9" s="1"/>
  <c r="H29" i="9"/>
  <c r="H28" i="9"/>
  <c r="H27" i="9"/>
  <c r="H26" i="9"/>
  <c r="H25" i="9"/>
  <c r="E25" i="9"/>
  <c r="E21" i="9" s="1"/>
  <c r="H24" i="9"/>
  <c r="H23" i="9"/>
  <c r="G22" i="9"/>
  <c r="G21" i="9" s="1"/>
  <c r="I21" i="9"/>
  <c r="F21" i="9"/>
  <c r="D21" i="9"/>
  <c r="C21" i="9"/>
  <c r="H20" i="9"/>
  <c r="H19" i="9"/>
  <c r="H17" i="9"/>
  <c r="J17" i="9" s="1"/>
  <c r="H16" i="9"/>
  <c r="J16" i="9" s="1"/>
  <c r="H15" i="9"/>
  <c r="H14" i="9"/>
  <c r="J14" i="9" s="1"/>
  <c r="H13" i="9"/>
  <c r="H12" i="9"/>
  <c r="J12" i="9" s="1"/>
  <c r="H11" i="9"/>
  <c r="J11" i="9" s="1"/>
  <c r="H10" i="9"/>
  <c r="H9" i="9"/>
  <c r="H8" i="9"/>
  <c r="J8" i="9" s="1"/>
  <c r="H7" i="9"/>
  <c r="I6" i="9"/>
  <c r="G6" i="9"/>
  <c r="F6" i="9"/>
  <c r="E6" i="9"/>
  <c r="D6" i="9"/>
  <c r="C6" i="9"/>
  <c r="E31" i="9" l="1"/>
  <c r="E5" i="9" s="1"/>
  <c r="J19" i="9"/>
  <c r="J33" i="9"/>
  <c r="F40" i="9"/>
  <c r="H40" i="9" s="1"/>
  <c r="C5" i="9"/>
  <c r="J7" i="9"/>
  <c r="J15" i="9"/>
  <c r="J34" i="9"/>
  <c r="J23" i="9"/>
  <c r="J29" i="9"/>
  <c r="J25" i="9"/>
  <c r="J59" i="9"/>
  <c r="J69" i="9"/>
  <c r="J67" i="9"/>
  <c r="J71" i="9"/>
  <c r="J10" i="9"/>
  <c r="J32" i="9"/>
  <c r="J9" i="9"/>
  <c r="J13" i="9"/>
  <c r="G5" i="9"/>
  <c r="J24" i="9"/>
  <c r="D5" i="9"/>
  <c r="J58" i="9"/>
  <c r="J60" i="9"/>
  <c r="J68" i="9"/>
  <c r="J70" i="9"/>
  <c r="J77" i="9"/>
  <c r="J27" i="9"/>
  <c r="H35" i="9"/>
  <c r="H31" i="9" s="1"/>
  <c r="J26" i="9"/>
  <c r="I5" i="9"/>
  <c r="J57" i="9"/>
  <c r="J42" i="9"/>
  <c r="J66" i="9"/>
  <c r="J74" i="9"/>
  <c r="H22" i="9"/>
  <c r="J28" i="9"/>
  <c r="J41" i="9"/>
  <c r="J63" i="9"/>
  <c r="J64" i="9"/>
  <c r="J65" i="9"/>
  <c r="J20" i="9"/>
  <c r="J62" i="9"/>
  <c r="H6" i="9"/>
  <c r="F5" i="9" l="1"/>
  <c r="J40" i="9"/>
  <c r="J35" i="9"/>
  <c r="J31" i="9" s="1"/>
  <c r="J6" i="9"/>
  <c r="J22" i="9"/>
  <c r="H21" i="9"/>
  <c r="H5" i="9" s="1"/>
  <c r="J5" i="9" l="1"/>
  <c r="J21" i="9"/>
  <c r="I43" i="7" l="1"/>
  <c r="H43" i="7"/>
  <c r="I42" i="7"/>
  <c r="H42" i="7"/>
  <c r="V28" i="7"/>
  <c r="U28" i="7"/>
  <c r="U29" i="7" s="1"/>
  <c r="S28" i="7"/>
  <c r="R28" i="7"/>
  <c r="R29" i="7" s="1"/>
  <c r="N28" i="7"/>
  <c r="I4" i="7" s="1"/>
  <c r="S4" i="7" s="1"/>
  <c r="M28" i="7"/>
  <c r="M29" i="7" s="1"/>
  <c r="I28" i="7"/>
  <c r="H28" i="7"/>
  <c r="H29" i="7" s="1"/>
  <c r="I44" i="7" l="1"/>
  <c r="H44" i="7"/>
  <c r="H4" i="7"/>
  <c r="R4" i="7" s="1"/>
  <c r="M28" i="6" l="1"/>
  <c r="R28" i="6"/>
  <c r="R29" i="6" s="1"/>
  <c r="S28" i="6"/>
  <c r="V28" i="6"/>
  <c r="U28" i="6"/>
  <c r="U29" i="6" s="1"/>
  <c r="I28" i="6" l="1"/>
  <c r="H28" i="6"/>
  <c r="H4" i="6" s="1"/>
  <c r="N28" i="6"/>
  <c r="M29" i="6"/>
  <c r="I4" i="6" l="1"/>
  <c r="H29" i="6"/>
  <c r="R4" i="6"/>
  <c r="S4" i="6"/>
  <c r="E24" i="4" l="1"/>
  <c r="F26" i="4" l="1"/>
  <c r="F28" i="4"/>
  <c r="F29" i="4"/>
  <c r="F30" i="4"/>
  <c r="F31" i="4"/>
  <c r="F32" i="4"/>
  <c r="F33" i="4"/>
  <c r="F34" i="4"/>
  <c r="F35" i="4"/>
  <c r="F36" i="4"/>
  <c r="F37" i="4"/>
  <c r="F38" i="4"/>
  <c r="F39" i="4"/>
  <c r="F40" i="4"/>
  <c r="F27" i="4" l="1"/>
  <c r="E17" i="4"/>
  <c r="E6" i="4" s="1"/>
  <c r="D6" i="4"/>
  <c r="D65" i="4"/>
  <c r="E62" i="4"/>
  <c r="D62" i="4"/>
  <c r="D57" i="4"/>
  <c r="E53" i="4"/>
  <c r="D53" i="4"/>
  <c r="E57" i="4"/>
  <c r="E23" i="4"/>
  <c r="E19" i="4" s="1"/>
  <c r="E41" i="4"/>
  <c r="D27" i="4"/>
  <c r="D25" i="4" s="1"/>
  <c r="F8" i="4"/>
  <c r="E27" i="4"/>
  <c r="E25" i="4" s="1"/>
  <c r="F66" i="4" l="1"/>
  <c r="E65" i="4" l="1"/>
  <c r="E18" i="4"/>
  <c r="F7" i="4" l="1"/>
  <c r="F9" i="4"/>
  <c r="F10" i="4"/>
  <c r="F11" i="4"/>
  <c r="F12" i="4"/>
  <c r="F13" i="4"/>
  <c r="F14" i="4"/>
  <c r="F15" i="4"/>
  <c r="F16" i="4"/>
  <c r="F17" i="4"/>
  <c r="F18" i="4"/>
  <c r="F20" i="4"/>
  <c r="F21" i="4"/>
  <c r="F22" i="4"/>
  <c r="F25" i="4"/>
  <c r="F42" i="4"/>
  <c r="F43" i="4"/>
  <c r="F44" i="4"/>
  <c r="F46" i="4"/>
  <c r="F47" i="4"/>
  <c r="F48" i="4"/>
  <c r="F50" i="4"/>
  <c r="F51" i="4"/>
  <c r="F52" i="4"/>
  <c r="F54" i="4"/>
  <c r="F55" i="4"/>
  <c r="F56" i="4"/>
  <c r="F58" i="4"/>
  <c r="F59" i="4"/>
  <c r="F60" i="4"/>
  <c r="F61" i="4"/>
  <c r="F63" i="4"/>
  <c r="F64" i="4"/>
  <c r="F67" i="4"/>
  <c r="E49" i="4"/>
  <c r="E5" i="4" s="1"/>
  <c r="F62" i="4" l="1"/>
  <c r="F6" i="4"/>
  <c r="F57" i="4"/>
  <c r="F53" i="4"/>
  <c r="D23" i="4" l="1"/>
  <c r="D45" i="4"/>
  <c r="D41" i="4" s="1"/>
  <c r="D24" i="4"/>
  <c r="K65" i="4"/>
  <c r="J65" i="4"/>
  <c r="I65" i="4"/>
  <c r="F65" i="4"/>
  <c r="K62" i="4"/>
  <c r="J62" i="4"/>
  <c r="I62" i="4"/>
  <c r="K57" i="4"/>
  <c r="J57" i="4"/>
  <c r="I57" i="4"/>
  <c r="K53" i="4"/>
  <c r="J53" i="4"/>
  <c r="I53" i="4"/>
  <c r="K49" i="4"/>
  <c r="J49" i="4"/>
  <c r="I49" i="4"/>
  <c r="D49" i="4"/>
  <c r="F49" i="4" s="1"/>
  <c r="K41" i="4"/>
  <c r="J41" i="4"/>
  <c r="I41" i="4"/>
  <c r="K27" i="4"/>
  <c r="K25" i="4" s="1"/>
  <c r="J27" i="4"/>
  <c r="J25" i="4" s="1"/>
  <c r="I27" i="4"/>
  <c r="I25" i="4" s="1"/>
  <c r="K19" i="4"/>
  <c r="J19" i="4"/>
  <c r="I19" i="4"/>
  <c r="K6" i="4"/>
  <c r="J6" i="4"/>
  <c r="I6" i="4"/>
  <c r="F23" i="4" l="1"/>
  <c r="D19" i="4"/>
  <c r="F24" i="4"/>
  <c r="F45" i="4"/>
  <c r="F41" i="4" s="1"/>
  <c r="J5" i="4"/>
  <c r="K5" i="4"/>
  <c r="I5" i="4"/>
  <c r="F19" i="4" l="1"/>
  <c r="F5" i="4" s="1"/>
  <c r="D5" i="4"/>
</calcChain>
</file>

<file path=xl/sharedStrings.xml><?xml version="1.0" encoding="utf-8"?>
<sst xmlns="http://schemas.openxmlformats.org/spreadsheetml/2006/main" count="731" uniqueCount="345">
  <si>
    <t>Наименование</t>
  </si>
  <si>
    <t>2018 год</t>
  </si>
  <si>
    <t>2019 год</t>
  </si>
  <si>
    <t>2020 год</t>
  </si>
  <si>
    <t>Субсидии на поддержку редакций районных и городских газет</t>
  </si>
  <si>
    <t>Субсидии на развитие материально-технической базы редакций районных и городских газет</t>
  </si>
  <si>
    <t>Субсидии на реализацию мероприятий по устойчивому развитию сельских территорий (грантовая поддержка местных инициатив граждан, проживающих в сельской местности)</t>
  </si>
  <si>
    <t>в части комплектования книжных фондов муниципальных общедоступных библиотек Тверской области</t>
  </si>
  <si>
    <t>в части проведения мероприятий по подключению муниципальных общедоступных библиотек Тверской области к сети Интернет и развитию системы библиотечного дела с учетом задачи расширения информационных технологий и оцифровки</t>
  </si>
  <si>
    <t>в части оказания государственной поддержки муниципальным учреждениям культуры, находящимся на территории сельских поселений Тверской области</t>
  </si>
  <si>
    <t>в части оказания государственной поддержки лучшим работникам муниципальных учреждений культуры, находящимся на территории сельских поселений Тверской области</t>
  </si>
  <si>
    <t>в части укрепления материально-технической базы и оснащения оборудованием детских школ искусств</t>
  </si>
  <si>
    <t>в части технического оснащения и содержания сети виртуальных концертных залов</t>
  </si>
  <si>
    <t>1.1</t>
  </si>
  <si>
    <t>1.2</t>
  </si>
  <si>
    <t>1.3</t>
  </si>
  <si>
    <t>1.4</t>
  </si>
  <si>
    <t>1.5</t>
  </si>
  <si>
    <t>1.6</t>
  </si>
  <si>
    <t>1.7</t>
  </si>
  <si>
    <t>1.8</t>
  </si>
  <si>
    <t>1.9</t>
  </si>
  <si>
    <t>1.10</t>
  </si>
  <si>
    <t>1.11</t>
  </si>
  <si>
    <t>Инвестиции в основные фонды по отрасли "Физическая культура и спорт"</t>
  </si>
  <si>
    <t>Инвестиции в основные фонды по отрасли "Культура"</t>
  </si>
  <si>
    <r>
      <t xml:space="preserve">Перечень субсидий, предусмотренных в законе Тверской области «Об областном бюджете Тверской области на 2018 год и на плановый период 2019 и 2020 годов» 
</t>
    </r>
    <r>
      <rPr>
        <sz val="14"/>
        <color rgb="FF000000"/>
        <rFont val="Times New Roman"/>
        <family val="1"/>
        <charset val="204"/>
      </rPr>
      <t>(принят ЗС 7 декабря 2017 года)</t>
    </r>
  </si>
  <si>
    <t>№</t>
  </si>
  <si>
    <t>(тыс. руб.)</t>
  </si>
  <si>
    <t>ВСЕГО</t>
  </si>
  <si>
    <t>Дорожное хозяйство</t>
  </si>
  <si>
    <t>на капитальный ремонт и ремонт автомобильных дорог общего пользования местного значения с твердым покрытием до сельских населенных пунктов, не имеющих круглогодичной связи с сетью автомобильных дорог общего пользования</t>
  </si>
  <si>
    <t>на организацию транспортного обслуживания населения на муниципальных маршрутах регулярных перевозок по регулируемым тарифам</t>
  </si>
  <si>
    <t>на поддержку социальных маршрутов внутреннего водного транспорта</t>
  </si>
  <si>
    <t>на строительство, реконструкцию и проектирование автомобильных дорог общего пользования местного значения с твердым покрытием до сельских населенных пунктов, не имеющих круглогодичной связи с сетью автомобильных дорог общего пользования</t>
  </si>
  <si>
    <t>МП</t>
  </si>
  <si>
    <t>ИП</t>
  </si>
  <si>
    <t>2</t>
  </si>
  <si>
    <t>Образование</t>
  </si>
  <si>
    <t>на обеспечение комплексной безопасности зданий и помещений, находящихся в муниципальной собственности и используемых для размещения общеобразовательных организаций</t>
  </si>
  <si>
    <t>на укрепление материально-технической базы муниципальных общеобразовательных организаций</t>
  </si>
  <si>
    <t>на создание условий для предоставления транспортных услуг населению и организацию транспортного обслуживания населения в границах муниципального образования в части обеспечения подвоза учащихся, проживающих в сельской местности, к месту обучения и обратно</t>
  </si>
  <si>
    <t>на организацию обеспечения учащихся начальных классов муниципальных общеобразовательных организаций горячим питанием</t>
  </si>
  <si>
    <t>на организацию отдыха детей в каникулярное время</t>
  </si>
  <si>
    <t>на укрепление материально-технической базы муниципальных организаций отдыха и оздоровления детей</t>
  </si>
  <si>
    <t>на создание в общеобразовательных организациях, расположенных в сельской местности, условий для занятий физической культурой и спортом</t>
  </si>
  <si>
    <t>на проведение капитального ремонта и приобретение оборудования в целях обеспечения односменного режима обучения в общеобразовательных организациях</t>
  </si>
  <si>
    <t>на повышение заработной платы педагогическим работникам муниципальных организаций дополнительного образования</t>
  </si>
  <si>
    <t>на организацию посещения обучающимися муниципальных общеобразовательных организаций Тверского императорского путевого  дворца в рамках реализации проекта "Нас пригласили во Дворец!" в части обеспечения подвоза учащихся</t>
  </si>
  <si>
    <t>Жилищно-коммунальное хозяйство</t>
  </si>
  <si>
    <t>Программа поддержки местных инициатив</t>
  </si>
  <si>
    <t>на поддержку муниципальных программ формирования современной городской среды</t>
  </si>
  <si>
    <t>на поддержку обустройства мест массового отдыха населения (городских парков)</t>
  </si>
  <si>
    <t>на реализацию программ по поддержке местных инициатив в Тверской области на территории муниципальных районов Тверской области</t>
  </si>
  <si>
    <t>на реализацию программ по поддержке местных инициатив в Тверской области на территории городских округов Тверской области</t>
  </si>
  <si>
    <t>Физическая культура и спорт</t>
  </si>
  <si>
    <t>на приобретение и установку плоскостных спортивных сооружений и оборудования на плоскостные спортивные сооружения на территории Тверской области</t>
  </si>
  <si>
    <t>на укрепление материально-технической базы муниципальных спортивных школ</t>
  </si>
  <si>
    <t>Культура</t>
  </si>
  <si>
    <t>на повышение заработной платы работникам муниципальных учреждений культуры Тверской области</t>
  </si>
  <si>
    <t>на поддержку отрасли культуры</t>
  </si>
  <si>
    <t>на обеспечение развития и укрепления материально-технической базы муниципальных домов культуры</t>
  </si>
  <si>
    <t>Социальная политика</t>
  </si>
  <si>
    <t>на обеспечение жилыми помещениями малоимущих многодетных семей, нуждающихся в жилых помещениях</t>
  </si>
  <si>
    <t>на реализацию мероприятий государственной программы Российской Федерации "Доступная среда" на 2011 - 2020 годы</t>
  </si>
  <si>
    <t>Молодежная политика</t>
  </si>
  <si>
    <t>на проведение работ по восстановлению воинских захоронений</t>
  </si>
  <si>
    <t>на приобретение модульных конструкций под хранилище останков воинов, погибших в годы Великой Отечественной войны</t>
  </si>
  <si>
    <t>на приобретение ритуальных принадлежностей для проведения церемоний захоронения останков воинов, погибших в годы Великой Отечественной войны</t>
  </si>
  <si>
    <t>на обеспечение жильем молодых семей</t>
  </si>
  <si>
    <t>Реализация закона Тверской области от 16.02.2009 № 7-ЗО "О статусе города Тверской области, удостоенного почетного звания Российской Федерации "Город воинской славы"</t>
  </si>
  <si>
    <t>Другие направления</t>
  </si>
  <si>
    <t>1</t>
  </si>
  <si>
    <t>3</t>
  </si>
  <si>
    <t>10</t>
  </si>
  <si>
    <t>3.1</t>
  </si>
  <si>
    <t>3.2</t>
  </si>
  <si>
    <t>3.3</t>
  </si>
  <si>
    <t>4</t>
  </si>
  <si>
    <t>5</t>
  </si>
  <si>
    <t>4.1</t>
  </si>
  <si>
    <t>4.2</t>
  </si>
  <si>
    <t>4.3</t>
  </si>
  <si>
    <t>4.4</t>
  </si>
  <si>
    <t>5.1</t>
  </si>
  <si>
    <t>5.2</t>
  </si>
  <si>
    <t>5.3</t>
  </si>
  <si>
    <t>5.4</t>
  </si>
  <si>
    <t>6</t>
  </si>
  <si>
    <t>6.1</t>
  </si>
  <si>
    <t>6.2</t>
  </si>
  <si>
    <t>6.3</t>
  </si>
  <si>
    <t>7</t>
  </si>
  <si>
    <t>7.1</t>
  </si>
  <si>
    <t>7.2</t>
  </si>
  <si>
    <t>8</t>
  </si>
  <si>
    <t>8.1</t>
  </si>
  <si>
    <t>8.2</t>
  </si>
  <si>
    <t>8.3</t>
  </si>
  <si>
    <t>8.4</t>
  </si>
  <si>
    <t>9</t>
  </si>
  <si>
    <t>9.1</t>
  </si>
  <si>
    <t>9.2</t>
  </si>
  <si>
    <t>10.1</t>
  </si>
  <si>
    <t>10.2</t>
  </si>
  <si>
    <t>10.3</t>
  </si>
  <si>
    <t>Инвестиции в основные фонды по отрасли "Образование" (строительство школ)</t>
  </si>
  <si>
    <r>
      <t xml:space="preserve">Инвестиции в основные фонды по отрасли "Жилищно-коммунальное хозяйство"
</t>
    </r>
    <r>
      <rPr>
        <sz val="11"/>
        <rFont val="Times New Roman"/>
        <family val="1"/>
        <charset val="204"/>
      </rPr>
      <t>Субсидии на реализацию мероприятий по устойчивому развитию сельских территорий ( развитие газификации)
Субсидии на создание благоприятных условий для развития малоэтажного (индивидуального) жилищного строительства
Субсидии на модернизацию объектов теплоэнергетических комплексов муниципальных образований Тверской области
Субсидии на развитие системы газоснабжения населенных пунктов Тверской области</t>
    </r>
  </si>
  <si>
    <t>2017 год (72-ЗО)</t>
  </si>
  <si>
    <t xml:space="preserve">распределение по итогам конкурса; планируется установка 9 мини-полей и 10 наборов оборудования на плоскостные сооружения </t>
  </si>
  <si>
    <t>распределение по итогам конкурса; установлено 13 мини-полей и 28 наборов оборудования на плоскостные сооружения</t>
  </si>
  <si>
    <t>распределение по итогам конкурса;
укрепление МТБ 45 муниципальных спортивных школ</t>
  </si>
  <si>
    <t>распределение по итогам конкурса;
планируется приобретение автобусов 6 муниципальным спортивным школам</t>
  </si>
  <si>
    <t>Новое мероприятие ГП "Сельское хозяйство Тверской области" на 2017-2022 годы.распределяются на конкурсной основе на: создание и обустройство зон отдыха, спортивных и детских игровых площадок, сохранение и восстановление природных ландшафтов, исторических памятников, поддержку культурных традиций, народных промыслов</t>
  </si>
  <si>
    <t xml:space="preserve">конкурсный отбор МО ТО, проведение работ в 4 мун.обр. по востановлению воинских захоронений </t>
  </si>
  <si>
    <t>конкурсный отбор МО ТО на 2018 год не проводился</t>
  </si>
  <si>
    <t>конкурсный отбор МО ТО, приобретение модульной конструкции для городского округа г. Ржев</t>
  </si>
  <si>
    <t>конкурсный отбор МО ТО, приобретение в 14 муниципальных образованиях жилья малоимущим многодетным семьям</t>
  </si>
  <si>
    <t>на конкурсной основе в соответствии с заявками МО. Софинансирование МО не мене 50%.</t>
  </si>
  <si>
    <r>
      <t xml:space="preserve">на конкурсной основе в соответствии с заявками МО. Софинансирование МО не мене </t>
    </r>
    <r>
      <rPr>
        <sz val="10"/>
        <rFont val="Times New Roman"/>
        <family val="1"/>
        <charset val="204"/>
      </rPr>
      <t>50</t>
    </r>
    <r>
      <rPr>
        <sz val="10"/>
        <color rgb="FF000000"/>
        <rFont val="Times New Roman"/>
        <family val="1"/>
        <charset val="204"/>
      </rPr>
      <t>%.</t>
    </r>
  </si>
  <si>
    <t>распределение по методике</t>
  </si>
  <si>
    <t>Порядок распределения и предоставления средств МО Тверской области по данному направлению будет утвержден после принятия соответствующего НПА на федеральном уровне</t>
  </si>
  <si>
    <r>
      <t xml:space="preserve">Конкурсный отбор.
5 МО для 6 школ
</t>
    </r>
    <r>
      <rPr>
        <i/>
        <sz val="10"/>
        <color rgb="FF000000"/>
        <rFont val="Times New Roman"/>
        <family val="1"/>
        <charset val="204"/>
      </rPr>
      <t>Доля софинансирования МО не менее 50%</t>
    </r>
  </si>
  <si>
    <r>
      <t xml:space="preserve">Конкурсный отбор.
Заявки от 10 МО для 15 школ
</t>
    </r>
    <r>
      <rPr>
        <i/>
        <sz val="10"/>
        <color rgb="FF000000"/>
        <rFont val="Times New Roman"/>
        <family val="1"/>
        <charset val="204"/>
      </rPr>
      <t>Доля софинансирования МО не менее 50%</t>
    </r>
  </si>
  <si>
    <t>Конкурсный отбор.
Направления :
1.кап.ремонт сан-тех.узлов;
2. замена оконных блоков;
3. кап.ремонт спорт.залов;
4. кап.ремонт зданий, помещений, инженерных сетей школ,
5. кап.ремонт кровель зданий школ
Софинансирование -индивидуальные доли для МО, установленные постановлением Правительства ТО.</t>
  </si>
  <si>
    <t>Методика. Пропорционально численности детей в общеобр. школах
на 20.09.2017 - 121,3 тыс.чел</t>
  </si>
  <si>
    <t>Конкурсный отбор.</t>
  </si>
  <si>
    <r>
      <t xml:space="preserve">Конкурсный отбор.
Направления :
1.кап.ремонт сан-тех.узлов;
2. замена оконных блоков;
3. кап.ремонт спорт.залов;
4. кап.ремонт зданий, помещений, инженерных сетей школ,
5. кап.ремонт кровель зданий школ (Доля софинансирования по напр.1-5 ОБ 80/20МО) 
</t>
    </r>
    <r>
      <rPr>
        <b/>
        <sz val="10"/>
        <color rgb="FF000000"/>
        <rFont val="Times New Roman"/>
        <family val="1"/>
        <charset val="204"/>
      </rPr>
      <t>6.НОВОЕ: приобретение  столово-кухонного обрудования.(софинансирование 50/50, но не более  150 тыс.на школу)</t>
    </r>
  </si>
  <si>
    <t>х</t>
  </si>
  <si>
    <t>на укрепление МТБ муниципальных организаций ДОД в сфере культуры</t>
  </si>
  <si>
    <t>на укрепление МТБ муниципальных учреждений культуры</t>
  </si>
  <si>
    <t>на техническое оснащение мун.учреждений культуры в целях реализации проекта "Виртуальный концертный зал"</t>
  </si>
  <si>
    <t>на реализацию комплексных программ стратегического развития сельских поселений Тверской области, сформированных при участии локальных сообществ, в рамках программ по поддержке местных инициатив</t>
  </si>
  <si>
    <t>на капитальный ремонт и ремонт дворовых территорий многоквартирных домов, проездов к дворовым территориям многоквартирных домов населенных пунктов</t>
  </si>
  <si>
    <t>на проведение капитального ремонта объектов теплоэнергетических комплексов муниципальных образований Тверской области</t>
  </si>
  <si>
    <t>на материально-техническое обеспечение муниципальных культурно-досуговых учреждений культуры</t>
  </si>
  <si>
    <t>на проведение ремонтных работ на объектах муниц.учреждений культуры Тверской области в рамках реализации плана основных мероприятий, связанных с подготовкой и проведением празднования на федеральном уровне памятной даты "800-летие основания г. Ржева Тверской области"</t>
  </si>
  <si>
    <t>на капитальный ремонт и ремонт автомобильных дорог общего пользования местного значения</t>
  </si>
  <si>
    <t>на ремонт автомобильных дорог общего пользования местного значения бюджетам городских округов Тверской области</t>
  </si>
  <si>
    <t>на обеспечение мероприятий по переселению граждан из аварийного жилищного фонда</t>
  </si>
  <si>
    <t>нет в 2018 г.</t>
  </si>
  <si>
    <t>по конкурсу. Размер субсидии не более 400,0 тыс. руб. и не более 40% стоимости проекта.</t>
  </si>
  <si>
    <t>Кассовое исполнение</t>
  </si>
  <si>
    <t>Остаток</t>
  </si>
  <si>
    <t>Субсидии предоставляются на конкурсной основе городским округам и муниципальным районам, которым в установленном порядке переданы полномочия по организации теплоснабжения населения от ОМСУ поселений, входящих в состав соответствующих муниципальных районов</t>
  </si>
  <si>
    <t xml:space="preserve">Порядок предоставления утвержден приложением 5 к ГП "Развитие транспортного комплекса и дорожного хозяйства Тверской области" от 10.11.2015 № 525-пп. Состав конкурсной документации и методика оценки заявок утверждена приказом министерства транспорта ТО №91-нп от 11.05.2016.
Субсидии предоставляются  в целях:
а) приведения в нормативное состояние автомобильных дорог общего пользования местного значения;
б) оказания финансовой поддержки муниципальным образованиям ТО при реализации закрепленных за ними расходных обязательств по решению вопросов местного значения в области дорожной деятельности.
</t>
  </si>
  <si>
    <t xml:space="preserve">Постановлением Правительства ТО 15.04.2014 № 199-пп утвержден порядок и правила предоставления субсидии.
Предоставление Субсидии осуществляется по следующим направлениям:
а) на проектирование автомобильных дорог общего пользования местного значения с твердым покрытием до сельских населенных пунктов, не имеющих круглогодичной связи с сетью автомобильных дорог общего пользования;
б) на строительство и реконструкцию автомобильных дорог общего пользования местного значения с твердым покрытием до сельских населенных пунктов, не имеющих круглогодичной связи с сетью автомобильных дорог общего пользования, только в части затрат на выполнение строительно-монтажных работ
</t>
  </si>
  <si>
    <t xml:space="preserve">Порядок предоставления утвержден приложением 7 к ГП "Развитие транспортного комплекса и дорожного хозяйства Тверской области" от 10.11.2015 № 525-пп. Состав конкурсной документации и методика оценки заявок утверждена приказом министерства транспорта ТО №1-нп от 09.01.2017.
Субсидии предоставляются  в целях:
а) приведения в нормативное состояние дворовых территорий многоквартирных домов, проездов к дворовым территориям многоквартирных домов населенных пунктов
б) оказания финансовой поддержки муниципальным образованиям Тверской области при реализации закрепленных за ними расходных обязательств по решению вопросов местного значения в области дорожной деятельности
</t>
  </si>
  <si>
    <t xml:space="preserve">Порядок предоставления утвержден приложением 11 к ГП "Развитие транспортного комплекса и дорожного хозяйства Тверской области" от 10.11.2015 № 525-пп. </t>
  </si>
  <si>
    <t>Порядок предоставления утвержден приложением 6 к ГП "Развитие транспортного комплекса и дорожного хозяйства Тверской области" от 10.11.2015 № 525-пп. Состав конкурсной документации и методика оценки заявок утверждена приказом министерства транспорта ТО №6-нп от 09.01.2017.</t>
  </si>
  <si>
    <r>
      <t xml:space="preserve">Конкурсный отбор.
</t>
    </r>
    <r>
      <rPr>
        <i/>
        <sz val="10"/>
        <color rgb="FF000000"/>
        <rFont val="Times New Roman"/>
        <family val="1"/>
        <charset val="204"/>
      </rPr>
      <t>Доля софинансирования МО не менее 10%</t>
    </r>
  </si>
  <si>
    <t>по конкурсу. Размер субсидии: не более 700 тыс. руб. для сельского поселения, не более 800 тыс. руб. для городского поселения и не более 85% от стоимости проекта</t>
  </si>
  <si>
    <t>В соответсвии с методикой  исходя из численности списочного состава работников учреждений культуры и достигаемого значения уровня заработной платы по МО.</t>
  </si>
  <si>
    <t>бюджетные ассигнования по данному направлению в 2018 году  учтены в субсидии на поддержку отрасли культуры в сумме 660,7  тыс.руб.   (ФБ 154,7 тыс.руб. ОБ 506,0 тыс.руб.)</t>
  </si>
  <si>
    <t>бюджетные ассигнования по данному направлению в 2018 году  учтены в субсидии на поддержку отрасли культуры в сумме 598,6 тыс.руб.   ( ФБ 502,8 тыс.руб. ОБ 95,8 тыс.руб.)</t>
  </si>
  <si>
    <t>Кассовое исполнение отсутствует в связи с принятым решением в 2018 году передать данный трансферт Министерству туризма Тверской области</t>
  </si>
  <si>
    <t>На конкурсной основе субсидии предоставлены  14 МО  на приобретение специализированного оборудования, технических средств, мебели, одежды сцены  для культурно-досуговых учреждений культуры.
 Софинансирование МО не мене 1%.</t>
  </si>
  <si>
    <t>На конкурсной основе субсидии предоставлены на приобретение музыкальных инструментов для муниципальных детских школ искусств,
10 МО. Софинансирование МО не мене 50 %.</t>
  </si>
  <si>
    <t>На конкурсной основе субсидии предоставлены 2 МО на приобретение автотранспорта. Софинансирование МО не мене 50 %.</t>
  </si>
  <si>
    <t>На конкурсной основе субсидии предоставлены 9 МО на приобретение специализированного оборудования для муниципальных учреждений культуры
Софинансирование МО не мене 50 %.</t>
  </si>
  <si>
    <t>не предусмотрены</t>
  </si>
  <si>
    <t>Методкика
В 2017г. - 3 МО (Тверь, Калязинский р-н, Лихославльский р-н).
Общее кол-во мест - 580
Норматив расходов ОБ на создание одного доп. места 58,797 тыс.руб.</t>
  </si>
  <si>
    <t>Методика
В 2018г. - 3 МО (г.Тверь, Конаковский р-н, Калининский р-н)
Общее количество мест -251
Норматив расходов ОБ на создание одного доп.места - 61,854 тыс.руб.</t>
  </si>
  <si>
    <t>Конкурсный отбор:Средняя школа  в д. Степурино Старицкого района с размещением дошкольной группы,Школа – детский сад в  микрорайоне Юностьг.Твери</t>
  </si>
  <si>
    <t>Конкурсный отбор (Реконструкция здания клуба на ж/д ст.Чуприяновка, Щербининского с/п Калининского р-на и строительство дома культуры в д. Хорошево с/п «Хорошево» Ржевского р-на</t>
  </si>
  <si>
    <t>Конкурсный отбор (Средства не распределены, т.к нет подтверждения по ФБ) но планируется направить на продолжение строительства объектов 2017 года</t>
  </si>
  <si>
    <t xml:space="preserve">В соответствии с утвержденной программой - переселение из аварийного жилфонда должно быть завершено в 2017 году </t>
  </si>
  <si>
    <t>Новое направление. Конкурсный отбор. Распределено  75 653,5 (в т.ч. ФБ 49 561,4)на реконструкцию стадиона «Химик»  и нераспределенный остаток 24 000 тыс. руб.(при формировании Закона -на многофункциональный спортзал  в пгт Сонково)</t>
  </si>
  <si>
    <r>
      <t>Методика.
Пропорционально объема расходов МО. Софинансирование за счет МО -1% от об объема расх.обязательства.
Прогнозируемое количество участников -</t>
    </r>
    <r>
      <rPr>
        <sz val="10"/>
        <color rgb="FFFF0000"/>
        <rFont val="Times New Roman"/>
        <family val="1"/>
        <charset val="204"/>
      </rPr>
      <t xml:space="preserve">8,0 </t>
    </r>
    <r>
      <rPr>
        <sz val="10"/>
        <color rgb="FF000000"/>
        <rFont val="Times New Roman"/>
        <family val="1"/>
        <charset val="204"/>
      </rPr>
      <t xml:space="preserve">тыс.детей (8кл )
Доля софианнсирования -1% от объема расходного обязательства
</t>
    </r>
  </si>
  <si>
    <t xml:space="preserve">Методика
Пропорционально объема расходов МО. Софинансирование за счет МО -10% от об объема расх.обязательства.
Прогнозируемое количество участников -8,2 тыс.детей (8кл)
</t>
  </si>
  <si>
    <t>На укрепление МТБ муниципальных учреждений культуры в 2018 году предусмотрены субсидии МО на обеспечение развития и укрепления материально-технической базы муниципальных домов культуры в сумме 35 424,9 тыс.руб. (ФБ 29756,9 тыс.руб., ОБ 5668,0 тыс.руб.</t>
  </si>
  <si>
    <r>
      <rPr>
        <b/>
        <sz val="10"/>
        <color rgb="FF000000"/>
        <rFont val="Times New Roman"/>
        <family val="1"/>
        <charset val="204"/>
      </rPr>
      <t>В части дорожного хозяйства</t>
    </r>
    <r>
      <rPr>
        <sz val="10"/>
        <color rgb="FF000000"/>
        <rFont val="Times New Roman"/>
        <family val="1"/>
        <charset val="204"/>
      </rPr>
      <t xml:space="preserve"> (ГРБС Министерство транспорта) Порядок  утвержден приложением 10 к ГП "Развитие транспортного комплекса и дорожного хозяйства Тверской области" от 10.11.2015 № 525-пп. Субсидии предоставляются в целях оказания финансовой поддержки муниципальным образованиям при реализации закрепленных за ними расходных обязательств по решению вопросов местного значения в области дорожной деятельности. Муниципальное образование обеспечивает финансирование из бюджета муниципального образования расходного обязательства в размере 10 % от общей стоимости работ.</t>
    </r>
  </si>
  <si>
    <t>Пояснения
 2017 год</t>
  </si>
  <si>
    <t>Пояснения
 2018 год</t>
  </si>
  <si>
    <r>
      <t xml:space="preserve">Методика. Пропорционально количеству километров производительного пробега 
на 01.09.2016- 28,1 тыс.км. 
</t>
    </r>
    <r>
      <rPr>
        <i/>
        <sz val="10"/>
        <color rgb="FF000000"/>
        <rFont val="Times New Roman"/>
        <family val="1"/>
        <charset val="204"/>
      </rPr>
      <t>Доля финансирования со стороны местного бюджета - в объеме не менее размера субсидии</t>
    </r>
  </si>
  <si>
    <t>Методика. Пропорционально количеству километров производительного пробега на 01.09.2017 - 28,9 тыс.км.
Доля финансирования со стороны местного бюджета - в объеме не менее размера субсидии</t>
  </si>
  <si>
    <t>Методика. Распределение пропорционально численности обучающихся 1-4кл. В школах
На 20.09.2017 - 54,6 тыс.чел.
Расчетно на 1 уч. Исходя из 170 дн.питания - 12,05руб/день</t>
  </si>
  <si>
    <r>
      <t xml:space="preserve">Методика. Распределение пропорционально численности
1-4 классов на 20.09.2017 г.- 55,9 тыс.чел.
</t>
    </r>
    <r>
      <rPr>
        <sz val="10"/>
        <rFont val="Times New Roman"/>
        <family val="1"/>
        <charset val="204"/>
      </rPr>
      <t>Расчетно на 1 уч. исходя из 170 дн.питания - 11,78 руб/день</t>
    </r>
  </si>
  <si>
    <t>Методика. Пропорционально численности детей в общеобр. школах
на 20.09.2017 - 120,7 тыс.чел ( в связи с ув.количества детей в трудной жизненной ситуации с 5,4 в 2017г.до 8,9 тыс.чел. В 2018г.)</t>
  </si>
  <si>
    <t>Методика. Пропорционально макимальной наполняемости за смену в загородных лагерях (10 МО ежегодно)</t>
  </si>
  <si>
    <t>Методика. 
Исходя из численности пед.работников списочного состава и достигаемого значения по МО.
6% от размера субсидии со строны местного бюджета</t>
  </si>
  <si>
    <t>Методика.  
Исходя из численности пед.работников списочного состава и достигаемого значения по МО.
6% от размера субсидии со стороны местного бюджета</t>
  </si>
  <si>
    <t>Конкурсный отбор. Распределено 1 011 996.5 тыс. руб. (в т.ч. ФБ 520 851,8) на школы в Твери в мкрн Юность и мкрн Брусилово, нераспределенный остаток = 364 440,6 (были зарезервированы - в случае не получения средств субсидии из ФБ)</t>
  </si>
  <si>
    <t>Методика распределения утверждена приложением 4  к ГП ТО "Жилищно-коммунальное хозяйство и энергетика Тверской области" на 2016 - 2021 годы и
предусматривает распределение субсидий административному центру Тверской области и монопрофильным муниципальным образованиям Тверской области, исходя из количества многоквартирных домов (МКД), расположенных на территории МО, включенных в региональную программу капитального ремонта МКД. (направление расходов - благоустройство дворовых территорий и общественных пространств - парков, набережных и т.д.)</t>
  </si>
  <si>
    <t xml:space="preserve">Субсидии распределяются на конкурсной основе городским поселениям и городским округам с численностью населения до 250 тыс. человек. 
 Порядок конкурсного отбора утвержден приложением 5 к ГП ТО "Жилищно-коммунальное хозяйство и энергетика Тверской области" на 2016 - 2021 годы (направление расходов - обустройство городских парков, скверов).
</t>
  </si>
  <si>
    <t xml:space="preserve">Методика распределения субсидий установлена постановлением от 20.08.2013 N 397-пп. Распределение по МО постановление от 25.06.2013 N 272-пп "Об утверждении региональной программы "Адресная программа Тверской области по переселению граждан из аварийного жилищного фонда на 2013 - 2017 годы" 
</t>
  </si>
  <si>
    <t>В связи с ограниченностью доходной базы областного бюджета Тверской области бюджетные ассигнования по данному направлению на 2018 год не предусмотрены. В тоже время на уровне бюджета 2017 года предусмотрены субсидии на модернизацию объектов теплоэнергетических комплексов муниципальных образований ТО в размере 91496,3 тыс. руб. (в рамках инвестиций в основные фонды по отрасли ЖКХ)</t>
  </si>
  <si>
    <t>Конкурсный отбор.
1) По селу - распределено на 8 объектов газификации и 1 водоснабжения
2) по малоэтажке - на 1 объект (Конаково);
3) по модернизации распределено 71 787,2 тыс.руб. на 5 объектов и нераспределенный остаток 19 709,19; 
4) по газификации распределено 155 778,3 тыс. руб. на  24 объекта и нерапределенный остаток 15 726,9</t>
  </si>
  <si>
    <t xml:space="preserve">Конкурсный отбор.                                      
По 2018 году:
1)По селу - распределено на 4 объекта газификации (2 в Зубцовском р-не и по 1 в Калининском и Ржевском); 
2) по малоэтажке - на 2 объекта (Конаково и Тверь);
3) по модернизации распределено 53 916,4 тыс.руб. на 4 объекта (в Андреапольском,Конаковском, Калининском и Максатихинском р-нах) и нераспределенный остаток 37 579,9;
4) по газификации распределение не осуществлено </t>
  </si>
  <si>
    <t>Субсидии МО "г.Ржев" за счет резервного фонда Правительства РФ на проведение ремонтных работ  в 3-х учреждений  культуры. Софинансирование МО не менее 1%.</t>
  </si>
  <si>
    <t>Средства распределяются в соответствии с Методикой, утвержденной  приложением 8 к ГП "Развитие транспортного комплекса и дорожного хозяйства Тверской области"(постановление ПТО от 10.11.2015 № 525-пп).  Субсидии предоставляются в целях фин.поддержки муниципальных образований при реализации закрепленных за ними расходных обязательств по организации транспортн. обслуживания населения на муниципальных маршрутах регулярных перевозок по регулируемымы тарифам.</t>
  </si>
  <si>
    <t>Средства распределяются в соответствии с Методикой, утвержденной  приложением 9 к ГП "Развитие транспортного комплекса и дорожного хозяйства Тверской области" (постановление ПТО от 10.11.2015 № 525-пп).                 Субсидии предоставляются в целях организации перевозки пассажиров на маршрутах внутреннего водного транспорта, включенных в перечень социальных маршрутов, утвержденный правовым актом органа местного самоуправления муницип. образования.</t>
  </si>
  <si>
    <t>Планируется рассмотрение при уточнении объема дорожного фонда в 2018 году на сумму 1,9 млрд. руб.</t>
  </si>
  <si>
    <t>конкурсный отбор МО ТО на 2018 год еще не проводился</t>
  </si>
  <si>
    <t>новое направление, конкурсный отбор МО ТО на 2018 год еще не проводился</t>
  </si>
  <si>
    <t>Доли средств бюджетов бюджетной системы РФ рассчитываются по формуле, утвержденной Порядком предоставления субсидий МО (прил.4  к пост. ПТО от 12.12.2016 № 396-пп ГП "Молодежь Верхневолжья на 2017-2022 годы")</t>
  </si>
  <si>
    <t>проект НПА о распределнии не подготовлен, т.к. не заключено соглашение с Минстроем РФ. Срок заключения - до 15.02.2018</t>
  </si>
  <si>
    <t>Методика. 
Распределяется пропорционально количеству учреждений, реализующих мероприятия.  
Участники: 
- сады -5 ед.  (г.Ржев-1, Бежецкий -1 , Старицкий-1,Тверь-2)
 - организации доп.образования детей -2 ед.. (г.Ржев, Торопецкий район)</t>
  </si>
  <si>
    <t>Методика. 
Распределяется пропорционально количеству учреждений, реализующих мероприятия.  
Участники: 
- сады 2 ед.(Конаковский р-н, г. Торжок)
 - организации доп.образования детей -2 ед.. (Удомля, Тверь)</t>
  </si>
  <si>
    <t xml:space="preserve">На конкурсной основе. Предоставление субсидий 49 муниципальным образованиям (софинансирование за счет МО в объеме не менее 50 % для муниципальных районов , городских и сельских поселений Тверской области; не менее 70% для городских округов) </t>
  </si>
  <si>
    <t xml:space="preserve">На конкурсной основе в соответствии с заявками МО (софинансирование за счет МО в объеме не менее 50 % для муниципальных районов , городских и сельских поселений Тверской области; не менее 70% для городских округов) </t>
  </si>
  <si>
    <t>На конкурсной основе. Подключение к интернет 101 библиотеки (софинансирование за счет МО не менее 50%)</t>
  </si>
  <si>
    <t>На конкурсной основе в соответствии с заявками МО (софинансирование за счет МО не менее 5%)</t>
  </si>
  <si>
    <t>На конкурсной основе в соответсвии с заявками МО. Поощрение  17 лучших муниципальных учреждений культуры в размере 100 тыс.руб. (за счет федеральных средств). Софинансирование МО не менее 1%.</t>
  </si>
  <si>
    <t>На конкурсной основе в соответсвии с заявками МО. Поощрение  12 лучших работников муниципальных учреждений культуры в размере 50,0 тыс.руб. (за счет федеральных средств). Софинансирование МО не менее 1%.</t>
  </si>
  <si>
    <t>На конкурсной основе. Поощрение  12 лучших работников муниципальных учреждений культуры в размере 50,0 тыс.руб. Софинансирование МО не менее 1%.</t>
  </si>
  <si>
    <t>Н конкурсной основе. Поощрение  18 лучших муниципальных учреждений культуры в размере 100 тыс.руб.(за счет федеральных средств). Софинансирование МО не менее 1%.</t>
  </si>
  <si>
    <t>На конкурсной основе предоставлены субсидии  72 учреждениям (ДК) в 51 муниципальном образовании, из них:
- 351,9 тыс.руб. на проведение текущего ремонта;
- 33 656,3 тыс.руб.  на развитие и укрепление материально-технической базы, в том числе приобретение специализированного оборудования, одежды сцены,  сценических костюмов, музыкальных инструментов,
 кресла зрительного зала.
Софинансирование МО не менее 1%.</t>
  </si>
  <si>
    <t>На конкурсной основе в соответствии с заявками МО. Софинансирование МО не менее 1%.</t>
  </si>
  <si>
    <t>1.12</t>
  </si>
  <si>
    <t>в т.ч за счет средств ФБ</t>
  </si>
  <si>
    <t>не более 50%</t>
  </si>
  <si>
    <t>не менее 50%</t>
  </si>
  <si>
    <t>не более 80%</t>
  </si>
  <si>
    <t>не менее 20%</t>
  </si>
  <si>
    <t>не более 80%
не более 50% (в части столово-кухонного оборудования)</t>
  </si>
  <si>
    <t>не менее 20%
не менее 50% (в части столово-кухонного оборудования)</t>
  </si>
  <si>
    <t>не более 95%</t>
  </si>
  <si>
    <t>не менее 5%</t>
  </si>
  <si>
    <t>не более 90%</t>
  </si>
  <si>
    <t>не менее 10%</t>
  </si>
  <si>
    <t>не более 99%</t>
  </si>
  <si>
    <t>не менее 1%</t>
  </si>
  <si>
    <t>Фактически 100%</t>
  </si>
  <si>
    <t>Условно 83%</t>
  </si>
  <si>
    <t>20% от суммы субсидии из ОБ, т.е. условно 17%</t>
  </si>
  <si>
    <t>не более 50% для МР, ГП, СП
не более 30% для ГО</t>
  </si>
  <si>
    <t>не менее 50% для МР, ГП, СП
не менее 70% для ГО</t>
  </si>
  <si>
    <t>не более 75%</t>
  </si>
  <si>
    <t>не менее 25%</t>
  </si>
  <si>
    <t>СП не более 700 тыс. руб. на проект
ГП не более 800 тыс. руб. на проект</t>
  </si>
  <si>
    <t>не более 70%</t>
  </si>
  <si>
    <t>не менее 30%</t>
  </si>
  <si>
    <t>Условно 90,9%</t>
  </si>
  <si>
    <t>10% от суммы субсидии из ОБ, т.е. условно 9,1%</t>
  </si>
  <si>
    <t>60%</t>
  </si>
  <si>
    <t>Условно 40% (МБ + жители, юр.лица)</t>
  </si>
  <si>
    <t>Направление</t>
  </si>
  <si>
    <t>в т.ч. за счет средств из федерального бюджета, тыс. руб.</t>
  </si>
  <si>
    <t>Объем субсидии,
 тыс. руб.</t>
  </si>
  <si>
    <t>расчетным путем
условно в 2018 г. - в среднем 22,3%</t>
  </si>
  <si>
    <t>условно 77,7%</t>
  </si>
  <si>
    <t>С учетом долей софинансирования инвестиционных программ</t>
  </si>
  <si>
    <t>ИТОГО</t>
  </si>
  <si>
    <t>Капитальный ремонт и ремонт автомобильных дорог общего пользования местного значения с твердым покрытием до сельских населенных пунктов, не имеющих круглогодичной связи с сетью автомобильных дорог общего пользования</t>
  </si>
  <si>
    <t>Строительство, реконструкцию и проектирование автомобильных дорог общего пользования местного значения с твердым покрытием до сельских населенных пунктов, не имеющих круглогодичной связи с сетью автомобильных дорог общего пользования</t>
  </si>
  <si>
    <t>Приобретение и установку плоскостных спортивных сооружений и оборудования на плоскостные спортивные сооружения на территории Тверской области</t>
  </si>
  <si>
    <t>Повышение заработной платы работникам муниципальных учреждений культуры Тверской области</t>
  </si>
  <si>
    <t>Организация отдыха детей в каникулярное время</t>
  </si>
  <si>
    <t>Повышение заработной платы педагогическим работникам муниципальных организаций дополнительного образования</t>
  </si>
  <si>
    <t>Обеспечение развития и укрепления материально-технической базы домов культуры в населенных пунктах с числом жителей до 50 тысяч человек 
(изменение наименования в изм. № 1)</t>
  </si>
  <si>
    <t>Создание в общеобразовательных организациях, расположенных в сельской местности, условий для занятий физической культурой и спортом</t>
  </si>
  <si>
    <t>Обеспечение мероприятий по переселению граждан из аварийного жилищного фонда
(в изм. № 1 включены средства на 2018 год - 9,5 млн руб.)</t>
  </si>
  <si>
    <t>Реализация мероприятий государственной программы Российской Федерации "Доступная среда" на 2011 - 2020 годы</t>
  </si>
  <si>
    <t>Организация посещения обучающимися муниципальных общеобразовательных организаций Тверского императорского путевого  дворца в рамках реализации проекта "Нас пригласили во Дворец!" в части обеспечения подвоза учащихся</t>
  </si>
  <si>
    <t>Укрепление материально-технической базы муниципальных организаций отдыха и оздоровления детей</t>
  </si>
  <si>
    <t>Оказание государственной поддержки муниципальным учреждениям культуры, находящимся на территории сельских поселений Тверской области</t>
  </si>
  <si>
    <t>Приобретение модульных конструкций под хранилище останков воинов, погибших в годы Великой Отечественной войны</t>
  </si>
  <si>
    <t>Оказание государственной поддержки лучшим работникам муниципальных учреждений культуры, находящимся на территории сельских поселений Тверской области</t>
  </si>
  <si>
    <t>Поддержка муниципальных программ формирования современной городской среды</t>
  </si>
  <si>
    <t>Реализация программ по поддержке местных инициатив в Тверской области на территории муниципальных районов Тверской области</t>
  </si>
  <si>
    <t>Обеспечение жильем молодых семей</t>
  </si>
  <si>
    <t>Укрепление материально-технической базы муниципальных общеобразовательных организаций
(в изм. № 1 сумма субсидии увеличена с 30,0 млн руб. на 2018 год до 62,49 млн руб.)</t>
  </si>
  <si>
    <t>Обеспечение жилыми помещениями малоимущих многодетных семей, нуждающихся в жилых помещениях</t>
  </si>
  <si>
    <t>Реализация программ по поддержке местных инициатив в Тверской области на территории городских округов Тверской области</t>
  </si>
  <si>
    <t>Проведение капитального ремонта и приобретение оборудования в целях обеспечения односменного режима обучения в общеобразовательных организациях</t>
  </si>
  <si>
    <t>Поддержка обустройства мест массового отдыха населения (городских парков)</t>
  </si>
  <si>
    <t>Укрепление материально-технической базы муниципальных спортивных школ</t>
  </si>
  <si>
    <t>Поддержка социальных маршрутов внутреннего водного транспорта</t>
  </si>
  <si>
    <t>Укрепление материально-технической базы муниципальных дошкольных образовательных организаций 
(в изм. № 1 включено данное направление)</t>
  </si>
  <si>
    <t>Реализация мероприятий по устойчивому развитию сельских территорий (грантовая поддержка местных инициатив граждан, проживающих в сельской местности)</t>
  </si>
  <si>
    <t>Организация обеспечения учащихся начальных классов муниципальных общеобразовательных организаций горячим питанием</t>
  </si>
  <si>
    <t>Организация транспортного обслуживания населения на муниципальных маршрутах регулярных перевозок по регулируемым тарифам</t>
  </si>
  <si>
    <t>Обеспечение комплексной безопасности зданий и помещений, находящихся в муниципальной собственности и используемых для размещения общеобразовательных организаций</t>
  </si>
  <si>
    <t>Комплектование книжных фондов муниципальных общедоступных библиотек Тверской области</t>
  </si>
  <si>
    <t>Укрепление материально-технической базы и оснащения оборудованием детских школ искусств</t>
  </si>
  <si>
    <t>Проведение работ по восстановлению воинских захоронений</t>
  </si>
  <si>
    <t>Техническое оснащение и содержания сети виртуальных концертных залов</t>
  </si>
  <si>
    <t>Приобретение ритуальных принадлежностей для проведения церемоний захоронения останков воинов, погибших в годы Великой Отечественной войны</t>
  </si>
  <si>
    <t>Распределение субсидий с учетом доли финансирования из областного бюджета соответствующего направления</t>
  </si>
  <si>
    <t>ВСЕГО объем субсидий, тыс. руб.</t>
  </si>
  <si>
    <t>Повышение оплаты труда работникам муниципальных учреждений в связи с увеличением минимального размера оплаты труда 
(в изм. № 1 включено данное направление)</t>
  </si>
  <si>
    <t>Доля областного бюджета, %</t>
  </si>
  <si>
    <t>Доля местного бюджета, %</t>
  </si>
  <si>
    <t>Проведение мероприятий по подключению муниципальных общедоступных библиотек Тверской области к сети Интернет и развитию системы библиотечного дела с учетом задачи расширения информационных технологий и оцифровки</t>
  </si>
  <si>
    <t>Областной бюджет (в соответствии с Порядком) - более или равно 80%
Требования к выписке из местного бюджета - менее 20% от объема расходов</t>
  </si>
  <si>
    <t>за счет средств областного и федерального бюджетов</t>
  </si>
  <si>
    <t>их них за счет средств федерального бюджета</t>
  </si>
  <si>
    <t>Инвестиции в основные фонды по отрасли "Жилищно-коммунальное хозяйство"</t>
  </si>
  <si>
    <t>Подвоз учащихся, проживающих в сельской местности, к месту обучения и обратно</t>
  </si>
  <si>
    <t>Областной бюджет (в соответствии с Порядком) - более 50%, но менее 80%
Требования к выписке из местного бюджета - менее 50%, но более 20% от объема расходов</t>
  </si>
  <si>
    <t>Областной бюджет (в соответствии с Порядком) - в среднем 50%
Требования к выписке из местного бюджета -не менее объема субсидии из областного бюджета</t>
  </si>
  <si>
    <t xml:space="preserve">не менее 15% МБ + средства жителей, юр.лиц </t>
  </si>
  <si>
    <t>не более 50% на приобретение транспортного средства</t>
  </si>
  <si>
    <t>не менее 50% на приобретение транспортного средства</t>
  </si>
  <si>
    <t>не более 400 тыс. руб. на проект, не более 40% от стоимости проекта</t>
  </si>
  <si>
    <t>Расшифровка на слайде</t>
  </si>
  <si>
    <t>Иные с участием ФБ</t>
  </si>
  <si>
    <t>на обеспечение комплексной безопасности зданий и помещений школ</t>
  </si>
  <si>
    <t>на укрепление материально-технической базы школ</t>
  </si>
  <si>
    <t>на обеспечение подвоза учащихся, проживающих в сельской местности, к месту обучения и обратно</t>
  </si>
  <si>
    <t>на организацию обеспечения учащихся начальных классов школ горячим питанием</t>
  </si>
  <si>
    <t>на проведение капитального ремонта и приобретение оборудования в целях обеспечения односменного режима обучения в школах</t>
  </si>
  <si>
    <t>на организацию посещения обучающимися школ Тверского императорского путевого  дворца в рамках реализации проекта "Нас пригласили во Дворец!" в части обеспечения подвоза учащихся</t>
  </si>
  <si>
    <t>на укрепление материально-технической базы муниципальных детских садов</t>
  </si>
  <si>
    <r>
      <t xml:space="preserve">Инвестиции в основные фонды по отрасли "Жилищно-коммунальное хозяйство"
</t>
    </r>
    <r>
      <rPr>
        <sz val="11"/>
        <color theme="1"/>
        <rFont val="Times New Roman"/>
        <family val="1"/>
        <charset val="204"/>
      </rPr>
      <t>Субсидии на реализацию мероприятий по устойчивому развитию сельских территорий ( развитие газификации) - 26 971,4 тыс. руб.
Субсидии на создание благоприятных условий для развития малоэтажного (индивидуального) жилищного строительства - 35 998,9 тыс. руб.
Субсидии на модернизацию объектов теплоэнергетических комплексов муниципальных образований Тверской области - 91 496,3 тыс. руб.
Субсидии на развитие системы газоснабжения населенных пунктов Тверской области - 69 147,3 тыс. руб.)</t>
    </r>
  </si>
  <si>
    <t xml:space="preserve">на обеспечение развития и укрепления материально-технической базы домов культуры в населенных пунктах с числом жителей до 50 тысяч человек </t>
  </si>
  <si>
    <t>6.4</t>
  </si>
  <si>
    <t>7.3</t>
  </si>
  <si>
    <t>9.3</t>
  </si>
  <si>
    <t>9.4</t>
  </si>
  <si>
    <t>11</t>
  </si>
  <si>
    <t>11.1</t>
  </si>
  <si>
    <t>11.2</t>
  </si>
  <si>
    <t>11.3</t>
  </si>
  <si>
    <t xml:space="preserve">на капитальный ремонт и ремонт улично-дорожной сети муниципальных образований Тверской области </t>
  </si>
  <si>
    <t>на строительство, реконструкция и проектирование автомобильных дорог общего пользования местного значения</t>
  </si>
  <si>
    <t>Отклонение 
2018 год от 2017 года</t>
  </si>
  <si>
    <t>3.4</t>
  </si>
  <si>
    <t>3.5</t>
  </si>
  <si>
    <t>3.7</t>
  </si>
  <si>
    <t>3.6</t>
  </si>
  <si>
    <t>3.8</t>
  </si>
  <si>
    <t xml:space="preserve">на повышение оплаты труда работникам муниципальных учреждений в связи с увеличением минимального размера оплаты труда </t>
  </si>
  <si>
    <t>на укрепление материально-технической базы муниципальных физкультурно-спортивных организаций, осуществляющих спортивную подготовку</t>
  </si>
  <si>
    <t>Перечень субсидий</t>
  </si>
  <si>
    <r>
      <t xml:space="preserve">2018 год 
</t>
    </r>
    <r>
      <rPr>
        <sz val="14"/>
        <color theme="1"/>
        <rFont val="Times New Roman"/>
        <family val="1"/>
        <charset val="204"/>
      </rPr>
      <t>(закон о бюджете с учетом изменений № 1)</t>
    </r>
  </si>
  <si>
    <r>
      <t xml:space="preserve"> Решение Бюджетной комиссии от 22.03.2018 по отрасли "Дорожное хозяйство"
</t>
    </r>
    <r>
      <rPr>
        <sz val="12"/>
        <color theme="1"/>
        <rFont val="Times New Roman"/>
        <family val="1"/>
        <charset val="204"/>
      </rPr>
      <t>(за счет перераспределения средств с направления "Развитие и сохранность автодорог регионального значения" на поддержку муниципальных образований)</t>
    </r>
  </si>
  <si>
    <r>
      <t xml:space="preserve">Итого на 2018 год 
</t>
    </r>
    <r>
      <rPr>
        <sz val="14"/>
        <color theme="1"/>
        <rFont val="Times New Roman"/>
        <family val="1"/>
        <charset val="204"/>
      </rPr>
      <t>(с учетом решения Бюджетной комиссии от 22.03.2018 по отрасли "Дорожное хозяйство")</t>
    </r>
  </si>
  <si>
    <t>на создание в школах в сельской местности условий для занятий физической культурой и спортом</t>
  </si>
  <si>
    <t xml:space="preserve">в части комплектования книжных фондов муниципальных общедоступных библиотек </t>
  </si>
  <si>
    <t>в части проведения мероприятий по подключению муниципальных общедоступных библиотек к сети Интернет</t>
  </si>
  <si>
    <t>Инвестиции в основные фонды по отрасли "Образование" (в 2018 году - строительство школ)</t>
  </si>
  <si>
    <t>Субсидии на проведение капитального и текущего ремонта в зданиях и (или) помещениях, находящихся в муниципальной собственности, планируемых для использования в целях размещения многофункциональных центров предоставления государственных и муниципальных услуг в Тверской области</t>
  </si>
  <si>
    <r>
      <t xml:space="preserve">на укрепление материально-технической базы муниципальных организаций отдыха и оздоровления детей </t>
    </r>
    <r>
      <rPr>
        <sz val="12"/>
        <color theme="1"/>
        <rFont val="Times New Roman"/>
        <family val="1"/>
        <charset val="204"/>
      </rPr>
      <t>(в 2016 г. - создание условий для развития системы отдыха и оздоровления детей)</t>
    </r>
  </si>
  <si>
    <t>на проведение ремонтных работ на объектах муниц.организаций дополнительного образования в сфере культуры Тверской области в рамках реализации плана основных мероприятий, связанных с подготовкой и проведением празднования на федеральном уровне памятной даты "800-летие основания г. Ржева Тверской области"</t>
  </si>
  <si>
    <r>
      <t xml:space="preserve">2016 год
</t>
    </r>
    <r>
      <rPr>
        <sz val="12"/>
        <rFont val="Times New Roman"/>
        <family val="1"/>
        <charset val="204"/>
      </rPr>
      <t>(предусмотрено законом о бюджете на 2016 год)</t>
    </r>
  </si>
  <si>
    <r>
      <t xml:space="preserve">2015 год
</t>
    </r>
    <r>
      <rPr>
        <sz val="12"/>
        <rFont val="Times New Roman"/>
        <family val="1"/>
        <charset val="204"/>
      </rPr>
      <t>(предусмотрено законом о бюджете на 2015 год)</t>
    </r>
  </si>
  <si>
    <t>Обеспечение мероприятий по капитальному ремонту многоквартирных домов</t>
  </si>
  <si>
    <t>модернизация региональных систем дошкольного образования</t>
  </si>
  <si>
    <t>на проведение капитального ремонта гидротехнических сооружений</t>
  </si>
  <si>
    <r>
      <t xml:space="preserve">Реализация закона Тверской области от 16.02.2009 № 7-ЗО "О статусе города Тверской области, удостоенного почетного звания Российской Федерации "Город воинской славы"
</t>
    </r>
    <r>
      <rPr>
        <sz val="12"/>
        <color theme="1"/>
        <rFont val="Times New Roman"/>
        <family val="1"/>
        <charset val="204"/>
      </rPr>
      <t>В 2015-2016 г.г. - иной МБТ (2015 год - 229 323,4 тыс.руб.; 2016 год - 249 076,1 тыс.руб.)</t>
    </r>
  </si>
  <si>
    <t>Подготовка основания, доставка и монтаж искусственного покрытия футбольного поля при муниципальных ДЮСШ</t>
  </si>
  <si>
    <r>
      <t xml:space="preserve">2017 год 
</t>
    </r>
    <r>
      <rPr>
        <sz val="12"/>
        <color theme="1"/>
        <rFont val="Times New Roman"/>
        <family val="1"/>
        <charset val="204"/>
      </rPr>
      <t>(предусмотрено законом о бюджете на 2017 год)</t>
    </r>
  </si>
  <si>
    <t>(тыс.руб.)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</si>
</sst>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 _₽_-;\-* #,##0.00\ _₽_-;_-* &quot;-&quot;??\ _₽_-;_-@_-"/>
    <numFmt numFmtId="164" formatCode="_-* #,##0.00&quot;р.&quot;_-;\-* #,##0.00&quot;р.&quot;_-;_-* &quot;-&quot;??&quot;р.&quot;_-;_-@_-"/>
    <numFmt numFmtId="165" formatCode="#,##0.0"/>
    <numFmt numFmtId="166" formatCode="#,##0.0_ ;\-#,##0.0\ "/>
    <numFmt numFmtId="167" formatCode="0.0%"/>
  </numFmts>
  <fonts count="40" x14ac:knownFonts="1">
    <font>
      <sz val="10"/>
      <color rgb="FF000000"/>
      <name val="Times New Roman"/>
    </font>
    <font>
      <sz val="14"/>
      <color rgb="FF000000"/>
      <name val="Times New Roman"/>
      <family val="1"/>
      <charset val="204"/>
    </font>
    <font>
      <b/>
      <sz val="14"/>
      <color rgb="FF000000"/>
      <name val="Times New Roman"/>
      <family val="1"/>
      <charset val="204"/>
    </font>
    <font>
      <sz val="14"/>
      <name val="Times New Roman"/>
      <family val="1"/>
      <charset val="204"/>
    </font>
    <font>
      <sz val="10"/>
      <color rgb="FF000000"/>
      <name val="Times New Roman"/>
      <family val="1"/>
      <charset val="204"/>
    </font>
    <font>
      <b/>
      <sz val="10"/>
      <color rgb="FF000000"/>
      <name val="Times New Roman"/>
      <family val="1"/>
      <charset val="204"/>
    </font>
    <font>
      <i/>
      <sz val="12"/>
      <name val="Times New Roman"/>
      <family val="1"/>
      <charset val="204"/>
    </font>
    <font>
      <b/>
      <sz val="14"/>
      <name val="Times New Roman"/>
      <family val="1"/>
      <charset val="204"/>
    </font>
    <font>
      <sz val="11"/>
      <name val="Times New Roman"/>
      <family val="1"/>
      <charset val="204"/>
    </font>
    <font>
      <sz val="10"/>
      <color rgb="FF000000"/>
      <name val="Times New Roman"/>
      <family val="1"/>
      <charset val="204"/>
    </font>
    <font>
      <sz val="12"/>
      <name val="Times New Roman"/>
      <family val="1"/>
      <charset val="204"/>
    </font>
    <font>
      <sz val="10"/>
      <name val="Times New Roman"/>
      <family val="1"/>
      <charset val="204"/>
    </font>
    <font>
      <b/>
      <sz val="10"/>
      <name val="Times New Roman"/>
      <family val="1"/>
      <charset val="204"/>
    </font>
    <font>
      <i/>
      <sz val="10"/>
      <color rgb="FF000000"/>
      <name val="Times New Roman"/>
      <family val="1"/>
      <charset val="204"/>
    </font>
    <font>
      <sz val="10"/>
      <color rgb="FFFF0000"/>
      <name val="Times New Roman"/>
      <family val="1"/>
      <charset val="204"/>
    </font>
    <font>
      <b/>
      <sz val="12"/>
      <name val="Times New Roman"/>
      <family val="1"/>
      <charset val="204"/>
    </font>
    <font>
      <sz val="14"/>
      <color rgb="FFFF0000"/>
      <name val="Times New Roman"/>
      <family val="1"/>
      <charset val="204"/>
    </font>
    <font>
      <b/>
      <sz val="14"/>
      <color rgb="FFFF0000"/>
      <name val="Times New Roman"/>
      <family val="1"/>
      <charset val="204"/>
    </font>
    <font>
      <sz val="10"/>
      <color rgb="FF000000"/>
      <name val="Times New Roman"/>
      <family val="1"/>
      <charset val="204"/>
    </font>
    <font>
      <sz val="10"/>
      <color rgb="FF000000"/>
      <name val="Times New Roman"/>
      <family val="1"/>
      <charset val="204"/>
    </font>
    <font>
      <b/>
      <sz val="18"/>
      <color rgb="FF000000"/>
      <name val="Times New Roman"/>
      <family val="1"/>
      <charset val="204"/>
    </font>
    <font>
      <sz val="18"/>
      <color rgb="FF000000"/>
      <name val="Times New Roman"/>
      <family val="1"/>
      <charset val="204"/>
    </font>
    <font>
      <i/>
      <sz val="18"/>
      <color rgb="FF000000"/>
      <name val="Times New Roman"/>
      <family val="1"/>
      <charset val="204"/>
    </font>
    <font>
      <b/>
      <i/>
      <sz val="18"/>
      <color rgb="FF000000"/>
      <name val="Times New Roman"/>
      <family val="1"/>
      <charset val="204"/>
    </font>
    <font>
      <sz val="18"/>
      <name val="Times New Roman"/>
      <family val="1"/>
      <charset val="204"/>
    </font>
    <font>
      <i/>
      <sz val="18"/>
      <name val="Times New Roman"/>
      <family val="1"/>
      <charset val="204"/>
    </font>
    <font>
      <b/>
      <sz val="14"/>
      <color theme="1"/>
      <name val="Times New Roman"/>
      <family val="1"/>
      <charset val="204"/>
    </font>
    <font>
      <sz val="14"/>
      <color theme="1"/>
      <name val="Times New Roman"/>
      <family val="1"/>
      <charset val="204"/>
    </font>
    <font>
      <sz val="12"/>
      <color theme="1"/>
      <name val="Times New Roman"/>
      <family val="1"/>
      <charset val="204"/>
    </font>
    <font>
      <b/>
      <sz val="12"/>
      <color theme="1"/>
      <name val="Times New Roman"/>
      <family val="1"/>
      <charset val="204"/>
    </font>
    <font>
      <sz val="11"/>
      <color theme="1"/>
      <name val="Times New Roman"/>
      <family val="1"/>
      <charset val="204"/>
    </font>
    <font>
      <i/>
      <sz val="12"/>
      <color theme="1"/>
      <name val="Times New Roman"/>
      <family val="1"/>
      <charset val="204"/>
    </font>
    <font>
      <b/>
      <i/>
      <sz val="12"/>
      <color theme="1"/>
      <name val="Times New Roman"/>
      <family val="1"/>
      <charset val="204"/>
    </font>
    <font>
      <b/>
      <sz val="16"/>
      <color theme="1"/>
      <name val="Times New Roman"/>
      <family val="1"/>
      <charset val="204"/>
    </font>
    <font>
      <i/>
      <sz val="13"/>
      <color theme="1"/>
      <name val="Times New Roman"/>
      <family val="1"/>
      <charset val="204"/>
    </font>
    <font>
      <b/>
      <i/>
      <sz val="13"/>
      <color theme="1"/>
      <name val="Times New Roman"/>
      <family val="1"/>
      <charset val="204"/>
    </font>
    <font>
      <i/>
      <sz val="13"/>
      <name val="Times New Roman"/>
      <family val="1"/>
      <charset val="204"/>
    </font>
    <font>
      <b/>
      <sz val="13"/>
      <name val="Times New Roman"/>
      <family val="1"/>
      <charset val="204"/>
    </font>
    <font>
      <b/>
      <i/>
      <sz val="13"/>
      <name val="Times New Roman"/>
      <family val="1"/>
      <charset val="204"/>
    </font>
    <font>
      <sz val="13"/>
      <name val="Times New Roman"/>
      <family val="1"/>
      <charset val="204"/>
    </font>
  </fonts>
  <fills count="13">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4" tint="0.59999389629810485"/>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style="medium">
        <color indexed="64"/>
      </top>
      <bottom style="thin">
        <color indexed="64"/>
      </bottom>
      <diagonal/>
    </border>
    <border>
      <left style="medium">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s>
  <cellStyleXfs count="4">
    <xf numFmtId="164" fontId="0" fillId="0" borderId="0">
      <alignment vertical="top" wrapText="1"/>
    </xf>
    <xf numFmtId="43" fontId="9" fillId="0" borderId="0" applyFont="0" applyFill="0" applyBorder="0" applyAlignment="0" applyProtection="0"/>
    <xf numFmtId="43" fontId="18" fillId="0" borderId="0" applyFont="0" applyFill="0" applyBorder="0" applyAlignment="0" applyProtection="0"/>
    <xf numFmtId="9" fontId="19" fillId="0" borderId="0" applyFont="0" applyFill="0" applyBorder="0" applyAlignment="0" applyProtection="0"/>
  </cellStyleXfs>
  <cellXfs count="405">
    <xf numFmtId="164" fontId="0" fillId="0" borderId="0" xfId="0" applyNumberFormat="1" applyFont="1" applyFill="1" applyAlignment="1">
      <alignment vertical="top" wrapText="1"/>
    </xf>
    <xf numFmtId="49" fontId="2" fillId="3" borderId="4" xfId="0" applyNumberFormat="1" applyFont="1" applyFill="1" applyBorder="1" applyAlignment="1">
      <alignment horizontal="center" vertical="center" wrapText="1"/>
    </xf>
    <xf numFmtId="164" fontId="2" fillId="3" borderId="5" xfId="0" applyNumberFormat="1" applyFont="1" applyFill="1" applyBorder="1" applyAlignment="1">
      <alignment horizontal="center" vertical="center" wrapText="1"/>
    </xf>
    <xf numFmtId="164" fontId="2" fillId="4" borderId="0" xfId="0" applyNumberFormat="1" applyFont="1" applyFill="1" applyAlignment="1">
      <alignment horizontal="center" vertical="center" wrapText="1"/>
    </xf>
    <xf numFmtId="164" fontId="7" fillId="3" borderId="5" xfId="0" applyNumberFormat="1" applyFont="1" applyFill="1" applyBorder="1" applyAlignment="1">
      <alignment horizontal="center" vertical="center" wrapText="1"/>
    </xf>
    <xf numFmtId="49" fontId="7" fillId="3" borderId="4" xfId="0" applyNumberFormat="1" applyFont="1" applyFill="1" applyBorder="1" applyAlignment="1">
      <alignment horizontal="center" vertical="center" wrapText="1"/>
    </xf>
    <xf numFmtId="164" fontId="5" fillId="3" borderId="5" xfId="0" applyNumberFormat="1" applyFont="1" applyFill="1" applyBorder="1" applyAlignment="1">
      <alignment horizontal="left" vertical="center" wrapText="1"/>
    </xf>
    <xf numFmtId="164" fontId="12" fillId="3" borderId="5" xfId="0" applyNumberFormat="1" applyFont="1" applyFill="1" applyBorder="1" applyAlignment="1">
      <alignment horizontal="left" vertical="center" wrapText="1"/>
    </xf>
    <xf numFmtId="164" fontId="4" fillId="4" borderId="1" xfId="0" applyNumberFormat="1" applyFont="1" applyFill="1" applyBorder="1" applyAlignment="1">
      <alignment horizontal="left" vertical="center" wrapText="1"/>
    </xf>
    <xf numFmtId="49" fontId="7" fillId="3" borderId="15" xfId="0" applyNumberFormat="1" applyFont="1" applyFill="1" applyBorder="1" applyAlignment="1">
      <alignment horizontal="center" vertical="center" wrapText="1"/>
    </xf>
    <xf numFmtId="164" fontId="7" fillId="3" borderId="16" xfId="0" applyNumberFormat="1" applyFont="1" applyFill="1" applyBorder="1" applyAlignment="1">
      <alignment horizontal="center" vertical="center" wrapText="1"/>
    </xf>
    <xf numFmtId="164" fontId="12" fillId="3" borderId="16" xfId="0" applyNumberFormat="1" applyFont="1" applyFill="1" applyBorder="1" applyAlignment="1">
      <alignment horizontal="left" vertical="center" wrapText="1"/>
    </xf>
    <xf numFmtId="165" fontId="10" fillId="4" borderId="0" xfId="0" applyNumberFormat="1" applyFont="1" applyFill="1" applyAlignment="1">
      <alignment horizontal="center" vertical="center" wrapText="1"/>
    </xf>
    <xf numFmtId="165" fontId="10" fillId="4" borderId="0" xfId="0" applyNumberFormat="1" applyFont="1" applyFill="1" applyBorder="1" applyAlignment="1">
      <alignment horizontal="center" vertical="top" wrapText="1"/>
    </xf>
    <xf numFmtId="165" fontId="16" fillId="4" borderId="1" xfId="0" applyNumberFormat="1" applyFont="1" applyFill="1" applyBorder="1" applyAlignment="1">
      <alignment horizontal="right" vertical="center" wrapText="1"/>
    </xf>
    <xf numFmtId="49" fontId="2" fillId="3" borderId="19" xfId="0" applyNumberFormat="1" applyFont="1" applyFill="1" applyBorder="1" applyAlignment="1">
      <alignment horizontal="center" vertical="center" wrapText="1"/>
    </xf>
    <xf numFmtId="164" fontId="4" fillId="4" borderId="0" xfId="0" applyNumberFormat="1" applyFont="1" applyFill="1" applyAlignment="1">
      <alignment horizontal="center" vertical="center" wrapText="1"/>
    </xf>
    <xf numFmtId="164" fontId="1" fillId="4" borderId="0" xfId="0" applyNumberFormat="1" applyFont="1" applyFill="1" applyAlignment="1">
      <alignment horizontal="center" vertical="center" wrapText="1"/>
    </xf>
    <xf numFmtId="49" fontId="1" fillId="4" borderId="0" xfId="0" applyNumberFormat="1" applyFont="1" applyFill="1" applyAlignment="1">
      <alignment horizontal="center" vertical="center" wrapText="1"/>
    </xf>
    <xf numFmtId="164" fontId="4" fillId="4" borderId="0" xfId="0" applyNumberFormat="1" applyFont="1" applyFill="1" applyAlignment="1">
      <alignment horizontal="left" vertical="center" wrapText="1"/>
    </xf>
    <xf numFmtId="165" fontId="1" fillId="4" borderId="0" xfId="0" applyNumberFormat="1" applyFont="1" applyFill="1" applyAlignment="1">
      <alignment horizontal="center" vertical="center" wrapText="1"/>
    </xf>
    <xf numFmtId="164" fontId="5" fillId="4" borderId="0" xfId="0" applyNumberFormat="1" applyFont="1" applyFill="1" applyAlignment="1">
      <alignment horizontal="center" vertical="center" wrapText="1"/>
    </xf>
    <xf numFmtId="164" fontId="4" fillId="4" borderId="2" xfId="0" applyNumberFormat="1" applyFont="1" applyFill="1" applyBorder="1" applyAlignment="1">
      <alignment horizontal="center" vertical="center" wrapText="1"/>
    </xf>
    <xf numFmtId="49" fontId="1" fillId="4" borderId="7" xfId="0" applyNumberFormat="1" applyFont="1" applyFill="1" applyBorder="1" applyAlignment="1">
      <alignment horizontal="center" vertical="center" wrapText="1"/>
    </xf>
    <xf numFmtId="0" fontId="3" fillId="4" borderId="1" xfId="0" applyNumberFormat="1" applyFont="1" applyFill="1" applyBorder="1" applyAlignment="1">
      <alignment horizontal="left" vertical="center" wrapText="1"/>
    </xf>
    <xf numFmtId="164" fontId="4" fillId="4" borderId="1" xfId="0" applyNumberFormat="1" applyFont="1" applyFill="1" applyBorder="1" applyAlignment="1">
      <alignment vertical="top" wrapText="1"/>
    </xf>
    <xf numFmtId="49" fontId="4" fillId="4" borderId="1" xfId="0" applyNumberFormat="1" applyFont="1" applyFill="1" applyBorder="1" applyAlignment="1">
      <alignment vertical="top" wrapText="1"/>
    </xf>
    <xf numFmtId="164" fontId="17" fillId="4" borderId="0" xfId="0" applyNumberFormat="1" applyFont="1" applyFill="1" applyAlignment="1">
      <alignment horizontal="center" vertical="center" wrapText="1"/>
    </xf>
    <xf numFmtId="49" fontId="1" fillId="4" borderId="11" xfId="0" applyNumberFormat="1" applyFont="1" applyFill="1" applyBorder="1" applyAlignment="1">
      <alignment horizontal="center" vertical="center" wrapText="1"/>
    </xf>
    <xf numFmtId="0" fontId="1" fillId="4" borderId="3" xfId="0" applyNumberFormat="1" applyFont="1" applyFill="1" applyBorder="1" applyAlignment="1">
      <alignment horizontal="left" vertical="top" wrapText="1"/>
    </xf>
    <xf numFmtId="49" fontId="1" fillId="4" borderId="8" xfId="0" applyNumberFormat="1" applyFont="1" applyFill="1" applyBorder="1" applyAlignment="1">
      <alignment horizontal="center" vertical="center" wrapText="1"/>
    </xf>
    <xf numFmtId="0" fontId="3" fillId="4" borderId="9" xfId="0" applyNumberFormat="1" applyFont="1" applyFill="1" applyBorder="1" applyAlignment="1">
      <alignment horizontal="left" vertical="center" wrapText="1"/>
    </xf>
    <xf numFmtId="49" fontId="4" fillId="4" borderId="1" xfId="0" applyNumberFormat="1" applyFont="1" applyFill="1" applyBorder="1" applyAlignment="1">
      <alignment horizontal="left" vertical="center" wrapText="1"/>
    </xf>
    <xf numFmtId="0" fontId="6" fillId="4" borderId="1" xfId="0" applyNumberFormat="1" applyFont="1" applyFill="1" applyBorder="1" applyAlignment="1">
      <alignment horizontal="left" vertical="center" wrapText="1"/>
    </xf>
    <xf numFmtId="43" fontId="4" fillId="4" borderId="1" xfId="1" applyFont="1" applyFill="1" applyBorder="1" applyAlignment="1">
      <alignment horizontal="left" vertical="center" wrapText="1"/>
    </xf>
    <xf numFmtId="0" fontId="3" fillId="4" borderId="3" xfId="0" applyNumberFormat="1" applyFont="1" applyFill="1" applyBorder="1" applyAlignment="1">
      <alignment horizontal="left" vertical="top" wrapText="1"/>
    </xf>
    <xf numFmtId="0" fontId="11" fillId="4" borderId="9" xfId="0" applyNumberFormat="1" applyFont="1" applyFill="1" applyBorder="1" applyAlignment="1">
      <alignment horizontal="left" vertical="center" wrapText="1"/>
    </xf>
    <xf numFmtId="49" fontId="3" fillId="4" borderId="7" xfId="0" applyNumberFormat="1" applyFont="1" applyFill="1" applyBorder="1" applyAlignment="1">
      <alignment horizontal="center" vertical="center" wrapText="1"/>
    </xf>
    <xf numFmtId="49" fontId="3" fillId="4" borderId="11" xfId="0" applyNumberFormat="1" applyFont="1" applyFill="1" applyBorder="1" applyAlignment="1">
      <alignment horizontal="center" vertical="center" wrapText="1"/>
    </xf>
    <xf numFmtId="0" fontId="11" fillId="4" borderId="3" xfId="0" applyNumberFormat="1" applyFont="1" applyFill="1" applyBorder="1" applyAlignment="1">
      <alignment horizontal="left" vertical="center" wrapText="1"/>
    </xf>
    <xf numFmtId="49" fontId="3" fillId="4" borderId="8" xfId="0" applyNumberFormat="1" applyFont="1" applyFill="1" applyBorder="1" applyAlignment="1">
      <alignment horizontal="center" vertical="center" wrapText="1"/>
    </xf>
    <xf numFmtId="49" fontId="1" fillId="4" borderId="0" xfId="0" applyNumberFormat="1" applyFont="1" applyFill="1" applyBorder="1" applyAlignment="1">
      <alignment horizontal="center" vertical="center" wrapText="1"/>
    </xf>
    <xf numFmtId="0" fontId="1" fillId="4" borderId="0" xfId="0" applyNumberFormat="1" applyFont="1" applyFill="1" applyBorder="1" applyAlignment="1">
      <alignment horizontal="left" vertical="top" wrapText="1"/>
    </xf>
    <xf numFmtId="0" fontId="4" fillId="4" borderId="0" xfId="0" applyNumberFormat="1" applyFont="1" applyFill="1" applyBorder="1" applyAlignment="1">
      <alignment horizontal="left" vertical="center" wrapText="1"/>
    </xf>
    <xf numFmtId="4" fontId="1" fillId="4" borderId="0" xfId="0" applyNumberFormat="1" applyFont="1" applyFill="1" applyBorder="1" applyAlignment="1">
      <alignment horizontal="center" vertical="center" wrapText="1"/>
    </xf>
    <xf numFmtId="164" fontId="4" fillId="4" borderId="1" xfId="0" applyNumberFormat="1" applyFont="1" applyFill="1" applyBorder="1" applyAlignment="1">
      <alignment horizontal="left" vertical="top" wrapText="1"/>
    </xf>
    <xf numFmtId="0" fontId="3" fillId="4" borderId="16" xfId="0" applyNumberFormat="1" applyFont="1" applyFill="1" applyBorder="1" applyAlignment="1">
      <alignment horizontal="left" vertical="center" wrapText="1"/>
    </xf>
    <xf numFmtId="49" fontId="2" fillId="3" borderId="21" xfId="0" applyNumberFormat="1" applyFont="1" applyFill="1" applyBorder="1" applyAlignment="1">
      <alignment horizontal="center" vertical="center" wrapText="1"/>
    </xf>
    <xf numFmtId="0" fontId="11" fillId="0" borderId="9" xfId="0" applyNumberFormat="1" applyFont="1" applyFill="1" applyBorder="1" applyAlignment="1">
      <alignment horizontal="left" vertical="center" wrapText="1"/>
    </xf>
    <xf numFmtId="164" fontId="4" fillId="4" borderId="9" xfId="0" applyNumberFormat="1" applyFont="1" applyFill="1" applyBorder="1" applyAlignment="1">
      <alignment vertical="top" wrapText="1"/>
    </xf>
    <xf numFmtId="49" fontId="3" fillId="4" borderId="15" xfId="0" applyNumberFormat="1" applyFont="1" applyFill="1" applyBorder="1" applyAlignment="1">
      <alignment horizontal="center" vertical="center" wrapText="1"/>
    </xf>
    <xf numFmtId="164" fontId="4" fillId="4" borderId="16" xfId="0" applyNumberFormat="1" applyFont="1" applyFill="1" applyBorder="1" applyAlignment="1">
      <alignment horizontal="left" vertical="center" wrapText="1"/>
    </xf>
    <xf numFmtId="49" fontId="7" fillId="3" borderId="21" xfId="0" applyNumberFormat="1" applyFont="1" applyFill="1" applyBorder="1" applyAlignment="1">
      <alignment horizontal="center" vertical="center" wrapText="1"/>
    </xf>
    <xf numFmtId="164" fontId="7" fillId="3" borderId="22" xfId="0" applyNumberFormat="1" applyFont="1" applyFill="1" applyBorder="1" applyAlignment="1">
      <alignment horizontal="center" vertical="center" wrapText="1"/>
    </xf>
    <xf numFmtId="164" fontId="12" fillId="3" borderId="22" xfId="0" applyNumberFormat="1" applyFont="1" applyFill="1" applyBorder="1" applyAlignment="1">
      <alignment horizontal="left" vertical="center" wrapText="1"/>
    </xf>
    <xf numFmtId="165" fontId="7" fillId="3" borderId="5" xfId="0" applyNumberFormat="1" applyFont="1" applyFill="1" applyBorder="1" applyAlignment="1">
      <alignment horizontal="right" vertical="center" wrapText="1"/>
    </xf>
    <xf numFmtId="165" fontId="17" fillId="3" borderId="18" xfId="0" applyNumberFormat="1" applyFont="1" applyFill="1" applyBorder="1" applyAlignment="1">
      <alignment horizontal="right" vertical="center" wrapText="1"/>
    </xf>
    <xf numFmtId="165" fontId="10" fillId="4" borderId="1" xfId="0" applyNumberFormat="1" applyFont="1" applyFill="1" applyBorder="1" applyAlignment="1">
      <alignment horizontal="right" vertical="center" wrapText="1"/>
    </xf>
    <xf numFmtId="165" fontId="10" fillId="4" borderId="3" xfId="0" applyNumberFormat="1" applyFont="1" applyFill="1" applyBorder="1" applyAlignment="1">
      <alignment horizontal="right" vertical="center" wrapText="1"/>
    </xf>
    <xf numFmtId="165" fontId="16" fillId="4" borderId="3" xfId="0" applyNumberFormat="1" applyFont="1" applyFill="1" applyBorder="1" applyAlignment="1">
      <alignment horizontal="right" vertical="center" wrapText="1"/>
    </xf>
    <xf numFmtId="165" fontId="7" fillId="3" borderId="18" xfId="0" applyNumberFormat="1" applyFont="1" applyFill="1" applyBorder="1" applyAlignment="1">
      <alignment horizontal="right" vertical="center" wrapText="1"/>
    </xf>
    <xf numFmtId="165" fontId="17" fillId="3" borderId="5" xfId="0" applyNumberFormat="1" applyFont="1" applyFill="1" applyBorder="1" applyAlignment="1">
      <alignment horizontal="right" vertical="center" wrapText="1"/>
    </xf>
    <xf numFmtId="165" fontId="7" fillId="3" borderId="22" xfId="0" applyNumberFormat="1" applyFont="1" applyFill="1" applyBorder="1" applyAlignment="1">
      <alignment horizontal="right" vertical="center" wrapText="1"/>
    </xf>
    <xf numFmtId="165" fontId="17" fillId="3" borderId="22" xfId="0" applyNumberFormat="1" applyFont="1" applyFill="1" applyBorder="1" applyAlignment="1">
      <alignment horizontal="right" vertical="center" wrapText="1"/>
    </xf>
    <xf numFmtId="165" fontId="10" fillId="4" borderId="16" xfId="0" applyNumberFormat="1" applyFont="1" applyFill="1" applyBorder="1" applyAlignment="1">
      <alignment horizontal="right" vertical="center" wrapText="1"/>
    </xf>
    <xf numFmtId="165" fontId="16" fillId="4" borderId="16" xfId="0" applyNumberFormat="1" applyFont="1" applyFill="1" applyBorder="1" applyAlignment="1">
      <alignment horizontal="right" vertical="center" wrapText="1"/>
    </xf>
    <xf numFmtId="165" fontId="3" fillId="4" borderId="1" xfId="0" applyNumberFormat="1" applyFont="1" applyFill="1" applyBorder="1" applyAlignment="1">
      <alignment horizontal="right" vertical="center" wrapText="1"/>
    </xf>
    <xf numFmtId="165" fontId="10" fillId="4" borderId="9" xfId="0" applyNumberFormat="1" applyFont="1" applyFill="1" applyBorder="1" applyAlignment="1">
      <alignment horizontal="right" vertical="center" wrapText="1"/>
    </xf>
    <xf numFmtId="165" fontId="16" fillId="4" borderId="9" xfId="0" applyNumberFormat="1" applyFont="1" applyFill="1" applyBorder="1" applyAlignment="1">
      <alignment horizontal="right" vertical="center" wrapText="1"/>
    </xf>
    <xf numFmtId="165" fontId="7" fillId="3" borderId="16" xfId="0" applyNumberFormat="1" applyFont="1" applyFill="1" applyBorder="1" applyAlignment="1">
      <alignment horizontal="right" vertical="center" wrapText="1"/>
    </xf>
    <xf numFmtId="165" fontId="17" fillId="3" borderId="16" xfId="0" applyNumberFormat="1" applyFont="1" applyFill="1" applyBorder="1" applyAlignment="1">
      <alignment horizontal="right" vertical="center" wrapText="1"/>
    </xf>
    <xf numFmtId="165" fontId="10" fillId="4" borderId="2" xfId="0" applyNumberFormat="1" applyFont="1" applyFill="1" applyBorder="1" applyAlignment="1">
      <alignment horizontal="right" vertical="center" wrapText="1"/>
    </xf>
    <xf numFmtId="165" fontId="3" fillId="4" borderId="3" xfId="0" applyNumberFormat="1" applyFont="1" applyFill="1" applyBorder="1" applyAlignment="1">
      <alignment horizontal="right" vertical="center" wrapText="1"/>
    </xf>
    <xf numFmtId="165" fontId="3" fillId="4" borderId="9" xfId="0" applyNumberFormat="1" applyFont="1" applyFill="1" applyBorder="1" applyAlignment="1">
      <alignment horizontal="right" vertical="center" wrapText="1"/>
    </xf>
    <xf numFmtId="165" fontId="2" fillId="3" borderId="5" xfId="0" applyNumberFormat="1" applyFont="1" applyFill="1" applyBorder="1" applyAlignment="1">
      <alignment horizontal="right" vertical="center" wrapText="1"/>
    </xf>
    <xf numFmtId="165" fontId="2" fillId="3" borderId="6" xfId="0" applyNumberFormat="1" applyFont="1" applyFill="1" applyBorder="1" applyAlignment="1">
      <alignment horizontal="right" vertical="center" wrapText="1"/>
    </xf>
    <xf numFmtId="165" fontId="3" fillId="4" borderId="13" xfId="0" applyNumberFormat="1" applyFont="1" applyFill="1" applyBorder="1" applyAlignment="1">
      <alignment horizontal="right" vertical="center" wrapText="1"/>
    </xf>
    <xf numFmtId="165" fontId="1" fillId="4" borderId="3" xfId="0" applyNumberFormat="1" applyFont="1" applyFill="1" applyBorder="1" applyAlignment="1">
      <alignment horizontal="right" vertical="center" wrapText="1"/>
    </xf>
    <xf numFmtId="165" fontId="1" fillId="4" borderId="12" xfId="0" applyNumberFormat="1" applyFont="1" applyFill="1" applyBorder="1" applyAlignment="1">
      <alignment horizontal="right" vertical="center" wrapText="1"/>
    </xf>
    <xf numFmtId="165" fontId="2" fillId="3" borderId="18" xfId="0" applyNumberFormat="1" applyFont="1" applyFill="1" applyBorder="1" applyAlignment="1">
      <alignment horizontal="right" vertical="center" wrapText="1"/>
    </xf>
    <xf numFmtId="165" fontId="2" fillId="3" borderId="20" xfId="0" applyNumberFormat="1" applyFont="1" applyFill="1" applyBorder="1" applyAlignment="1">
      <alignment horizontal="right" vertical="center" wrapText="1"/>
    </xf>
    <xf numFmtId="165" fontId="3" fillId="4" borderId="12" xfId="0" applyNumberFormat="1" applyFont="1" applyFill="1" applyBorder="1" applyAlignment="1">
      <alignment horizontal="right" vertical="center" wrapText="1"/>
    </xf>
    <xf numFmtId="165" fontId="2" fillId="3" borderId="22" xfId="0" applyNumberFormat="1" applyFont="1" applyFill="1" applyBorder="1" applyAlignment="1">
      <alignment horizontal="right" vertical="center" wrapText="1"/>
    </xf>
    <xf numFmtId="165" fontId="2" fillId="3" borderId="23" xfId="0" applyNumberFormat="1" applyFont="1" applyFill="1" applyBorder="1" applyAlignment="1">
      <alignment horizontal="right" vertical="center" wrapText="1"/>
    </xf>
    <xf numFmtId="165" fontId="3" fillId="4" borderId="16" xfId="0" applyNumberFormat="1" applyFont="1" applyFill="1" applyBorder="1" applyAlignment="1">
      <alignment horizontal="right" vertical="center" wrapText="1"/>
    </xf>
    <xf numFmtId="165" fontId="10" fillId="4" borderId="13" xfId="0" applyNumberFormat="1" applyFont="1" applyFill="1" applyBorder="1" applyAlignment="1">
      <alignment horizontal="right" vertical="center" wrapText="1"/>
    </xf>
    <xf numFmtId="165" fontId="3" fillId="4" borderId="10" xfId="0" applyNumberFormat="1" applyFont="1" applyFill="1" applyBorder="1" applyAlignment="1">
      <alignment horizontal="right" vertical="center" wrapText="1"/>
    </xf>
    <xf numFmtId="165" fontId="7" fillId="3" borderId="17" xfId="0" applyNumberFormat="1" applyFont="1" applyFill="1" applyBorder="1" applyAlignment="1">
      <alignment horizontal="right" vertical="center" wrapText="1"/>
    </xf>
    <xf numFmtId="165" fontId="7" fillId="3" borderId="6" xfId="0" applyNumberFormat="1" applyFont="1" applyFill="1" applyBorder="1" applyAlignment="1">
      <alignment horizontal="right" vertical="center" wrapText="1"/>
    </xf>
    <xf numFmtId="165" fontId="7" fillId="3" borderId="23" xfId="0" applyNumberFormat="1" applyFont="1" applyFill="1" applyBorder="1" applyAlignment="1">
      <alignment horizontal="right" vertical="center" wrapText="1"/>
    </xf>
    <xf numFmtId="165" fontId="3" fillId="4" borderId="17" xfId="0" applyNumberFormat="1" applyFont="1" applyFill="1" applyBorder="1" applyAlignment="1">
      <alignment horizontal="right" vertical="center" wrapText="1"/>
    </xf>
    <xf numFmtId="49" fontId="2" fillId="4" borderId="19" xfId="0" applyNumberFormat="1" applyFont="1" applyFill="1" applyBorder="1" applyAlignment="1">
      <alignment horizontal="center" vertical="center" wrapText="1"/>
    </xf>
    <xf numFmtId="164" fontId="2" fillId="4" borderId="18" xfId="0" applyNumberFormat="1" applyFont="1" applyFill="1" applyBorder="1" applyAlignment="1">
      <alignment horizontal="center" vertical="center" wrapText="1"/>
    </xf>
    <xf numFmtId="165" fontId="15" fillId="4" borderId="18" xfId="0" applyNumberFormat="1" applyFont="1" applyFill="1" applyBorder="1" applyAlignment="1">
      <alignment horizontal="center" vertical="center" wrapText="1"/>
    </xf>
    <xf numFmtId="164" fontId="5" fillId="4" borderId="18" xfId="0" applyNumberFormat="1" applyFont="1" applyFill="1" applyBorder="1" applyAlignment="1">
      <alignment horizontal="center" vertical="center" wrapText="1"/>
    </xf>
    <xf numFmtId="165" fontId="2" fillId="4" borderId="18" xfId="0" applyNumberFormat="1" applyFont="1" applyFill="1" applyBorder="1" applyAlignment="1">
      <alignment horizontal="center" vertical="center" wrapText="1"/>
    </xf>
    <xf numFmtId="165" fontId="2" fillId="4" borderId="20" xfId="0" applyNumberFormat="1" applyFont="1" applyFill="1" applyBorder="1" applyAlignment="1">
      <alignment horizontal="center" vertical="center" wrapText="1"/>
    </xf>
    <xf numFmtId="165" fontId="7" fillId="2" borderId="22" xfId="0" applyNumberFormat="1" applyFont="1" applyFill="1" applyBorder="1" applyAlignment="1">
      <alignment horizontal="right" vertical="center" wrapText="1"/>
    </xf>
    <xf numFmtId="165" fontId="7" fillId="2" borderId="27" xfId="0" applyNumberFormat="1" applyFont="1" applyFill="1" applyBorder="1" applyAlignment="1">
      <alignment horizontal="right" vertical="center" wrapText="1"/>
    </xf>
    <xf numFmtId="165" fontId="17" fillId="2" borderId="27" xfId="0" applyNumberFormat="1" applyFont="1" applyFill="1" applyBorder="1" applyAlignment="1">
      <alignment horizontal="right" vertical="center" wrapText="1"/>
    </xf>
    <xf numFmtId="49" fontId="5" fillId="2" borderId="27" xfId="0" applyNumberFormat="1" applyFont="1" applyFill="1" applyBorder="1" applyAlignment="1">
      <alignment horizontal="left" vertical="center" wrapText="1"/>
    </xf>
    <xf numFmtId="165" fontId="2" fillId="2" borderId="22" xfId="0" applyNumberFormat="1" applyFont="1" applyFill="1" applyBorder="1" applyAlignment="1">
      <alignment horizontal="right" vertical="center" wrapText="1"/>
    </xf>
    <xf numFmtId="165" fontId="2" fillId="2" borderId="23" xfId="0" applyNumberFormat="1" applyFont="1" applyFill="1" applyBorder="1" applyAlignment="1">
      <alignment horizontal="right" vertical="center" wrapText="1"/>
    </xf>
    <xf numFmtId="0" fontId="3" fillId="4" borderId="9" xfId="0" applyNumberFormat="1" applyFont="1" applyFill="1" applyBorder="1" applyAlignment="1">
      <alignment horizontal="left" vertical="top" wrapText="1"/>
    </xf>
    <xf numFmtId="165" fontId="10" fillId="4" borderId="9" xfId="0" applyNumberFormat="1" applyFont="1" applyFill="1" applyBorder="1" applyAlignment="1">
      <alignment horizontal="right" vertical="top" wrapText="1"/>
    </xf>
    <xf numFmtId="164" fontId="2" fillId="3" borderId="22" xfId="0" applyNumberFormat="1" applyFont="1" applyFill="1" applyBorder="1" applyAlignment="1">
      <alignment horizontal="left" vertical="center" wrapText="1"/>
    </xf>
    <xf numFmtId="49" fontId="4" fillId="4" borderId="9" xfId="0" applyNumberFormat="1" applyFont="1" applyFill="1" applyBorder="1" applyAlignment="1">
      <alignment horizontal="left" vertical="top" wrapText="1"/>
    </xf>
    <xf numFmtId="164" fontId="2" fillId="3" borderId="18" xfId="0" applyNumberFormat="1" applyFont="1" applyFill="1" applyBorder="1" applyAlignment="1">
      <alignment horizontal="center" vertical="center" wrapText="1"/>
    </xf>
    <xf numFmtId="164" fontId="5" fillId="3" borderId="18" xfId="0" applyNumberFormat="1" applyFont="1" applyFill="1" applyBorder="1" applyAlignment="1">
      <alignment horizontal="left" vertical="center" wrapText="1"/>
    </xf>
    <xf numFmtId="164" fontId="4" fillId="5" borderId="2" xfId="0" applyNumberFormat="1" applyFont="1" applyFill="1" applyBorder="1" applyAlignment="1">
      <alignment horizontal="center" vertical="center" wrapText="1"/>
    </xf>
    <xf numFmtId="49" fontId="1" fillId="5" borderId="7" xfId="0" applyNumberFormat="1" applyFont="1" applyFill="1" applyBorder="1" applyAlignment="1">
      <alignment horizontal="center" vertical="center" wrapText="1"/>
    </xf>
    <xf numFmtId="0" fontId="3" fillId="5" borderId="1" xfId="0" applyNumberFormat="1" applyFont="1" applyFill="1" applyBorder="1" applyAlignment="1">
      <alignment horizontal="left" vertical="center" wrapText="1"/>
    </xf>
    <xf numFmtId="165" fontId="10" fillId="5" borderId="1" xfId="0" applyNumberFormat="1" applyFont="1" applyFill="1" applyBorder="1" applyAlignment="1">
      <alignment horizontal="right" vertical="center" wrapText="1"/>
    </xf>
    <xf numFmtId="165" fontId="16" fillId="5" borderId="1" xfId="0" applyNumberFormat="1" applyFont="1" applyFill="1" applyBorder="1" applyAlignment="1">
      <alignment horizontal="right" vertical="center" wrapText="1"/>
    </xf>
    <xf numFmtId="49" fontId="4" fillId="5" borderId="1" xfId="0" applyNumberFormat="1" applyFont="1" applyFill="1" applyBorder="1" applyAlignment="1">
      <alignment vertical="top" wrapText="1"/>
    </xf>
    <xf numFmtId="165" fontId="3" fillId="5" borderId="1" xfId="0" applyNumberFormat="1" applyFont="1" applyFill="1" applyBorder="1" applyAlignment="1">
      <alignment horizontal="right" vertical="center" wrapText="1"/>
    </xf>
    <xf numFmtId="165" fontId="3" fillId="5" borderId="13" xfId="0" applyNumberFormat="1" applyFont="1" applyFill="1" applyBorder="1" applyAlignment="1">
      <alignment horizontal="right" vertical="center" wrapText="1"/>
    </xf>
    <xf numFmtId="164" fontId="2" fillId="5" borderId="0" xfId="0" applyNumberFormat="1" applyFont="1" applyFill="1" applyAlignment="1">
      <alignment horizontal="center" vertical="center" wrapText="1"/>
    </xf>
    <xf numFmtId="49" fontId="4" fillId="5" borderId="3" xfId="0" applyNumberFormat="1" applyFont="1" applyFill="1" applyBorder="1" applyAlignment="1">
      <alignment horizontal="left" vertical="top" wrapText="1"/>
    </xf>
    <xf numFmtId="164" fontId="4" fillId="5" borderId="3" xfId="0" applyNumberFormat="1" applyFont="1" applyFill="1" applyBorder="1" applyAlignment="1">
      <alignment vertical="top" wrapText="1"/>
    </xf>
    <xf numFmtId="49" fontId="1" fillId="5" borderId="11" xfId="0" applyNumberFormat="1" applyFont="1" applyFill="1" applyBorder="1" applyAlignment="1">
      <alignment horizontal="center" vertical="center" wrapText="1"/>
    </xf>
    <xf numFmtId="0" fontId="3" fillId="5" borderId="3" xfId="0" applyNumberFormat="1" applyFont="1" applyFill="1" applyBorder="1" applyAlignment="1">
      <alignment horizontal="left" vertical="center" wrapText="1"/>
    </xf>
    <xf numFmtId="165" fontId="10" fillId="5" borderId="3" xfId="0" applyNumberFormat="1" applyFont="1" applyFill="1" applyBorder="1" applyAlignment="1">
      <alignment horizontal="right" vertical="center" wrapText="1"/>
    </xf>
    <xf numFmtId="49" fontId="4" fillId="5" borderId="3" xfId="0" applyNumberFormat="1" applyFont="1" applyFill="1" applyBorder="1" applyAlignment="1">
      <alignment horizontal="left" vertical="center" wrapText="1"/>
    </xf>
    <xf numFmtId="49" fontId="11" fillId="5" borderId="3" xfId="0" applyNumberFormat="1" applyFont="1" applyFill="1" applyBorder="1" applyAlignment="1">
      <alignment horizontal="left" vertical="center" wrapText="1"/>
    </xf>
    <xf numFmtId="0" fontId="11" fillId="5" borderId="1" xfId="0" applyNumberFormat="1" applyFont="1" applyFill="1" applyBorder="1" applyAlignment="1">
      <alignment horizontal="left" vertical="center" wrapText="1"/>
    </xf>
    <xf numFmtId="49" fontId="1" fillId="5" borderId="8" xfId="0" applyNumberFormat="1" applyFont="1" applyFill="1" applyBorder="1" applyAlignment="1">
      <alignment horizontal="center" vertical="center" wrapText="1"/>
    </xf>
    <xf numFmtId="0" fontId="3" fillId="5" borderId="9" xfId="0" applyNumberFormat="1" applyFont="1" applyFill="1" applyBorder="1" applyAlignment="1">
      <alignment horizontal="left" vertical="center" wrapText="1"/>
    </xf>
    <xf numFmtId="165" fontId="10" fillId="5" borderId="9" xfId="0" applyNumberFormat="1" applyFont="1" applyFill="1" applyBorder="1" applyAlignment="1">
      <alignment horizontal="right" vertical="center" wrapText="1"/>
    </xf>
    <xf numFmtId="165" fontId="16" fillId="5" borderId="9" xfId="0" applyNumberFormat="1" applyFont="1" applyFill="1" applyBorder="1" applyAlignment="1">
      <alignment horizontal="right" vertical="center" wrapText="1"/>
    </xf>
    <xf numFmtId="0" fontId="11" fillId="5" borderId="9" xfId="0" applyNumberFormat="1" applyFont="1" applyFill="1" applyBorder="1" applyAlignment="1">
      <alignment horizontal="left" vertical="center" wrapText="1"/>
    </xf>
    <xf numFmtId="165" fontId="3" fillId="5" borderId="9" xfId="0" applyNumberFormat="1" applyFont="1" applyFill="1" applyBorder="1" applyAlignment="1">
      <alignment horizontal="right" vertical="center" wrapText="1"/>
    </xf>
    <xf numFmtId="165" fontId="3" fillId="5" borderId="10" xfId="0" applyNumberFormat="1" applyFont="1" applyFill="1" applyBorder="1" applyAlignment="1">
      <alignment horizontal="right" vertical="center" wrapText="1"/>
    </xf>
    <xf numFmtId="164" fontId="4" fillId="5" borderId="1" xfId="0" applyNumberFormat="1" applyFont="1" applyFill="1" applyBorder="1" applyAlignment="1">
      <alignment horizontal="center" vertical="center" wrapText="1"/>
    </xf>
    <xf numFmtId="49" fontId="3" fillId="5" borderId="11" xfId="0" applyNumberFormat="1" applyFont="1" applyFill="1" applyBorder="1" applyAlignment="1">
      <alignment horizontal="center" vertical="center" wrapText="1"/>
    </xf>
    <xf numFmtId="165" fontId="3" fillId="5" borderId="3" xfId="0" applyNumberFormat="1" applyFont="1" applyFill="1" applyBorder="1" applyAlignment="1">
      <alignment horizontal="right" vertical="center" wrapText="1"/>
    </xf>
    <xf numFmtId="165" fontId="16" fillId="5" borderId="3" xfId="0" applyNumberFormat="1" applyFont="1" applyFill="1" applyBorder="1" applyAlignment="1">
      <alignment horizontal="right" vertical="center" wrapText="1"/>
    </xf>
    <xf numFmtId="165" fontId="3" fillId="5" borderId="12" xfId="0" applyNumberFormat="1" applyFont="1" applyFill="1" applyBorder="1" applyAlignment="1">
      <alignment horizontal="right" vertical="center" wrapText="1"/>
    </xf>
    <xf numFmtId="164" fontId="1" fillId="5" borderId="0" xfId="0" applyNumberFormat="1" applyFont="1" applyFill="1" applyAlignment="1">
      <alignment horizontal="center" vertical="center" wrapText="1"/>
    </xf>
    <xf numFmtId="0" fontId="11" fillId="4" borderId="1" xfId="0" applyNumberFormat="1" applyFont="1" applyFill="1" applyBorder="1" applyAlignment="1">
      <alignment horizontal="left" vertical="center" wrapText="1"/>
    </xf>
    <xf numFmtId="164" fontId="21" fillId="0" borderId="0" xfId="0" applyNumberFormat="1" applyFont="1" applyFill="1" applyAlignment="1">
      <alignment horizontal="center" vertical="center" wrapText="1"/>
    </xf>
    <xf numFmtId="164" fontId="22" fillId="0" borderId="0" xfId="0" applyNumberFormat="1" applyFont="1" applyFill="1" applyAlignment="1">
      <alignment horizontal="center" vertical="center" wrapText="1"/>
    </xf>
    <xf numFmtId="164" fontId="21" fillId="0" borderId="21" xfId="0" applyNumberFormat="1" applyFont="1" applyFill="1" applyBorder="1" applyAlignment="1">
      <alignment horizontal="center" vertical="center" wrapText="1"/>
    </xf>
    <xf numFmtId="164" fontId="21" fillId="0" borderId="23" xfId="0" applyNumberFormat="1" applyFont="1" applyFill="1" applyBorder="1" applyAlignment="1">
      <alignment horizontal="center" vertical="center" wrapText="1"/>
    </xf>
    <xf numFmtId="164" fontId="21" fillId="0" borderId="0" xfId="0" applyNumberFormat="1" applyFont="1" applyFill="1" applyAlignment="1">
      <alignment horizontal="left" vertical="center" wrapText="1"/>
    </xf>
    <xf numFmtId="166" fontId="21" fillId="0" borderId="0" xfId="0" applyNumberFormat="1" applyFont="1" applyFill="1" applyAlignment="1">
      <alignment horizontal="center" vertical="center" wrapText="1"/>
    </xf>
    <xf numFmtId="166" fontId="20" fillId="0" borderId="34" xfId="0" applyNumberFormat="1" applyFont="1" applyFill="1" applyBorder="1" applyAlignment="1">
      <alignment horizontal="center" vertical="center" wrapText="1"/>
    </xf>
    <xf numFmtId="166" fontId="20" fillId="0" borderId="44" xfId="0" applyNumberFormat="1" applyFont="1" applyFill="1" applyBorder="1" applyAlignment="1">
      <alignment horizontal="center" vertical="center" wrapText="1"/>
    </xf>
    <xf numFmtId="164" fontId="23" fillId="0" borderId="0" xfId="0" applyNumberFormat="1" applyFont="1" applyFill="1" applyAlignment="1">
      <alignment horizontal="center" vertical="center" wrapText="1"/>
    </xf>
    <xf numFmtId="164" fontId="20" fillId="7" borderId="7" xfId="0" applyNumberFormat="1" applyFont="1" applyFill="1" applyBorder="1" applyAlignment="1">
      <alignment horizontal="center" vertical="center" wrapText="1"/>
    </xf>
    <xf numFmtId="164" fontId="23" fillId="7" borderId="14" xfId="0" applyNumberFormat="1" applyFont="1" applyFill="1" applyBorder="1" applyAlignment="1">
      <alignment horizontal="center" vertical="center" wrapText="1"/>
    </xf>
    <xf numFmtId="164" fontId="20" fillId="7" borderId="1" xfId="0" applyNumberFormat="1" applyFont="1" applyFill="1" applyBorder="1" applyAlignment="1">
      <alignment horizontal="center" vertical="center" wrapText="1"/>
    </xf>
    <xf numFmtId="164" fontId="22" fillId="7" borderId="13" xfId="0" applyNumberFormat="1" applyFont="1" applyFill="1" applyBorder="1" applyAlignment="1">
      <alignment horizontal="center" vertical="center" wrapText="1"/>
    </xf>
    <xf numFmtId="164" fontId="20" fillId="6" borderId="14" xfId="0" applyNumberFormat="1" applyFont="1" applyFill="1" applyBorder="1" applyAlignment="1">
      <alignment horizontal="center" vertical="center" wrapText="1"/>
    </xf>
    <xf numFmtId="164" fontId="23" fillId="6" borderId="14" xfId="0" applyNumberFormat="1" applyFont="1" applyFill="1" applyBorder="1" applyAlignment="1">
      <alignment horizontal="center" vertical="center" wrapText="1"/>
    </xf>
    <xf numFmtId="164" fontId="20" fillId="6" borderId="1" xfId="0" applyNumberFormat="1" applyFont="1" applyFill="1" applyBorder="1" applyAlignment="1">
      <alignment horizontal="center" vertical="center" wrapText="1"/>
    </xf>
    <xf numFmtId="164" fontId="22" fillId="6" borderId="13" xfId="0" applyNumberFormat="1" applyFont="1" applyFill="1" applyBorder="1" applyAlignment="1">
      <alignment horizontal="center" vertical="center" wrapText="1"/>
    </xf>
    <xf numFmtId="164" fontId="20" fillId="3" borderId="7" xfId="0" applyNumberFormat="1" applyFont="1" applyFill="1" applyBorder="1" applyAlignment="1">
      <alignment horizontal="center" vertical="center" wrapText="1"/>
    </xf>
    <xf numFmtId="164" fontId="22" fillId="3" borderId="14" xfId="0" applyNumberFormat="1" applyFont="1" applyFill="1" applyBorder="1" applyAlignment="1">
      <alignment horizontal="center" vertical="center" wrapText="1"/>
    </xf>
    <xf numFmtId="164" fontId="20" fillId="3" borderId="1" xfId="0" applyNumberFormat="1" applyFont="1" applyFill="1" applyBorder="1" applyAlignment="1">
      <alignment horizontal="center" vertical="center" wrapText="1"/>
    </xf>
    <xf numFmtId="164" fontId="22" fillId="3" borderId="13" xfId="0" applyNumberFormat="1" applyFont="1" applyFill="1" applyBorder="1" applyAlignment="1">
      <alignment horizontal="center" vertical="center" wrapText="1"/>
    </xf>
    <xf numFmtId="164" fontId="20" fillId="2" borderId="14" xfId="0" applyNumberFormat="1" applyFont="1" applyFill="1" applyBorder="1" applyAlignment="1">
      <alignment horizontal="center" vertical="center" wrapText="1"/>
    </xf>
    <xf numFmtId="166" fontId="20" fillId="2" borderId="1" xfId="0" applyNumberFormat="1" applyFont="1" applyFill="1" applyBorder="1" applyAlignment="1">
      <alignment horizontal="center" vertical="center" wrapText="1"/>
    </xf>
    <xf numFmtId="166" fontId="22" fillId="2" borderId="13" xfId="0" applyNumberFormat="1" applyFont="1" applyFill="1" applyBorder="1" applyAlignment="1">
      <alignment horizontal="center" vertical="center" wrapText="1"/>
    </xf>
    <xf numFmtId="164" fontId="21" fillId="7" borderId="7" xfId="0" applyNumberFormat="1" applyFont="1" applyFill="1" applyBorder="1" applyAlignment="1">
      <alignment horizontal="left" vertical="center" wrapText="1"/>
    </xf>
    <xf numFmtId="164" fontId="22" fillId="7" borderId="14" xfId="0" applyNumberFormat="1" applyFont="1" applyFill="1" applyBorder="1" applyAlignment="1">
      <alignment horizontal="center" vertical="center" wrapText="1"/>
    </xf>
    <xf numFmtId="166" fontId="21" fillId="7" borderId="1" xfId="0" applyNumberFormat="1" applyFont="1" applyFill="1" applyBorder="1" applyAlignment="1">
      <alignment horizontal="center" vertical="center" wrapText="1"/>
    </xf>
    <xf numFmtId="166" fontId="22" fillId="7" borderId="13" xfId="0" applyNumberFormat="1" applyFont="1" applyFill="1" applyBorder="1" applyAlignment="1">
      <alignment horizontal="center" vertical="center" wrapText="1"/>
    </xf>
    <xf numFmtId="164" fontId="21" fillId="6" borderId="14" xfId="0" applyNumberFormat="1" applyFont="1" applyFill="1" applyBorder="1" applyAlignment="1">
      <alignment horizontal="left" vertical="center" wrapText="1"/>
    </xf>
    <xf numFmtId="164" fontId="22" fillId="6" borderId="14" xfId="0" applyNumberFormat="1" applyFont="1" applyFill="1" applyBorder="1" applyAlignment="1">
      <alignment horizontal="center" vertical="center" wrapText="1"/>
    </xf>
    <xf numFmtId="166" fontId="21" fillId="6" borderId="1" xfId="0" applyNumberFormat="1" applyFont="1" applyFill="1" applyBorder="1" applyAlignment="1">
      <alignment horizontal="center" vertical="center" wrapText="1"/>
    </xf>
    <xf numFmtId="166" fontId="22" fillId="6" borderId="13" xfId="0" applyNumberFormat="1" applyFont="1" applyFill="1" applyBorder="1" applyAlignment="1">
      <alignment horizontal="center" vertical="center" wrapText="1"/>
    </xf>
    <xf numFmtId="164" fontId="21" fillId="3" borderId="7" xfId="0" applyNumberFormat="1" applyFont="1" applyFill="1" applyBorder="1" applyAlignment="1">
      <alignment horizontal="left" vertical="center" wrapText="1"/>
    </xf>
    <xf numFmtId="166" fontId="21" fillId="3" borderId="1" xfId="0" applyNumberFormat="1" applyFont="1" applyFill="1" applyBorder="1" applyAlignment="1">
      <alignment horizontal="center" vertical="center" wrapText="1"/>
    </xf>
    <xf numFmtId="166" fontId="22" fillId="3" borderId="13" xfId="0" applyNumberFormat="1" applyFont="1" applyFill="1" applyBorder="1" applyAlignment="1">
      <alignment horizontal="center" vertical="center" wrapText="1"/>
    </xf>
    <xf numFmtId="164" fontId="21" fillId="2" borderId="14" xfId="0" applyNumberFormat="1" applyFont="1" applyFill="1" applyBorder="1" applyAlignment="1">
      <alignment horizontal="left" vertical="center" wrapText="1"/>
    </xf>
    <xf numFmtId="166" fontId="21" fillId="2" borderId="1" xfId="0" applyNumberFormat="1" applyFont="1" applyFill="1" applyBorder="1" applyAlignment="1">
      <alignment horizontal="center" vertical="center" wrapText="1"/>
    </xf>
    <xf numFmtId="164" fontId="22" fillId="7" borderId="14" xfId="0" applyNumberFormat="1" applyFont="1" applyFill="1" applyBorder="1" applyAlignment="1">
      <alignment horizontal="center" vertical="center" wrapText="1"/>
    </xf>
    <xf numFmtId="49" fontId="21" fillId="2" borderId="14" xfId="0" applyNumberFormat="1" applyFont="1" applyFill="1" applyBorder="1" applyAlignment="1">
      <alignment horizontal="left" vertical="center" wrapText="1"/>
    </xf>
    <xf numFmtId="0" fontId="24" fillId="2" borderId="14" xfId="0" applyNumberFormat="1" applyFont="1" applyFill="1" applyBorder="1" applyAlignment="1">
      <alignment horizontal="left" vertical="center" wrapText="1"/>
    </xf>
    <xf numFmtId="0" fontId="24" fillId="2" borderId="30" xfId="0" applyNumberFormat="1" applyFont="1" applyFill="1" applyBorder="1" applyAlignment="1">
      <alignment horizontal="left" vertical="center" wrapText="1"/>
    </xf>
    <xf numFmtId="166" fontId="21" fillId="2" borderId="9" xfId="0" applyNumberFormat="1" applyFont="1" applyFill="1" applyBorder="1" applyAlignment="1">
      <alignment horizontal="center" vertical="center" wrapText="1"/>
    </xf>
    <xf numFmtId="166" fontId="22" fillId="2" borderId="10" xfId="0" applyNumberFormat="1" applyFont="1" applyFill="1" applyBorder="1" applyAlignment="1">
      <alignment horizontal="center" vertical="center" wrapText="1"/>
    </xf>
    <xf numFmtId="164" fontId="21" fillId="6" borderId="30" xfId="0" applyNumberFormat="1" applyFont="1" applyFill="1" applyBorder="1" applyAlignment="1">
      <alignment horizontal="left" vertical="center" wrapText="1"/>
    </xf>
    <xf numFmtId="164" fontId="22" fillId="6" borderId="30" xfId="0" applyNumberFormat="1" applyFont="1" applyFill="1" applyBorder="1" applyAlignment="1">
      <alignment horizontal="center" vertical="center" wrapText="1"/>
    </xf>
    <xf numFmtId="166" fontId="21" fillId="6" borderId="9" xfId="0" applyNumberFormat="1" applyFont="1" applyFill="1" applyBorder="1" applyAlignment="1">
      <alignment horizontal="center" vertical="center" wrapText="1"/>
    </xf>
    <xf numFmtId="166" fontId="22" fillId="6" borderId="10" xfId="0" applyNumberFormat="1" applyFont="1" applyFill="1" applyBorder="1" applyAlignment="1">
      <alignment horizontal="center" vertical="center" wrapText="1"/>
    </xf>
    <xf numFmtId="164" fontId="21" fillId="4" borderId="0" xfId="0" applyNumberFormat="1" applyFont="1" applyFill="1" applyBorder="1" applyAlignment="1">
      <alignment horizontal="left" vertical="center" wrapText="1"/>
    </xf>
    <xf numFmtId="166" fontId="21" fillId="4" borderId="0" xfId="0" applyNumberFormat="1" applyFont="1" applyFill="1" applyBorder="1" applyAlignment="1">
      <alignment horizontal="center" vertical="center" wrapText="1"/>
    </xf>
    <xf numFmtId="166" fontId="22" fillId="4" borderId="0" xfId="0" applyNumberFormat="1" applyFont="1" applyFill="1" applyBorder="1" applyAlignment="1">
      <alignment horizontal="center" vertical="center" wrapText="1"/>
    </xf>
    <xf numFmtId="164" fontId="22" fillId="4" borderId="0" xfId="0" applyNumberFormat="1" applyFont="1" applyFill="1" applyBorder="1" applyAlignment="1">
      <alignment horizontal="center" vertical="center" wrapText="1"/>
    </xf>
    <xf numFmtId="164" fontId="21" fillId="3" borderId="14" xfId="0" applyNumberFormat="1" applyFont="1" applyFill="1" applyBorder="1" applyAlignment="1">
      <alignment horizontal="left" vertical="center" wrapText="1"/>
    </xf>
    <xf numFmtId="164" fontId="21" fillId="3" borderId="30" xfId="0" applyNumberFormat="1" applyFont="1" applyFill="1" applyBorder="1" applyAlignment="1">
      <alignment horizontal="left" vertical="center" wrapText="1"/>
    </xf>
    <xf numFmtId="164" fontId="22" fillId="3" borderId="30" xfId="0" applyNumberFormat="1" applyFont="1" applyFill="1" applyBorder="1" applyAlignment="1">
      <alignment horizontal="center" vertical="center" wrapText="1"/>
    </xf>
    <xf numFmtId="166" fontId="21" fillId="3" borderId="9" xfId="0" applyNumberFormat="1" applyFont="1" applyFill="1" applyBorder="1" applyAlignment="1">
      <alignment horizontal="center" vertical="center" wrapText="1"/>
    </xf>
    <xf numFmtId="166" fontId="22" fillId="3" borderId="10" xfId="0" applyNumberFormat="1" applyFont="1" applyFill="1" applyBorder="1" applyAlignment="1">
      <alignment horizontal="center" vertical="center" wrapText="1"/>
    </xf>
    <xf numFmtId="164" fontId="21" fillId="4" borderId="0" xfId="0" applyNumberFormat="1" applyFont="1" applyFill="1" applyBorder="1" applyAlignment="1">
      <alignment horizontal="center" vertical="center" wrapText="1"/>
    </xf>
    <xf numFmtId="164" fontId="23" fillId="4" borderId="0" xfId="0" applyNumberFormat="1" applyFont="1" applyFill="1" applyBorder="1" applyAlignment="1">
      <alignment horizontal="center" vertical="center" wrapText="1"/>
    </xf>
    <xf numFmtId="166" fontId="20" fillId="4" borderId="0" xfId="0" applyNumberFormat="1" applyFont="1" applyFill="1" applyBorder="1" applyAlignment="1">
      <alignment horizontal="center" vertical="center" wrapText="1"/>
    </xf>
    <xf numFmtId="166" fontId="23" fillId="4" borderId="0" xfId="0" applyNumberFormat="1" applyFont="1" applyFill="1" applyBorder="1" applyAlignment="1">
      <alignment horizontal="center" vertical="center" wrapText="1"/>
    </xf>
    <xf numFmtId="164" fontId="21" fillId="0" borderId="0" xfId="0" applyNumberFormat="1" applyFont="1" applyFill="1" applyBorder="1" applyAlignment="1">
      <alignment horizontal="left" vertical="center" wrapText="1"/>
    </xf>
    <xf numFmtId="166" fontId="21" fillId="0" borderId="0" xfId="0" applyNumberFormat="1" applyFont="1" applyFill="1" applyBorder="1" applyAlignment="1">
      <alignment horizontal="center" vertical="center" wrapText="1"/>
    </xf>
    <xf numFmtId="166" fontId="22" fillId="0" borderId="0" xfId="0" applyNumberFormat="1" applyFont="1" applyFill="1" applyBorder="1" applyAlignment="1">
      <alignment horizontal="center" vertical="center" wrapText="1"/>
    </xf>
    <xf numFmtId="164" fontId="21" fillId="0" borderId="0" xfId="0" applyNumberFormat="1" applyFont="1" applyFill="1" applyBorder="1" applyAlignment="1">
      <alignment horizontal="center" vertical="center" wrapText="1"/>
    </xf>
    <xf numFmtId="167" fontId="21" fillId="4" borderId="0" xfId="3" applyNumberFormat="1" applyFont="1" applyFill="1" applyBorder="1" applyAlignment="1">
      <alignment horizontal="center" vertical="center" wrapText="1"/>
    </xf>
    <xf numFmtId="164" fontId="24" fillId="4" borderId="0" xfId="0" applyNumberFormat="1" applyFont="1" applyFill="1" applyBorder="1" applyAlignment="1">
      <alignment horizontal="left" vertical="center" wrapText="1"/>
    </xf>
    <xf numFmtId="164" fontId="25" fillId="4" borderId="0" xfId="0" applyNumberFormat="1" applyFont="1" applyFill="1" applyBorder="1" applyAlignment="1">
      <alignment horizontal="center" vertical="center" wrapText="1"/>
    </xf>
    <xf numFmtId="166" fontId="24" fillId="4" borderId="0" xfId="0" applyNumberFormat="1" applyFont="1" applyFill="1" applyBorder="1" applyAlignment="1">
      <alignment horizontal="center" vertical="center" wrapText="1"/>
    </xf>
    <xf numFmtId="166" fontId="25" fillId="4" borderId="0" xfId="0" applyNumberFormat="1" applyFont="1" applyFill="1" applyBorder="1" applyAlignment="1">
      <alignment horizontal="center" vertical="center" wrapText="1"/>
    </xf>
    <xf numFmtId="164" fontId="21" fillId="7" borderId="11" xfId="0" applyNumberFormat="1" applyFont="1" applyFill="1" applyBorder="1" applyAlignment="1">
      <alignment horizontal="left" vertical="center" wrapText="1"/>
    </xf>
    <xf numFmtId="166" fontId="21" fillId="7" borderId="3" xfId="0" applyNumberFormat="1" applyFont="1" applyFill="1" applyBorder="1" applyAlignment="1">
      <alignment horizontal="center" vertical="center" wrapText="1"/>
    </xf>
    <xf numFmtId="166" fontId="22" fillId="7" borderId="12" xfId="0" applyNumberFormat="1" applyFont="1" applyFill="1" applyBorder="1" applyAlignment="1">
      <alignment horizontal="center" vertical="center" wrapText="1"/>
    </xf>
    <xf numFmtId="166" fontId="20" fillId="8" borderId="5" xfId="0" applyNumberFormat="1" applyFont="1" applyFill="1" applyBorder="1" applyAlignment="1">
      <alignment horizontal="center" vertical="center" wrapText="1"/>
    </xf>
    <xf numFmtId="166" fontId="23" fillId="8" borderId="6" xfId="0" applyNumberFormat="1" applyFont="1" applyFill="1" applyBorder="1" applyAlignment="1">
      <alignment horizontal="center" vertical="center" wrapText="1"/>
    </xf>
    <xf numFmtId="166" fontId="20" fillId="9" borderId="5" xfId="0" applyNumberFormat="1" applyFont="1" applyFill="1" applyBorder="1" applyAlignment="1">
      <alignment horizontal="center" vertical="center" wrapText="1"/>
    </xf>
    <xf numFmtId="166" fontId="23" fillId="9" borderId="6" xfId="0" applyNumberFormat="1" applyFont="1" applyFill="1" applyBorder="1" applyAlignment="1">
      <alignment horizontal="center" vertical="center" wrapText="1"/>
    </xf>
    <xf numFmtId="166" fontId="20" fillId="10" borderId="5" xfId="0" applyNumberFormat="1" applyFont="1" applyFill="1" applyBorder="1" applyAlignment="1">
      <alignment horizontal="center" vertical="center" wrapText="1"/>
    </xf>
    <xf numFmtId="166" fontId="23" fillId="10" borderId="6" xfId="0" applyNumberFormat="1" applyFont="1" applyFill="1" applyBorder="1" applyAlignment="1">
      <alignment horizontal="center" vertical="center" wrapText="1"/>
    </xf>
    <xf numFmtId="166" fontId="20" fillId="5" borderId="5" xfId="0" applyNumberFormat="1" applyFont="1" applyFill="1" applyBorder="1" applyAlignment="1">
      <alignment horizontal="center" vertical="center" wrapText="1"/>
    </xf>
    <xf numFmtId="166" fontId="20" fillId="5" borderId="6" xfId="0" applyNumberFormat="1" applyFont="1" applyFill="1" applyBorder="1" applyAlignment="1">
      <alignment horizontal="center" vertical="center" wrapText="1"/>
    </xf>
    <xf numFmtId="164" fontId="20" fillId="0" borderId="0" xfId="0" applyNumberFormat="1" applyFont="1" applyFill="1" applyBorder="1" applyAlignment="1">
      <alignment horizontal="center" vertical="center" wrapText="1"/>
    </xf>
    <xf numFmtId="164" fontId="20" fillId="0" borderId="0" xfId="0" applyNumberFormat="1" applyFont="1" applyFill="1" applyAlignment="1">
      <alignment horizontal="center" vertical="center" wrapText="1"/>
    </xf>
    <xf numFmtId="167" fontId="21" fillId="8" borderId="9" xfId="3" applyNumberFormat="1" applyFont="1" applyFill="1" applyBorder="1" applyAlignment="1">
      <alignment horizontal="center" vertical="center" wrapText="1"/>
    </xf>
    <xf numFmtId="166" fontId="22" fillId="8" borderId="10" xfId="0" applyNumberFormat="1" applyFont="1" applyFill="1" applyBorder="1" applyAlignment="1">
      <alignment horizontal="center" vertical="center" wrapText="1"/>
    </xf>
    <xf numFmtId="167" fontId="21" fillId="9" borderId="9" xfId="3" applyNumberFormat="1" applyFont="1" applyFill="1" applyBorder="1" applyAlignment="1">
      <alignment horizontal="center" vertical="center" wrapText="1"/>
    </xf>
    <xf numFmtId="166" fontId="22" fillId="9" borderId="10" xfId="0" applyNumberFormat="1" applyFont="1" applyFill="1" applyBorder="1" applyAlignment="1">
      <alignment horizontal="center" vertical="center" wrapText="1"/>
    </xf>
    <xf numFmtId="167" fontId="21" fillId="10" borderId="9" xfId="3" applyNumberFormat="1" applyFont="1" applyFill="1" applyBorder="1" applyAlignment="1">
      <alignment horizontal="center" vertical="center" wrapText="1"/>
    </xf>
    <xf numFmtId="166" fontId="22" fillId="10" borderId="10" xfId="0" applyNumberFormat="1" applyFont="1" applyFill="1" applyBorder="1" applyAlignment="1">
      <alignment horizontal="center" vertical="center" wrapText="1"/>
    </xf>
    <xf numFmtId="167" fontId="21" fillId="5" borderId="9" xfId="3" applyNumberFormat="1" applyFont="1" applyFill="1" applyBorder="1" applyAlignment="1">
      <alignment horizontal="center" vertical="center" wrapText="1"/>
    </xf>
    <xf numFmtId="166" fontId="20" fillId="5" borderId="44" xfId="0" applyNumberFormat="1" applyFont="1" applyFill="1" applyBorder="1" applyAlignment="1">
      <alignment horizontal="center" vertical="center" wrapText="1"/>
    </xf>
    <xf numFmtId="164" fontId="21" fillId="5" borderId="7" xfId="0" applyNumberFormat="1" applyFont="1" applyFill="1" applyBorder="1" applyAlignment="1">
      <alignment horizontal="left" vertical="center" wrapText="1"/>
    </xf>
    <xf numFmtId="164" fontId="22" fillId="5" borderId="14" xfId="0" applyNumberFormat="1" applyFont="1" applyFill="1" applyBorder="1" applyAlignment="1">
      <alignment horizontal="center" vertical="center" wrapText="1"/>
    </xf>
    <xf numFmtId="166" fontId="21" fillId="5" borderId="1" xfId="0" applyNumberFormat="1" applyFont="1" applyFill="1" applyBorder="1" applyAlignment="1">
      <alignment horizontal="center" vertical="center" wrapText="1"/>
    </xf>
    <xf numFmtId="166" fontId="22" fillId="5" borderId="13" xfId="0" applyNumberFormat="1" applyFont="1" applyFill="1" applyBorder="1" applyAlignment="1">
      <alignment horizontal="center" vertical="center" wrapText="1"/>
    </xf>
    <xf numFmtId="164" fontId="21" fillId="11" borderId="7" xfId="0" applyNumberFormat="1" applyFont="1" applyFill="1" applyBorder="1" applyAlignment="1">
      <alignment horizontal="left" vertical="center" wrapText="1"/>
    </xf>
    <xf numFmtId="164" fontId="22" fillId="11" borderId="14" xfId="0" applyNumberFormat="1" applyFont="1" applyFill="1" applyBorder="1" applyAlignment="1">
      <alignment horizontal="center" vertical="center" wrapText="1"/>
    </xf>
    <xf numFmtId="166" fontId="21" fillId="11" borderId="1" xfId="0" applyNumberFormat="1" applyFont="1" applyFill="1" applyBorder="1" applyAlignment="1">
      <alignment horizontal="center" vertical="center" wrapText="1"/>
    </xf>
    <xf numFmtId="166" fontId="22" fillId="11" borderId="13" xfId="0" applyNumberFormat="1" applyFont="1" applyFill="1" applyBorder="1" applyAlignment="1">
      <alignment horizontal="center" vertical="center" wrapText="1"/>
    </xf>
    <xf numFmtId="166" fontId="21" fillId="11" borderId="0" xfId="0" applyNumberFormat="1" applyFont="1" applyFill="1" applyAlignment="1">
      <alignment horizontal="center" vertical="center" wrapText="1"/>
    </xf>
    <xf numFmtId="164" fontId="21" fillId="11" borderId="11" xfId="0" applyNumberFormat="1" applyFont="1" applyFill="1" applyBorder="1" applyAlignment="1">
      <alignment horizontal="left" vertical="center" wrapText="1"/>
    </xf>
    <xf numFmtId="166" fontId="21" fillId="11" borderId="3" xfId="0" applyNumberFormat="1" applyFont="1" applyFill="1" applyBorder="1" applyAlignment="1">
      <alignment horizontal="center" vertical="center" wrapText="1"/>
    </xf>
    <xf numFmtId="166" fontId="22" fillId="11" borderId="12" xfId="0" applyNumberFormat="1" applyFont="1" applyFill="1" applyBorder="1" applyAlignment="1">
      <alignment horizontal="center" vertical="center" wrapText="1"/>
    </xf>
    <xf numFmtId="166" fontId="21" fillId="5" borderId="0" xfId="0" applyNumberFormat="1" applyFont="1" applyFill="1" applyAlignment="1">
      <alignment horizontal="center" vertical="center" wrapText="1"/>
    </xf>
    <xf numFmtId="49" fontId="27" fillId="4" borderId="0" xfId="0" applyNumberFormat="1" applyFont="1" applyFill="1" applyAlignment="1">
      <alignment horizontal="center" vertical="center" wrapText="1"/>
    </xf>
    <xf numFmtId="165" fontId="28" fillId="4" borderId="0" xfId="0" applyNumberFormat="1" applyFont="1" applyFill="1" applyAlignment="1">
      <alignment horizontal="center" vertical="center" wrapText="1"/>
    </xf>
    <xf numFmtId="165" fontId="27" fillId="4" borderId="0" xfId="0" applyNumberFormat="1" applyFont="1" applyFill="1" applyAlignment="1">
      <alignment horizontal="center" vertical="center" wrapText="1"/>
    </xf>
    <xf numFmtId="49" fontId="26" fillId="4" borderId="19" xfId="0" applyNumberFormat="1" applyFont="1" applyFill="1" applyBorder="1" applyAlignment="1">
      <alignment horizontal="center" vertical="center" wrapText="1"/>
    </xf>
    <xf numFmtId="164" fontId="26" fillId="4" borderId="18" xfId="0" applyNumberFormat="1" applyFont="1" applyFill="1" applyBorder="1" applyAlignment="1">
      <alignment horizontal="center" vertical="center" wrapText="1"/>
    </xf>
    <xf numFmtId="165" fontId="29" fillId="4" borderId="18" xfId="0" applyNumberFormat="1" applyFont="1" applyFill="1" applyBorder="1" applyAlignment="1">
      <alignment horizontal="center" vertical="center" wrapText="1"/>
    </xf>
    <xf numFmtId="165" fontId="26" fillId="4" borderId="18" xfId="0" applyNumberFormat="1" applyFont="1" applyFill="1" applyBorder="1" applyAlignment="1">
      <alignment horizontal="center" vertical="center" wrapText="1"/>
    </xf>
    <xf numFmtId="49" fontId="27" fillId="4" borderId="7" xfId="0" applyNumberFormat="1" applyFont="1" applyFill="1" applyBorder="1" applyAlignment="1">
      <alignment horizontal="center" vertical="center" wrapText="1"/>
    </xf>
    <xf numFmtId="0" fontId="27" fillId="4" borderId="1" xfId="0" applyNumberFormat="1" applyFont="1" applyFill="1" applyBorder="1" applyAlignment="1">
      <alignment horizontal="left" vertical="center" wrapText="1"/>
    </xf>
    <xf numFmtId="49" fontId="27" fillId="4" borderId="11" xfId="0" applyNumberFormat="1" applyFont="1" applyFill="1" applyBorder="1" applyAlignment="1">
      <alignment horizontal="center" vertical="center" wrapText="1"/>
    </xf>
    <xf numFmtId="0" fontId="27" fillId="4" borderId="3" xfId="0" applyNumberFormat="1" applyFont="1" applyFill="1" applyBorder="1" applyAlignment="1">
      <alignment horizontal="left" vertical="center" wrapText="1"/>
    </xf>
    <xf numFmtId="0" fontId="27" fillId="4" borderId="3" xfId="0" applyNumberFormat="1" applyFont="1" applyFill="1" applyBorder="1" applyAlignment="1">
      <alignment horizontal="left" vertical="top" wrapText="1"/>
    </xf>
    <xf numFmtId="164" fontId="26" fillId="5" borderId="0" xfId="0" applyNumberFormat="1" applyFont="1" applyFill="1" applyAlignment="1">
      <alignment horizontal="center" vertical="center" wrapText="1"/>
    </xf>
    <xf numFmtId="49" fontId="27" fillId="4" borderId="8" xfId="0" applyNumberFormat="1" applyFont="1" applyFill="1" applyBorder="1" applyAlignment="1">
      <alignment horizontal="center" vertical="center" wrapText="1"/>
    </xf>
    <xf numFmtId="0" fontId="27" fillId="4" borderId="9" xfId="0" applyNumberFormat="1" applyFont="1" applyFill="1" applyBorder="1" applyAlignment="1">
      <alignment horizontal="left" vertical="center" wrapText="1"/>
    </xf>
    <xf numFmtId="0" fontId="31" fillId="4" borderId="1" xfId="0" applyNumberFormat="1" applyFont="1" applyFill="1" applyBorder="1" applyAlignment="1">
      <alignment horizontal="left" vertical="center" wrapText="1"/>
    </xf>
    <xf numFmtId="0" fontId="27" fillId="4" borderId="9" xfId="0" applyNumberFormat="1" applyFont="1" applyFill="1" applyBorder="1" applyAlignment="1">
      <alignment horizontal="left" vertical="top" wrapText="1"/>
    </xf>
    <xf numFmtId="49" fontId="27" fillId="4" borderId="15" xfId="0" applyNumberFormat="1" applyFont="1" applyFill="1" applyBorder="1" applyAlignment="1">
      <alignment horizontal="center" vertical="center" wrapText="1"/>
    </xf>
    <xf numFmtId="0" fontId="27" fillId="4" borderId="16" xfId="0" applyNumberFormat="1" applyFont="1" applyFill="1" applyBorder="1" applyAlignment="1">
      <alignment horizontal="left" vertical="center" wrapText="1"/>
    </xf>
    <xf numFmtId="165" fontId="26" fillId="2" borderId="22" xfId="0" applyNumberFormat="1" applyFont="1" applyFill="1" applyBorder="1" applyAlignment="1">
      <alignment horizontal="center" vertical="center" wrapText="1"/>
    </xf>
    <xf numFmtId="165" fontId="28" fillId="4" borderId="1" xfId="0" applyNumberFormat="1" applyFont="1" applyFill="1" applyBorder="1" applyAlignment="1">
      <alignment horizontal="center" vertical="center" wrapText="1"/>
    </xf>
    <xf numFmtId="165" fontId="27" fillId="4" borderId="1" xfId="0" applyNumberFormat="1" applyFont="1" applyFill="1" applyBorder="1" applyAlignment="1">
      <alignment horizontal="center" vertical="center" wrapText="1"/>
    </xf>
    <xf numFmtId="165" fontId="28" fillId="4" borderId="3" xfId="0" applyNumberFormat="1" applyFont="1" applyFill="1" applyBorder="1" applyAlignment="1">
      <alignment horizontal="center" vertical="center" wrapText="1"/>
    </xf>
    <xf numFmtId="165" fontId="27" fillId="4" borderId="3" xfId="0" applyNumberFormat="1" applyFont="1" applyFill="1" applyBorder="1" applyAlignment="1">
      <alignment horizontal="center" vertical="center" wrapText="1"/>
    </xf>
    <xf numFmtId="165" fontId="28" fillId="4" borderId="9" xfId="0" applyNumberFormat="1" applyFont="1" applyFill="1" applyBorder="1" applyAlignment="1">
      <alignment horizontal="center" vertical="center" wrapText="1"/>
    </xf>
    <xf numFmtId="165" fontId="27" fillId="4" borderId="9" xfId="0" applyNumberFormat="1" applyFont="1" applyFill="1" applyBorder="1" applyAlignment="1">
      <alignment horizontal="center" vertical="center" wrapText="1"/>
    </xf>
    <xf numFmtId="165" fontId="28" fillId="4" borderId="16" xfId="0" applyNumberFormat="1" applyFont="1" applyFill="1" applyBorder="1" applyAlignment="1">
      <alignment horizontal="center" vertical="center" wrapText="1"/>
    </xf>
    <xf numFmtId="165" fontId="27" fillId="4" borderId="16" xfId="0" applyNumberFormat="1" applyFont="1" applyFill="1" applyBorder="1" applyAlignment="1">
      <alignment horizontal="center" vertical="center" wrapText="1"/>
    </xf>
    <xf numFmtId="165" fontId="27" fillId="4" borderId="2" xfId="0" applyNumberFormat="1" applyFont="1" applyFill="1" applyBorder="1" applyAlignment="1">
      <alignment horizontal="center" vertical="center" wrapText="1"/>
    </xf>
    <xf numFmtId="165" fontId="27" fillId="4" borderId="24" xfId="0" applyNumberFormat="1" applyFont="1" applyFill="1" applyBorder="1" applyAlignment="1">
      <alignment horizontal="center" vertical="center" wrapText="1"/>
    </xf>
    <xf numFmtId="165" fontId="27" fillId="4" borderId="29" xfId="0" applyNumberFormat="1" applyFont="1" applyFill="1" applyBorder="1" applyAlignment="1">
      <alignment horizontal="center" vertical="center" wrapText="1"/>
    </xf>
    <xf numFmtId="165" fontId="27" fillId="4" borderId="48" xfId="0" applyNumberFormat="1" applyFont="1" applyFill="1" applyBorder="1" applyAlignment="1">
      <alignment horizontal="center" vertical="center" wrapText="1"/>
    </xf>
    <xf numFmtId="49" fontId="31" fillId="4" borderId="7" xfId="0" applyNumberFormat="1" applyFont="1" applyFill="1" applyBorder="1" applyAlignment="1">
      <alignment horizontal="center" vertical="center" wrapText="1"/>
    </xf>
    <xf numFmtId="165" fontId="31" fillId="4" borderId="1" xfId="0" applyNumberFormat="1" applyFont="1" applyFill="1" applyBorder="1" applyAlignment="1">
      <alignment horizontal="center" vertical="center" wrapText="1"/>
    </xf>
    <xf numFmtId="164" fontId="32" fillId="4" borderId="0" xfId="0" applyNumberFormat="1" applyFont="1" applyFill="1" applyAlignment="1">
      <alignment horizontal="center" vertical="center" wrapText="1"/>
    </xf>
    <xf numFmtId="164" fontId="27" fillId="4" borderId="0" xfId="0" applyNumberFormat="1" applyFont="1" applyFill="1" applyAlignment="1">
      <alignment horizontal="center" vertical="center" wrapText="1"/>
    </xf>
    <xf numFmtId="164" fontId="26" fillId="4" borderId="0" xfId="0" applyNumberFormat="1" applyFont="1" applyFill="1" applyAlignment="1">
      <alignment horizontal="center" vertical="center" wrapText="1"/>
    </xf>
    <xf numFmtId="165" fontId="34" fillId="4" borderId="0" xfId="0" applyNumberFormat="1" applyFont="1" applyFill="1" applyAlignment="1">
      <alignment horizontal="center" vertical="center" wrapText="1"/>
    </xf>
    <xf numFmtId="165" fontId="36" fillId="4" borderId="0" xfId="0" applyNumberFormat="1" applyFont="1" applyFill="1" applyAlignment="1">
      <alignment horizontal="center" vertical="center" wrapText="1"/>
    </xf>
    <xf numFmtId="0" fontId="11" fillId="5" borderId="24" xfId="0" applyNumberFormat="1" applyFont="1" applyFill="1" applyBorder="1" applyAlignment="1">
      <alignment horizontal="center" vertical="center" wrapText="1"/>
    </xf>
    <xf numFmtId="0" fontId="11" fillId="5" borderId="25" xfId="0" applyNumberFormat="1" applyFont="1" applyFill="1" applyBorder="1" applyAlignment="1">
      <alignment horizontal="center" vertical="center" wrapText="1"/>
    </xf>
    <xf numFmtId="0" fontId="11" fillId="4" borderId="2" xfId="0" applyNumberFormat="1" applyFont="1" applyFill="1" applyBorder="1" applyAlignment="1">
      <alignment horizontal="center" vertical="center" wrapText="1"/>
    </xf>
    <xf numFmtId="0" fontId="11" fillId="4" borderId="14" xfId="0" applyNumberFormat="1" applyFont="1" applyFill="1" applyBorder="1" applyAlignment="1">
      <alignment horizontal="center" vertical="center" wrapText="1"/>
    </xf>
    <xf numFmtId="164" fontId="2" fillId="4" borderId="0" xfId="0" applyNumberFormat="1" applyFont="1" applyFill="1" applyAlignment="1">
      <alignment horizontal="center" vertical="center" wrapText="1"/>
    </xf>
    <xf numFmtId="49" fontId="2" fillId="2" borderId="26" xfId="0" applyNumberFormat="1" applyFont="1" applyFill="1" applyBorder="1" applyAlignment="1">
      <alignment horizontal="center" vertical="center" wrapText="1"/>
    </xf>
    <xf numFmtId="49" fontId="2" fillId="2" borderId="27" xfId="0" applyNumberFormat="1" applyFont="1" applyFill="1" applyBorder="1" applyAlignment="1">
      <alignment horizontal="center" vertical="center" wrapText="1"/>
    </xf>
    <xf numFmtId="49" fontId="4" fillId="4" borderId="1" xfId="0" applyNumberFormat="1" applyFont="1" applyFill="1" applyBorder="1" applyAlignment="1">
      <alignment horizontal="left" vertical="top" wrapText="1"/>
    </xf>
    <xf numFmtId="49" fontId="4" fillId="3" borderId="22" xfId="0" applyNumberFormat="1" applyFont="1" applyFill="1" applyBorder="1" applyAlignment="1">
      <alignment horizontal="left" vertical="center" wrapText="1"/>
    </xf>
    <xf numFmtId="0" fontId="11" fillId="4" borderId="1" xfId="0" applyNumberFormat="1" applyFont="1" applyFill="1" applyBorder="1" applyAlignment="1">
      <alignment horizontal="left" vertical="center" wrapText="1"/>
    </xf>
    <xf numFmtId="0" fontId="11" fillId="5" borderId="1" xfId="0" applyNumberFormat="1" applyFont="1" applyFill="1" applyBorder="1" applyAlignment="1">
      <alignment horizontal="center" vertical="center" wrapText="1"/>
    </xf>
    <xf numFmtId="0" fontId="11" fillId="5" borderId="9" xfId="0" applyNumberFormat="1" applyFont="1" applyFill="1" applyBorder="1" applyAlignment="1">
      <alignment horizontal="center" vertical="center" wrapText="1"/>
    </xf>
    <xf numFmtId="49" fontId="26" fillId="2" borderId="26" xfId="0" applyNumberFormat="1" applyFont="1" applyFill="1" applyBorder="1" applyAlignment="1">
      <alignment horizontal="center" vertical="center" wrapText="1"/>
    </xf>
    <xf numFmtId="49" fontId="26" fillId="2" borderId="27" xfId="0" applyNumberFormat="1" applyFont="1" applyFill="1" applyBorder="1" applyAlignment="1">
      <alignment horizontal="center" vertical="center" wrapText="1"/>
    </xf>
    <xf numFmtId="164" fontId="33" fillId="4" borderId="0" xfId="0" applyNumberFormat="1" applyFont="1" applyFill="1" applyAlignment="1">
      <alignment horizontal="center" vertical="center" wrapText="1"/>
    </xf>
    <xf numFmtId="164" fontId="20" fillId="9" borderId="41" xfId="0" applyNumberFormat="1" applyFont="1" applyFill="1" applyBorder="1" applyAlignment="1">
      <alignment horizontal="center" vertical="center" wrapText="1"/>
    </xf>
    <xf numFmtId="164" fontId="20" fillId="9" borderId="37" xfId="0" applyNumberFormat="1" applyFont="1" applyFill="1" applyBorder="1" applyAlignment="1">
      <alignment horizontal="center" vertical="center" wrapText="1"/>
    </xf>
    <xf numFmtId="164" fontId="20" fillId="9" borderId="39" xfId="0" applyNumberFormat="1" applyFont="1" applyFill="1" applyBorder="1" applyAlignment="1">
      <alignment horizontal="center" vertical="center" wrapText="1"/>
    </xf>
    <xf numFmtId="164" fontId="20" fillId="9" borderId="38" xfId="0" applyNumberFormat="1" applyFont="1" applyFill="1" applyBorder="1" applyAlignment="1">
      <alignment horizontal="center" vertical="center" wrapText="1"/>
    </xf>
    <xf numFmtId="164" fontId="20" fillId="10" borderId="40" xfId="0" applyNumberFormat="1" applyFont="1" applyFill="1" applyBorder="1" applyAlignment="1">
      <alignment horizontal="center" vertical="center" wrapText="1"/>
    </xf>
    <xf numFmtId="164" fontId="20" fillId="10" borderId="41" xfId="0" applyNumberFormat="1" applyFont="1" applyFill="1" applyBorder="1" applyAlignment="1">
      <alignment horizontal="center" vertical="center" wrapText="1"/>
    </xf>
    <xf numFmtId="164" fontId="20" fillId="10" borderId="37" xfId="0" applyNumberFormat="1" applyFont="1" applyFill="1" applyBorder="1" applyAlignment="1">
      <alignment horizontal="center" vertical="center" wrapText="1"/>
    </xf>
    <xf numFmtId="164" fontId="20" fillId="10" borderId="36" xfId="0" applyNumberFormat="1" applyFont="1" applyFill="1" applyBorder="1" applyAlignment="1">
      <alignment horizontal="center" vertical="center" wrapText="1"/>
    </xf>
    <xf numFmtId="164" fontId="20" fillId="10" borderId="39" xfId="0" applyNumberFormat="1" applyFont="1" applyFill="1" applyBorder="1" applyAlignment="1">
      <alignment horizontal="center" vertical="center" wrapText="1"/>
    </xf>
    <xf numFmtId="164" fontId="20" fillId="10" borderId="38" xfId="0" applyNumberFormat="1" applyFont="1" applyFill="1" applyBorder="1" applyAlignment="1">
      <alignment horizontal="center" vertical="center" wrapText="1"/>
    </xf>
    <xf numFmtId="164" fontId="20" fillId="0" borderId="0" xfId="0" applyNumberFormat="1" applyFont="1" applyFill="1" applyAlignment="1">
      <alignment horizontal="center" vertical="center" wrapText="1"/>
    </xf>
    <xf numFmtId="164" fontId="20" fillId="0" borderId="26" xfId="0" applyNumberFormat="1" applyFont="1" applyFill="1" applyBorder="1" applyAlignment="1">
      <alignment horizontal="center" vertical="center" wrapText="1"/>
    </xf>
    <xf numFmtId="164" fontId="20" fillId="0" borderId="42" xfId="0" applyNumberFormat="1" applyFont="1" applyFill="1" applyBorder="1" applyAlignment="1">
      <alignment horizontal="center" vertical="center" wrapText="1"/>
    </xf>
    <xf numFmtId="164" fontId="20" fillId="0" borderId="43" xfId="0" applyNumberFormat="1" applyFont="1" applyFill="1" applyBorder="1" applyAlignment="1">
      <alignment horizontal="center" vertical="center" wrapText="1"/>
    </xf>
    <xf numFmtId="164" fontId="20" fillId="5" borderId="4" xfId="0" applyNumberFormat="1" applyFont="1" applyFill="1" applyBorder="1" applyAlignment="1">
      <alignment horizontal="center" vertical="center" wrapText="1"/>
    </xf>
    <xf numFmtId="164" fontId="20" fillId="5" borderId="34" xfId="0" applyNumberFormat="1" applyFont="1" applyFill="1" applyBorder="1" applyAlignment="1">
      <alignment horizontal="center" vertical="center" wrapText="1"/>
    </xf>
    <xf numFmtId="164" fontId="21" fillId="0" borderId="0" xfId="0" applyNumberFormat="1" applyFont="1" applyFill="1" applyBorder="1" applyAlignment="1">
      <alignment horizontal="center" vertical="center" wrapText="1"/>
    </xf>
    <xf numFmtId="164" fontId="23" fillId="8" borderId="31" xfId="0" applyNumberFormat="1" applyFont="1" applyFill="1" applyBorder="1" applyAlignment="1">
      <alignment horizontal="center" vertical="center" wrapText="1"/>
    </xf>
    <xf numFmtId="164" fontId="23" fillId="8" borderId="32" xfId="0" applyNumberFormat="1" applyFont="1" applyFill="1" applyBorder="1" applyAlignment="1">
      <alignment horizontal="center" vertical="center" wrapText="1"/>
    </xf>
    <xf numFmtId="164" fontId="23" fillId="8" borderId="33" xfId="0" applyNumberFormat="1" applyFont="1" applyFill="1" applyBorder="1" applyAlignment="1">
      <alignment horizontal="center" vertical="center" wrapText="1"/>
    </xf>
    <xf numFmtId="164" fontId="23" fillId="5" borderId="35" xfId="0" applyNumberFormat="1" applyFont="1" applyFill="1" applyBorder="1" applyAlignment="1">
      <alignment horizontal="center" vertical="center" wrapText="1"/>
    </xf>
    <xf numFmtId="164" fontId="23" fillId="5" borderId="5" xfId="0" applyNumberFormat="1" applyFont="1" applyFill="1" applyBorder="1" applyAlignment="1">
      <alignment horizontal="center" vertical="center" wrapText="1"/>
    </xf>
    <xf numFmtId="164" fontId="23" fillId="5" borderId="6" xfId="0" applyNumberFormat="1" applyFont="1" applyFill="1" applyBorder="1" applyAlignment="1">
      <alignment horizontal="center" vertical="center" wrapText="1"/>
    </xf>
    <xf numFmtId="164" fontId="23" fillId="9" borderId="35" xfId="0" applyNumberFormat="1" applyFont="1" applyFill="1" applyBorder="1" applyAlignment="1">
      <alignment horizontal="center" vertical="center" wrapText="1"/>
    </xf>
    <xf numFmtId="164" fontId="23" fillId="9" borderId="5" xfId="0" applyNumberFormat="1" applyFont="1" applyFill="1" applyBorder="1" applyAlignment="1">
      <alignment horizontal="center" vertical="center" wrapText="1"/>
    </xf>
    <xf numFmtId="164" fontId="23" fillId="9" borderId="6" xfId="0" applyNumberFormat="1" applyFont="1" applyFill="1" applyBorder="1" applyAlignment="1">
      <alignment horizontal="center" vertical="center" wrapText="1"/>
    </xf>
    <xf numFmtId="164" fontId="23" fillId="10" borderId="4" xfId="0" applyNumberFormat="1" applyFont="1" applyFill="1" applyBorder="1" applyAlignment="1">
      <alignment horizontal="center" vertical="center" wrapText="1"/>
    </xf>
    <xf numFmtId="164" fontId="23" fillId="10" borderId="35" xfId="0" applyNumberFormat="1" applyFont="1" applyFill="1" applyBorder="1" applyAlignment="1">
      <alignment horizontal="center" vertical="center" wrapText="1"/>
    </xf>
    <xf numFmtId="164" fontId="23" fillId="10" borderId="5" xfId="0" applyNumberFormat="1" applyFont="1" applyFill="1" applyBorder="1" applyAlignment="1">
      <alignment horizontal="center" vertical="center" wrapText="1"/>
    </xf>
    <xf numFmtId="164" fontId="23" fillId="10" borderId="6" xfId="0" applyNumberFormat="1" applyFont="1" applyFill="1" applyBorder="1" applyAlignment="1">
      <alignment horizontal="center" vertical="center" wrapText="1"/>
    </xf>
    <xf numFmtId="164" fontId="20" fillId="4" borderId="0" xfId="0" applyNumberFormat="1" applyFont="1" applyFill="1" applyBorder="1" applyAlignment="1">
      <alignment horizontal="center" vertical="center" wrapText="1"/>
    </xf>
    <xf numFmtId="164" fontId="20" fillId="8" borderId="40" xfId="0" applyNumberFormat="1" applyFont="1" applyFill="1" applyBorder="1" applyAlignment="1">
      <alignment horizontal="center" vertical="center" wrapText="1"/>
    </xf>
    <xf numFmtId="164" fontId="20" fillId="8" borderId="41" xfId="0" applyNumberFormat="1" applyFont="1" applyFill="1" applyBorder="1" applyAlignment="1">
      <alignment horizontal="center" vertical="center" wrapText="1"/>
    </xf>
    <xf numFmtId="164" fontId="20" fillId="8" borderId="37" xfId="0" applyNumberFormat="1" applyFont="1" applyFill="1" applyBorder="1" applyAlignment="1">
      <alignment horizontal="center" vertical="center" wrapText="1"/>
    </xf>
    <xf numFmtId="164" fontId="20" fillId="8" borderId="36" xfId="0" applyNumberFormat="1" applyFont="1" applyFill="1" applyBorder="1" applyAlignment="1">
      <alignment horizontal="center" vertical="center" wrapText="1"/>
    </xf>
    <xf numFmtId="164" fontId="20" fillId="8" borderId="39" xfId="0" applyNumberFormat="1" applyFont="1" applyFill="1" applyBorder="1" applyAlignment="1">
      <alignment horizontal="center" vertical="center" wrapText="1"/>
    </xf>
    <xf numFmtId="164" fontId="20" fillId="8" borderId="38" xfId="0" applyNumberFormat="1" applyFont="1" applyFill="1" applyBorder="1" applyAlignment="1">
      <alignment horizontal="center" vertical="center" wrapText="1"/>
    </xf>
    <xf numFmtId="164" fontId="22" fillId="7" borderId="2" xfId="0" applyNumberFormat="1" applyFont="1" applyFill="1" applyBorder="1" applyAlignment="1">
      <alignment horizontal="center" vertical="center" wrapText="1"/>
    </xf>
    <xf numFmtId="164" fontId="22" fillId="7" borderId="14" xfId="0" applyNumberFormat="1" applyFont="1" applyFill="1" applyBorder="1" applyAlignment="1">
      <alignment horizontal="center" vertical="center" wrapText="1"/>
    </xf>
    <xf numFmtId="164" fontId="22" fillId="11" borderId="2" xfId="0" applyNumberFormat="1" applyFont="1" applyFill="1" applyBorder="1" applyAlignment="1">
      <alignment horizontal="center" vertical="center" wrapText="1"/>
    </xf>
    <xf numFmtId="164" fontId="22" fillId="11" borderId="14" xfId="0" applyNumberFormat="1" applyFont="1" applyFill="1" applyBorder="1" applyAlignment="1">
      <alignment horizontal="center" vertical="center" wrapText="1"/>
    </xf>
    <xf numFmtId="165" fontId="28" fillId="4" borderId="3" xfId="0" applyNumberFormat="1" applyFont="1" applyFill="1" applyBorder="1" applyAlignment="1">
      <alignment horizontal="center" vertical="top" wrapText="1"/>
    </xf>
    <xf numFmtId="164" fontId="27" fillId="4" borderId="8" xfId="0" applyNumberFormat="1" applyFont="1" applyFill="1" applyBorder="1" applyAlignment="1">
      <alignment horizontal="center" vertical="center" wrapText="1"/>
    </xf>
    <xf numFmtId="164" fontId="27" fillId="4" borderId="9" xfId="0" applyNumberFormat="1" applyFont="1" applyFill="1" applyBorder="1" applyAlignment="1">
      <alignment horizontal="center" vertical="center" wrapText="1"/>
    </xf>
    <xf numFmtId="49" fontId="27" fillId="4" borderId="9" xfId="0" applyNumberFormat="1" applyFont="1" applyFill="1" applyBorder="1" applyAlignment="1">
      <alignment horizontal="left" vertical="center" wrapText="1"/>
    </xf>
    <xf numFmtId="165" fontId="15" fillId="2" borderId="22" xfId="0" applyNumberFormat="1" applyFont="1" applyFill="1" applyBorder="1" applyAlignment="1">
      <alignment horizontal="center" vertical="center" wrapText="1"/>
    </xf>
    <xf numFmtId="165" fontId="10" fillId="4" borderId="1" xfId="0" applyNumberFormat="1" applyFont="1" applyFill="1" applyBorder="1" applyAlignment="1">
      <alignment horizontal="center" vertical="center" wrapText="1"/>
    </xf>
    <xf numFmtId="165" fontId="10" fillId="4" borderId="3" xfId="0" applyNumberFormat="1" applyFont="1" applyFill="1" applyBorder="1" applyAlignment="1">
      <alignment horizontal="center" vertical="center" wrapText="1"/>
    </xf>
    <xf numFmtId="165" fontId="6" fillId="4" borderId="1" xfId="0" applyNumberFormat="1" applyFont="1" applyFill="1" applyBorder="1" applyAlignment="1">
      <alignment horizontal="center" vertical="center" wrapText="1"/>
    </xf>
    <xf numFmtId="165" fontId="10" fillId="4" borderId="9" xfId="0" applyNumberFormat="1" applyFont="1" applyFill="1" applyBorder="1" applyAlignment="1">
      <alignment horizontal="center" vertical="top" wrapText="1"/>
    </xf>
    <xf numFmtId="165" fontId="10" fillId="4" borderId="16" xfId="0" applyNumberFormat="1" applyFont="1" applyFill="1" applyBorder="1" applyAlignment="1">
      <alignment horizontal="center" vertical="center" wrapText="1"/>
    </xf>
    <xf numFmtId="165" fontId="10" fillId="4" borderId="9" xfId="0" applyNumberFormat="1" applyFont="1" applyFill="1" applyBorder="1" applyAlignment="1">
      <alignment horizontal="center" vertical="center" wrapText="1"/>
    </xf>
    <xf numFmtId="165" fontId="10" fillId="4" borderId="3" xfId="0" applyNumberFormat="1" applyFont="1" applyFill="1" applyBorder="1" applyAlignment="1">
      <alignment horizontal="center" vertical="top" wrapText="1"/>
    </xf>
    <xf numFmtId="0" fontId="27" fillId="4" borderId="1" xfId="0" applyNumberFormat="1" applyFont="1" applyFill="1" applyBorder="1" applyAlignment="1">
      <alignment horizontal="left" vertical="top" wrapText="1"/>
    </xf>
    <xf numFmtId="165" fontId="10" fillId="4" borderId="1" xfId="0" applyNumberFormat="1" applyFont="1" applyFill="1" applyBorder="1" applyAlignment="1">
      <alignment horizontal="center" vertical="top" wrapText="1"/>
    </xf>
    <xf numFmtId="164" fontId="39" fillId="4" borderId="51" xfId="0" applyNumberFormat="1" applyFont="1" applyFill="1" applyBorder="1" applyAlignment="1">
      <alignment horizontal="center" vertical="center" wrapText="1"/>
    </xf>
    <xf numFmtId="165" fontId="26" fillId="4" borderId="45" xfId="0" applyNumberFormat="1" applyFont="1" applyFill="1" applyBorder="1" applyAlignment="1">
      <alignment horizontal="center" vertical="center" wrapText="1"/>
    </xf>
    <xf numFmtId="165" fontId="26" fillId="2" borderId="28" xfId="0" applyNumberFormat="1" applyFont="1" applyFill="1" applyBorder="1" applyAlignment="1">
      <alignment horizontal="center" vertical="center" wrapText="1"/>
    </xf>
    <xf numFmtId="165" fontId="31" fillId="4" borderId="2" xfId="0" applyNumberFormat="1" applyFont="1" applyFill="1" applyBorder="1" applyAlignment="1">
      <alignment horizontal="center" vertical="center" wrapText="1"/>
    </xf>
    <xf numFmtId="164" fontId="27" fillId="4" borderId="29" xfId="0" applyNumberFormat="1" applyFont="1" applyFill="1" applyBorder="1" applyAlignment="1">
      <alignment horizontal="center" vertical="center" wrapText="1"/>
    </xf>
    <xf numFmtId="165" fontId="35" fillId="4" borderId="52" xfId="0" applyNumberFormat="1" applyFont="1" applyFill="1" applyBorder="1" applyAlignment="1">
      <alignment horizontal="center" vertical="center" wrapText="1"/>
    </xf>
    <xf numFmtId="165" fontId="37" fillId="4" borderId="52" xfId="0" applyNumberFormat="1" applyFont="1" applyFill="1" applyBorder="1" applyAlignment="1">
      <alignment horizontal="center" vertical="center" wrapText="1"/>
    </xf>
    <xf numFmtId="165" fontId="34" fillId="4" borderId="50" xfId="0" applyNumberFormat="1" applyFont="1" applyFill="1" applyBorder="1" applyAlignment="1">
      <alignment horizontal="center" vertical="center" wrapText="1"/>
    </xf>
    <xf numFmtId="165" fontId="36" fillId="4" borderId="50" xfId="0" applyNumberFormat="1" applyFont="1" applyFill="1" applyBorder="1" applyAlignment="1">
      <alignment horizontal="center" vertical="center" wrapText="1"/>
    </xf>
    <xf numFmtId="165" fontId="34" fillId="4" borderId="54" xfId="0" applyNumberFormat="1" applyFont="1" applyFill="1" applyBorder="1" applyAlignment="1">
      <alignment horizontal="center" vertical="center" wrapText="1"/>
    </xf>
    <xf numFmtId="165" fontId="36" fillId="4" borderId="54" xfId="0" applyNumberFormat="1" applyFont="1" applyFill="1" applyBorder="1" applyAlignment="1">
      <alignment horizontal="center" vertical="center" wrapText="1"/>
    </xf>
    <xf numFmtId="165" fontId="36" fillId="4" borderId="51" xfId="0" applyNumberFormat="1" applyFont="1" applyFill="1" applyBorder="1" applyAlignment="1">
      <alignment horizontal="center" vertical="center" wrapText="1"/>
    </xf>
    <xf numFmtId="165" fontId="34" fillId="4" borderId="51" xfId="0" applyNumberFormat="1" applyFont="1" applyFill="1" applyBorder="1" applyAlignment="1">
      <alignment horizontal="center" vertical="center" wrapText="1"/>
    </xf>
    <xf numFmtId="165" fontId="34" fillId="4" borderId="53" xfId="0" applyNumberFormat="1" applyFont="1" applyFill="1" applyBorder="1" applyAlignment="1">
      <alignment horizontal="center" vertical="center" wrapText="1"/>
    </xf>
    <xf numFmtId="165" fontId="36" fillId="4" borderId="53" xfId="0" applyNumberFormat="1" applyFont="1" applyFill="1" applyBorder="1" applyAlignment="1">
      <alignment horizontal="center" vertical="center" wrapText="1"/>
    </xf>
    <xf numFmtId="165" fontId="26" fillId="2" borderId="46" xfId="0" applyNumberFormat="1" applyFont="1" applyFill="1" applyBorder="1" applyAlignment="1">
      <alignment horizontal="center" vertical="center" wrapText="1"/>
    </xf>
    <xf numFmtId="49" fontId="26" fillId="12" borderId="4" xfId="0" applyNumberFormat="1" applyFont="1" applyFill="1" applyBorder="1" applyAlignment="1">
      <alignment horizontal="center" vertical="center" wrapText="1"/>
    </xf>
    <xf numFmtId="164" fontId="26" fillId="12" borderId="5" xfId="0" applyNumberFormat="1" applyFont="1" applyFill="1" applyBorder="1" applyAlignment="1">
      <alignment horizontal="center" vertical="center" wrapText="1"/>
    </xf>
    <xf numFmtId="165" fontId="26" fillId="12" borderId="5" xfId="0" applyNumberFormat="1" applyFont="1" applyFill="1" applyBorder="1" applyAlignment="1">
      <alignment horizontal="center" vertical="center" wrapText="1"/>
    </xf>
    <xf numFmtId="165" fontId="7" fillId="12" borderId="5" xfId="0" applyNumberFormat="1" applyFont="1" applyFill="1" applyBorder="1" applyAlignment="1">
      <alignment horizontal="center" vertical="center" wrapText="1"/>
    </xf>
    <xf numFmtId="165" fontId="26" fillId="12" borderId="47" xfId="0" applyNumberFormat="1" applyFont="1" applyFill="1" applyBorder="1" applyAlignment="1">
      <alignment horizontal="center" vertical="center" wrapText="1"/>
    </xf>
    <xf numFmtId="165" fontId="35" fillId="12" borderId="49" xfId="0" applyNumberFormat="1" applyFont="1" applyFill="1" applyBorder="1" applyAlignment="1">
      <alignment horizontal="center" vertical="center" wrapText="1"/>
    </xf>
    <xf numFmtId="165" fontId="38" fillId="12" borderId="49" xfId="0" applyNumberFormat="1" applyFont="1" applyFill="1" applyBorder="1" applyAlignment="1">
      <alignment horizontal="center" vertical="center" wrapText="1"/>
    </xf>
    <xf numFmtId="164" fontId="26" fillId="12" borderId="0" xfId="0" applyNumberFormat="1" applyFont="1" applyFill="1" applyAlignment="1">
      <alignment horizontal="center" vertical="center" wrapText="1"/>
    </xf>
    <xf numFmtId="165" fontId="15" fillId="12" borderId="5" xfId="0" applyNumberFormat="1" applyFont="1" applyFill="1" applyBorder="1" applyAlignment="1">
      <alignment horizontal="center" vertical="center" wrapText="1"/>
    </xf>
    <xf numFmtId="165" fontId="26" fillId="12" borderId="49" xfId="0" applyNumberFormat="1" applyFont="1" applyFill="1" applyBorder="1" applyAlignment="1">
      <alignment horizontal="center" vertical="center" wrapText="1"/>
    </xf>
    <xf numFmtId="49" fontId="26" fillId="12" borderId="21" xfId="0" applyNumberFormat="1" applyFont="1" applyFill="1" applyBorder="1" applyAlignment="1">
      <alignment horizontal="center" vertical="center" wrapText="1"/>
    </xf>
    <xf numFmtId="49" fontId="26" fillId="12" borderId="22" xfId="0" applyNumberFormat="1" applyFont="1" applyFill="1" applyBorder="1" applyAlignment="1">
      <alignment horizontal="left" vertical="center" wrapText="1"/>
    </xf>
    <xf numFmtId="165" fontId="29" fillId="12" borderId="22" xfId="0" applyNumberFormat="1" applyFont="1" applyFill="1" applyBorder="1" applyAlignment="1">
      <alignment horizontal="center" vertical="center" wrapText="1"/>
    </xf>
    <xf numFmtId="165" fontId="15" fillId="12" borderId="22" xfId="0" applyNumberFormat="1" applyFont="1" applyFill="1" applyBorder="1" applyAlignment="1">
      <alignment horizontal="center" vertical="center" wrapText="1"/>
    </xf>
    <xf numFmtId="165" fontId="26" fillId="12" borderId="22" xfId="0" applyNumberFormat="1" applyFont="1" applyFill="1" applyBorder="1" applyAlignment="1">
      <alignment horizontal="center" vertical="center" wrapText="1"/>
    </xf>
    <xf numFmtId="165" fontId="26" fillId="12" borderId="28" xfId="0" applyNumberFormat="1" applyFont="1" applyFill="1" applyBorder="1" applyAlignment="1">
      <alignment horizontal="center" vertical="center" wrapText="1"/>
    </xf>
    <xf numFmtId="165" fontId="26" fillId="12" borderId="46" xfId="0" applyNumberFormat="1" applyFont="1" applyFill="1" applyBorder="1" applyAlignment="1">
      <alignment horizontal="center" vertical="center" wrapText="1"/>
    </xf>
    <xf numFmtId="49" fontId="26" fillId="12" borderId="19" xfId="0" applyNumberFormat="1" applyFont="1" applyFill="1" applyBorder="1" applyAlignment="1">
      <alignment horizontal="center" vertical="center" wrapText="1"/>
    </xf>
    <xf numFmtId="164" fontId="26" fillId="12" borderId="18" xfId="0" applyNumberFormat="1" applyFont="1" applyFill="1" applyBorder="1" applyAlignment="1">
      <alignment horizontal="left" vertical="center" wrapText="1"/>
    </xf>
    <xf numFmtId="165" fontId="29" fillId="12" borderId="18" xfId="0" applyNumberFormat="1" applyFont="1" applyFill="1" applyBorder="1" applyAlignment="1">
      <alignment horizontal="center" vertical="center" wrapText="1"/>
    </xf>
    <xf numFmtId="165" fontId="15" fillId="12" borderId="18" xfId="0" applyNumberFormat="1" applyFont="1" applyFill="1" applyBorder="1" applyAlignment="1">
      <alignment horizontal="center" vertical="center" wrapText="1"/>
    </xf>
    <xf numFmtId="165" fontId="26" fillId="12" borderId="18" xfId="0" applyNumberFormat="1" applyFont="1" applyFill="1" applyBorder="1" applyAlignment="1">
      <alignment horizontal="center" vertical="center" wrapText="1"/>
    </xf>
    <xf numFmtId="165" fontId="26" fillId="12" borderId="45" xfId="0" applyNumberFormat="1" applyFont="1" applyFill="1" applyBorder="1" applyAlignment="1">
      <alignment horizontal="center" vertical="center" wrapText="1"/>
    </xf>
    <xf numFmtId="165" fontId="35" fillId="12" borderId="52" xfId="0" applyNumberFormat="1" applyFont="1" applyFill="1" applyBorder="1" applyAlignment="1">
      <alignment horizontal="center" vertical="center" wrapText="1"/>
    </xf>
    <xf numFmtId="165" fontId="38" fillId="12" borderId="52" xfId="0" applyNumberFormat="1" applyFont="1" applyFill="1" applyBorder="1" applyAlignment="1">
      <alignment horizontal="center" vertical="center" wrapText="1"/>
    </xf>
    <xf numFmtId="165" fontId="29" fillId="12" borderId="5" xfId="0" applyNumberFormat="1" applyFont="1" applyFill="1" applyBorder="1" applyAlignment="1">
      <alignment horizontal="center" vertical="center" wrapText="1"/>
    </xf>
    <xf numFmtId="49" fontId="26" fillId="12" borderId="15" xfId="0" applyNumberFormat="1" applyFont="1" applyFill="1" applyBorder="1" applyAlignment="1">
      <alignment horizontal="center" vertical="center" wrapText="1"/>
    </xf>
    <xf numFmtId="164" fontId="26" fillId="12" borderId="16" xfId="0" applyNumberFormat="1" applyFont="1" applyFill="1" applyBorder="1" applyAlignment="1">
      <alignment horizontal="center" vertical="center" wrapText="1"/>
    </xf>
    <xf numFmtId="165" fontId="26" fillId="12" borderId="16" xfId="0" applyNumberFormat="1" applyFont="1" applyFill="1" applyBorder="1" applyAlignment="1">
      <alignment horizontal="center" vertical="center" wrapText="1"/>
    </xf>
    <xf numFmtId="165" fontId="7" fillId="12" borderId="16" xfId="0" applyNumberFormat="1" applyFont="1" applyFill="1" applyBorder="1" applyAlignment="1">
      <alignment horizontal="center" vertical="center" wrapText="1"/>
    </xf>
    <xf numFmtId="165" fontId="26" fillId="12" borderId="48" xfId="0" applyNumberFormat="1" applyFont="1" applyFill="1" applyBorder="1" applyAlignment="1">
      <alignment horizontal="center" vertical="center" wrapText="1"/>
    </xf>
    <xf numFmtId="165" fontId="35" fillId="12" borderId="53" xfId="0" applyNumberFormat="1" applyFont="1" applyFill="1" applyBorder="1" applyAlignment="1">
      <alignment horizontal="center" vertical="center" wrapText="1"/>
    </xf>
    <xf numFmtId="165" fontId="38" fillId="12" borderId="53" xfId="0" applyNumberFormat="1" applyFont="1" applyFill="1" applyBorder="1" applyAlignment="1">
      <alignment horizontal="center" vertical="center" wrapText="1"/>
    </xf>
    <xf numFmtId="164" fontId="26" fillId="12" borderId="22" xfId="0" applyNumberFormat="1" applyFont="1" applyFill="1" applyBorder="1" applyAlignment="1">
      <alignment horizontal="center" vertical="center" wrapText="1"/>
    </xf>
    <xf numFmtId="165" fontId="7" fillId="12" borderId="22" xfId="0" applyNumberFormat="1" applyFont="1" applyFill="1" applyBorder="1" applyAlignment="1">
      <alignment horizontal="center" vertical="center" wrapText="1"/>
    </xf>
    <xf numFmtId="165" fontId="35" fillId="12" borderId="46" xfId="0" applyNumberFormat="1" applyFont="1" applyFill="1" applyBorder="1" applyAlignment="1">
      <alignment horizontal="center" vertical="center" wrapText="1"/>
    </xf>
    <xf numFmtId="165" fontId="38" fillId="12" borderId="46" xfId="0" applyNumberFormat="1" applyFont="1" applyFill="1" applyBorder="1" applyAlignment="1">
      <alignment horizontal="center" vertical="center" wrapText="1"/>
    </xf>
  </cellXfs>
  <cellStyles count="4">
    <cellStyle name="Обычный" xfId="0" builtinId="0"/>
    <cellStyle name="Процентный" xfId="3" builtinId="5"/>
    <cellStyle name="Финансовый" xfId="1" builtinId="3"/>
    <cellStyle name="Финансовый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4</xdr:col>
      <xdr:colOff>7422469</xdr:colOff>
      <xdr:row>28</xdr:row>
      <xdr:rowOff>277812</xdr:rowOff>
    </xdr:from>
    <xdr:to>
      <xdr:col>4</xdr:col>
      <xdr:colOff>8210776</xdr:colOff>
      <xdr:row>31</xdr:row>
      <xdr:rowOff>197303</xdr:rowOff>
    </xdr:to>
    <xdr:sp macro="" textlink="">
      <xdr:nvSpPr>
        <xdr:cNvPr id="2" name="Стрелка вниз 1"/>
        <xdr:cNvSpPr/>
      </xdr:nvSpPr>
      <xdr:spPr>
        <a:xfrm>
          <a:off x="9517969" y="27209750"/>
          <a:ext cx="788307" cy="80055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4</xdr:col>
      <xdr:colOff>850447</xdr:colOff>
      <xdr:row>31</xdr:row>
      <xdr:rowOff>238126</xdr:rowOff>
    </xdr:from>
    <xdr:to>
      <xdr:col>8</xdr:col>
      <xdr:colOff>714375</xdr:colOff>
      <xdr:row>37</xdr:row>
      <xdr:rowOff>174626</xdr:rowOff>
    </xdr:to>
    <xdr:sp macro="" textlink="">
      <xdr:nvSpPr>
        <xdr:cNvPr id="3" name="Овал 2"/>
        <xdr:cNvSpPr/>
      </xdr:nvSpPr>
      <xdr:spPr>
        <a:xfrm>
          <a:off x="2945947" y="28051126"/>
          <a:ext cx="13675178" cy="1651000"/>
        </a:xfrm>
        <a:prstGeom prst="ellipse">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ru-RU" sz="1800">
              <a:solidFill>
                <a:srgbClr val="0070C0"/>
              </a:solidFill>
              <a:latin typeface="Times New Roman" panose="02020603050405020304" pitchFamily="18" charset="0"/>
              <a:cs typeface="Times New Roman" panose="02020603050405020304" pitchFamily="18" charset="0"/>
            </a:rPr>
            <a:t>Реализация проектов с участием средств федерального бюджета</a:t>
          </a:r>
        </a:p>
        <a:p>
          <a:pPr algn="ctr"/>
          <a:r>
            <a:rPr lang="ru-RU" sz="1800">
              <a:solidFill>
                <a:srgbClr val="0070C0"/>
              </a:solidFill>
              <a:latin typeface="Times New Roman" panose="02020603050405020304" pitchFamily="18" charset="0"/>
              <a:cs typeface="Times New Roman" panose="02020603050405020304" pitchFamily="18" charset="0"/>
            </a:rPr>
            <a:t>Расходы</a:t>
          </a:r>
          <a:r>
            <a:rPr lang="ru-RU" sz="1800" baseline="0">
              <a:solidFill>
                <a:srgbClr val="0070C0"/>
              </a:solidFill>
              <a:latin typeface="Times New Roman" panose="02020603050405020304" pitchFamily="18" charset="0"/>
              <a:cs typeface="Times New Roman" panose="02020603050405020304" pitchFamily="18" charset="0"/>
            </a:rPr>
            <a:t> по </a:t>
          </a:r>
          <a:r>
            <a:rPr lang="ru-RU" sz="1800">
              <a:solidFill>
                <a:srgbClr val="0070C0"/>
              </a:solidFill>
              <a:latin typeface="Times New Roman" panose="02020603050405020304" pitchFamily="18" charset="0"/>
              <a:cs typeface="Times New Roman" panose="02020603050405020304" pitchFamily="18" charset="0"/>
            </a:rPr>
            <a:t>реализации Указов Президента РФ в части повышения оплаты труда</a:t>
          </a:r>
        </a:p>
        <a:p>
          <a:pPr algn="ctr"/>
          <a:r>
            <a:rPr lang="ru-RU" sz="1800">
              <a:solidFill>
                <a:srgbClr val="0070C0"/>
              </a:solidFill>
              <a:latin typeface="Times New Roman" panose="02020603050405020304" pitchFamily="18" charset="0"/>
              <a:cs typeface="Times New Roman" panose="02020603050405020304" pitchFamily="18" charset="0"/>
            </a:rPr>
            <a:t>Расходы</a:t>
          </a:r>
          <a:r>
            <a:rPr lang="ru-RU" sz="1800" baseline="0">
              <a:solidFill>
                <a:srgbClr val="0070C0"/>
              </a:solidFill>
              <a:latin typeface="Times New Roman" panose="02020603050405020304" pitchFamily="18" charset="0"/>
              <a:cs typeface="Times New Roman" panose="02020603050405020304" pitchFamily="18" charset="0"/>
            </a:rPr>
            <a:t> в связи с увеличением минимального размера оплаты труда</a:t>
          </a:r>
          <a:endParaRPr lang="ru-RU" sz="1800">
            <a:solidFill>
              <a:srgbClr val="0070C0"/>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23812</xdr:colOff>
      <xdr:row>31</xdr:row>
      <xdr:rowOff>71438</xdr:rowOff>
    </xdr:from>
    <xdr:to>
      <xdr:col>13</xdr:col>
      <xdr:colOff>1500187</xdr:colOff>
      <xdr:row>37</xdr:row>
      <xdr:rowOff>160112</xdr:rowOff>
    </xdr:to>
    <xdr:sp macro="" textlink="">
      <xdr:nvSpPr>
        <xdr:cNvPr id="6" name="Овал 5"/>
        <xdr:cNvSpPr/>
      </xdr:nvSpPr>
      <xdr:spPr>
        <a:xfrm>
          <a:off x="17645062" y="27884438"/>
          <a:ext cx="14692313" cy="1803174"/>
        </a:xfrm>
        <a:prstGeom prst="ellipse">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ru-RU" sz="1800">
              <a:solidFill>
                <a:srgbClr val="0070C0"/>
              </a:solidFill>
              <a:latin typeface="Times New Roman" panose="02020603050405020304" pitchFamily="18" charset="0"/>
              <a:cs typeface="Times New Roman" panose="02020603050405020304" pitchFamily="18" charset="0"/>
            </a:rPr>
            <a:t>Реализация проектов:</a:t>
          </a:r>
        </a:p>
        <a:p>
          <a:pPr algn="ctr"/>
          <a:r>
            <a:rPr lang="ru-RU" sz="1800">
              <a:solidFill>
                <a:srgbClr val="0070C0"/>
              </a:solidFill>
              <a:latin typeface="Times New Roman" panose="02020603050405020304" pitchFamily="18" charset="0"/>
              <a:cs typeface="Times New Roman" panose="02020603050405020304" pitchFamily="18" charset="0"/>
            </a:rPr>
            <a:t>-</a:t>
          </a:r>
          <a:r>
            <a:rPr lang="ru-RU" sz="1800" baseline="0">
              <a:solidFill>
                <a:srgbClr val="0070C0"/>
              </a:solidFill>
              <a:latin typeface="Times New Roman" panose="02020603050405020304" pitchFamily="18" charset="0"/>
              <a:cs typeface="Times New Roman" panose="02020603050405020304" pitchFamily="18" charset="0"/>
            </a:rPr>
            <a:t> по предложениям жителей с городских и сельских поселений;</a:t>
          </a:r>
        </a:p>
        <a:p>
          <a:pPr algn="ctr"/>
          <a:r>
            <a:rPr lang="ru-RU" sz="1800" baseline="0">
              <a:solidFill>
                <a:srgbClr val="0070C0"/>
              </a:solidFill>
              <a:latin typeface="Times New Roman" panose="02020603050405020304" pitchFamily="18" charset="0"/>
              <a:cs typeface="Times New Roman" panose="02020603050405020304" pitchFamily="18" charset="0"/>
            </a:rPr>
            <a:t>- обеспечение жилыми помещениями молодых семей, малоимущих семей;</a:t>
          </a:r>
        </a:p>
        <a:p>
          <a:pPr algn="ctr"/>
          <a:r>
            <a:rPr lang="ru-RU" sz="1800" baseline="0">
              <a:solidFill>
                <a:srgbClr val="0070C0"/>
              </a:solidFill>
              <a:latin typeface="Times New Roman" panose="02020603050405020304" pitchFamily="18" charset="0"/>
              <a:cs typeface="Times New Roman" panose="02020603050405020304" pitchFamily="18" charset="0"/>
            </a:rPr>
            <a:t>- ремонты в образовательных организациях</a:t>
          </a:r>
          <a:endParaRPr lang="ru-RU" sz="1800">
            <a:solidFill>
              <a:srgbClr val="0070C0"/>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7022647</xdr:colOff>
      <xdr:row>28</xdr:row>
      <xdr:rowOff>305027</xdr:rowOff>
    </xdr:from>
    <xdr:to>
      <xdr:col>9</xdr:col>
      <xdr:colOff>7806192</xdr:colOff>
      <xdr:row>31</xdr:row>
      <xdr:rowOff>119063</xdr:rowOff>
    </xdr:to>
    <xdr:sp macro="" textlink="">
      <xdr:nvSpPr>
        <xdr:cNvPr id="7" name="Стрелка вниз 6"/>
        <xdr:cNvSpPr/>
      </xdr:nvSpPr>
      <xdr:spPr>
        <a:xfrm>
          <a:off x="24643897" y="27236965"/>
          <a:ext cx="783545" cy="695098"/>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19</xdr:col>
      <xdr:colOff>4769984</xdr:colOff>
      <xdr:row>29</xdr:row>
      <xdr:rowOff>4990</xdr:rowOff>
    </xdr:from>
    <xdr:to>
      <xdr:col>19</xdr:col>
      <xdr:colOff>5553529</xdr:colOff>
      <xdr:row>31</xdr:row>
      <xdr:rowOff>234043</xdr:rowOff>
    </xdr:to>
    <xdr:sp macro="" textlink="">
      <xdr:nvSpPr>
        <xdr:cNvPr id="8" name="Стрелка вниз 7"/>
        <xdr:cNvSpPr/>
      </xdr:nvSpPr>
      <xdr:spPr>
        <a:xfrm>
          <a:off x="52895047" y="27246490"/>
          <a:ext cx="783545" cy="80055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14</xdr:col>
      <xdr:colOff>904874</xdr:colOff>
      <xdr:row>31</xdr:row>
      <xdr:rowOff>261937</xdr:rowOff>
    </xdr:from>
    <xdr:to>
      <xdr:col>18</xdr:col>
      <xdr:colOff>1547812</xdr:colOff>
      <xdr:row>37</xdr:row>
      <xdr:rowOff>155348</xdr:rowOff>
    </xdr:to>
    <xdr:sp macro="" textlink="">
      <xdr:nvSpPr>
        <xdr:cNvPr id="11" name="Овал 10"/>
        <xdr:cNvSpPr/>
      </xdr:nvSpPr>
      <xdr:spPr>
        <a:xfrm>
          <a:off x="33456562" y="28074937"/>
          <a:ext cx="14501813" cy="1607911"/>
        </a:xfrm>
        <a:prstGeom prst="ellipse">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ru-RU" sz="1800">
              <a:solidFill>
                <a:srgbClr val="0070C0"/>
              </a:solidFill>
              <a:latin typeface="Times New Roman" panose="02020603050405020304" pitchFamily="18" charset="0"/>
              <a:cs typeface="Times New Roman" panose="02020603050405020304" pitchFamily="18" charset="0"/>
            </a:rPr>
            <a:t>Социальные направления в отрасли образование (питание детей, подвоз учащихся;</a:t>
          </a:r>
        </a:p>
        <a:p>
          <a:pPr algn="ctr"/>
          <a:r>
            <a:rPr lang="ru-RU" sz="1800">
              <a:solidFill>
                <a:srgbClr val="0070C0"/>
              </a:solidFill>
              <a:latin typeface="Times New Roman" panose="02020603050405020304" pitchFamily="18" charset="0"/>
              <a:cs typeface="Times New Roman" panose="02020603050405020304" pitchFamily="18" charset="0"/>
            </a:rPr>
            <a:t>)Организация транспортного обслуживания населения</a:t>
          </a:r>
        </a:p>
        <a:p>
          <a:pPr algn="ctr"/>
          <a:r>
            <a:rPr lang="ru-RU" sz="1800">
              <a:solidFill>
                <a:srgbClr val="0070C0"/>
              </a:solidFill>
              <a:latin typeface="Times New Roman" panose="02020603050405020304" pitchFamily="18" charset="0"/>
              <a:cs typeface="Times New Roman" panose="02020603050405020304" pitchFamily="18" charset="0"/>
            </a:rPr>
            <a:t> на муниципальных маршрутах регулярных перевозок по регулируемым тарифа</a:t>
          </a:r>
        </a:p>
      </xdr:txBody>
    </xdr:sp>
    <xdr:clientData/>
  </xdr:twoCellAnchor>
  <xdr:twoCellAnchor>
    <xdr:from>
      <xdr:col>14</xdr:col>
      <xdr:colOff>7746546</xdr:colOff>
      <xdr:row>29</xdr:row>
      <xdr:rowOff>28802</xdr:rowOff>
    </xdr:from>
    <xdr:to>
      <xdr:col>15</xdr:col>
      <xdr:colOff>695779</xdr:colOff>
      <xdr:row>31</xdr:row>
      <xdr:rowOff>257855</xdr:rowOff>
    </xdr:to>
    <xdr:sp macro="" textlink="">
      <xdr:nvSpPr>
        <xdr:cNvPr id="12" name="Стрелка вниз 11"/>
        <xdr:cNvSpPr/>
      </xdr:nvSpPr>
      <xdr:spPr>
        <a:xfrm>
          <a:off x="40298234" y="27270302"/>
          <a:ext cx="783545" cy="80055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19</xdr:col>
      <xdr:colOff>595313</xdr:colOff>
      <xdr:row>31</xdr:row>
      <xdr:rowOff>261937</xdr:rowOff>
    </xdr:from>
    <xdr:to>
      <xdr:col>21</xdr:col>
      <xdr:colOff>1200150</xdr:colOff>
      <xdr:row>37</xdr:row>
      <xdr:rowOff>190500</xdr:rowOff>
    </xdr:to>
    <xdr:sp macro="" textlink="">
      <xdr:nvSpPr>
        <xdr:cNvPr id="13" name="Овал 12"/>
        <xdr:cNvSpPr/>
      </xdr:nvSpPr>
      <xdr:spPr>
        <a:xfrm>
          <a:off x="48720376" y="28074937"/>
          <a:ext cx="9177337" cy="1643063"/>
        </a:xfrm>
        <a:prstGeom prst="ellipse">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ctr"/>
          <a:r>
            <a:rPr lang="ru-RU" sz="1800" baseline="0">
              <a:solidFill>
                <a:srgbClr val="0070C0"/>
              </a:solidFill>
              <a:latin typeface="Times New Roman" panose="02020603050405020304" pitchFamily="18" charset="0"/>
              <a:cs typeface="Times New Roman" panose="02020603050405020304" pitchFamily="18" charset="0"/>
            </a:rPr>
            <a:t>Инвестиционные проекты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7422469</xdr:colOff>
      <xdr:row>28</xdr:row>
      <xdr:rowOff>277812</xdr:rowOff>
    </xdr:from>
    <xdr:to>
      <xdr:col>4</xdr:col>
      <xdr:colOff>8210776</xdr:colOff>
      <xdr:row>31</xdr:row>
      <xdr:rowOff>197303</xdr:rowOff>
    </xdr:to>
    <xdr:sp macro="" textlink="">
      <xdr:nvSpPr>
        <xdr:cNvPr id="2" name="Стрелка вниз 1"/>
        <xdr:cNvSpPr/>
      </xdr:nvSpPr>
      <xdr:spPr>
        <a:xfrm>
          <a:off x="9556069" y="25033287"/>
          <a:ext cx="788307" cy="814841"/>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4</xdr:col>
      <xdr:colOff>850447</xdr:colOff>
      <xdr:row>31</xdr:row>
      <xdr:rowOff>238126</xdr:rowOff>
    </xdr:from>
    <xdr:to>
      <xdr:col>8</xdr:col>
      <xdr:colOff>714375</xdr:colOff>
      <xdr:row>37</xdr:row>
      <xdr:rowOff>174626</xdr:rowOff>
    </xdr:to>
    <xdr:sp macro="" textlink="">
      <xdr:nvSpPr>
        <xdr:cNvPr id="3" name="Овал 2"/>
        <xdr:cNvSpPr/>
      </xdr:nvSpPr>
      <xdr:spPr>
        <a:xfrm>
          <a:off x="2984047" y="25888951"/>
          <a:ext cx="13646603" cy="1708150"/>
        </a:xfrm>
        <a:prstGeom prst="ellipse">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ru-RU" sz="1800">
              <a:solidFill>
                <a:srgbClr val="0070C0"/>
              </a:solidFill>
              <a:latin typeface="Times New Roman" panose="02020603050405020304" pitchFamily="18" charset="0"/>
              <a:cs typeface="Times New Roman" panose="02020603050405020304" pitchFamily="18" charset="0"/>
            </a:rPr>
            <a:t>Реализация проектов с участием средств федерального бюджета</a:t>
          </a:r>
        </a:p>
        <a:p>
          <a:pPr algn="ctr"/>
          <a:r>
            <a:rPr lang="ru-RU" sz="1800">
              <a:solidFill>
                <a:srgbClr val="0070C0"/>
              </a:solidFill>
              <a:latin typeface="Times New Roman" panose="02020603050405020304" pitchFamily="18" charset="0"/>
              <a:cs typeface="Times New Roman" panose="02020603050405020304" pitchFamily="18" charset="0"/>
            </a:rPr>
            <a:t>Расходы</a:t>
          </a:r>
          <a:r>
            <a:rPr lang="ru-RU" sz="1800" baseline="0">
              <a:solidFill>
                <a:srgbClr val="0070C0"/>
              </a:solidFill>
              <a:latin typeface="Times New Roman" panose="02020603050405020304" pitchFamily="18" charset="0"/>
              <a:cs typeface="Times New Roman" panose="02020603050405020304" pitchFamily="18" charset="0"/>
            </a:rPr>
            <a:t> по </a:t>
          </a:r>
          <a:r>
            <a:rPr lang="ru-RU" sz="1800">
              <a:solidFill>
                <a:srgbClr val="0070C0"/>
              </a:solidFill>
              <a:latin typeface="Times New Roman" panose="02020603050405020304" pitchFamily="18" charset="0"/>
              <a:cs typeface="Times New Roman" panose="02020603050405020304" pitchFamily="18" charset="0"/>
            </a:rPr>
            <a:t>реализации Указов Президента РФ в части повышения оплаты труда</a:t>
          </a:r>
        </a:p>
        <a:p>
          <a:pPr algn="ctr"/>
          <a:r>
            <a:rPr lang="ru-RU" sz="1800">
              <a:solidFill>
                <a:srgbClr val="0070C0"/>
              </a:solidFill>
              <a:latin typeface="Times New Roman" panose="02020603050405020304" pitchFamily="18" charset="0"/>
              <a:cs typeface="Times New Roman" panose="02020603050405020304" pitchFamily="18" charset="0"/>
            </a:rPr>
            <a:t>Расходы</a:t>
          </a:r>
          <a:r>
            <a:rPr lang="ru-RU" sz="1800" baseline="0">
              <a:solidFill>
                <a:srgbClr val="0070C0"/>
              </a:solidFill>
              <a:latin typeface="Times New Roman" panose="02020603050405020304" pitchFamily="18" charset="0"/>
              <a:cs typeface="Times New Roman" panose="02020603050405020304" pitchFamily="18" charset="0"/>
            </a:rPr>
            <a:t> в связи с увеличением минимального размера оплаты труда</a:t>
          </a:r>
          <a:endParaRPr lang="ru-RU" sz="1800">
            <a:solidFill>
              <a:srgbClr val="0070C0"/>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23812</xdr:colOff>
      <xdr:row>31</xdr:row>
      <xdr:rowOff>71438</xdr:rowOff>
    </xdr:from>
    <xdr:to>
      <xdr:col>13</xdr:col>
      <xdr:colOff>1500187</xdr:colOff>
      <xdr:row>37</xdr:row>
      <xdr:rowOff>160112</xdr:rowOff>
    </xdr:to>
    <xdr:sp macro="" textlink="">
      <xdr:nvSpPr>
        <xdr:cNvPr id="4" name="Овал 3"/>
        <xdr:cNvSpPr/>
      </xdr:nvSpPr>
      <xdr:spPr>
        <a:xfrm>
          <a:off x="17645062" y="25722263"/>
          <a:ext cx="14668500" cy="1860324"/>
        </a:xfrm>
        <a:prstGeom prst="ellipse">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ru-RU" sz="1800">
              <a:solidFill>
                <a:srgbClr val="0070C0"/>
              </a:solidFill>
              <a:latin typeface="Times New Roman" panose="02020603050405020304" pitchFamily="18" charset="0"/>
              <a:cs typeface="Times New Roman" panose="02020603050405020304" pitchFamily="18" charset="0"/>
            </a:rPr>
            <a:t>Реализация проектов:</a:t>
          </a:r>
        </a:p>
        <a:p>
          <a:pPr algn="ctr"/>
          <a:r>
            <a:rPr lang="ru-RU" sz="1800">
              <a:solidFill>
                <a:srgbClr val="0070C0"/>
              </a:solidFill>
              <a:latin typeface="Times New Roman" panose="02020603050405020304" pitchFamily="18" charset="0"/>
              <a:cs typeface="Times New Roman" panose="02020603050405020304" pitchFamily="18" charset="0"/>
            </a:rPr>
            <a:t>-</a:t>
          </a:r>
          <a:r>
            <a:rPr lang="ru-RU" sz="1800" baseline="0">
              <a:solidFill>
                <a:srgbClr val="0070C0"/>
              </a:solidFill>
              <a:latin typeface="Times New Roman" panose="02020603050405020304" pitchFamily="18" charset="0"/>
              <a:cs typeface="Times New Roman" panose="02020603050405020304" pitchFamily="18" charset="0"/>
            </a:rPr>
            <a:t> по предложениям жителей с городских и сельских поселений;</a:t>
          </a:r>
        </a:p>
        <a:p>
          <a:pPr algn="ctr"/>
          <a:r>
            <a:rPr lang="ru-RU" sz="1800" baseline="0">
              <a:solidFill>
                <a:srgbClr val="0070C0"/>
              </a:solidFill>
              <a:latin typeface="Times New Roman" panose="02020603050405020304" pitchFamily="18" charset="0"/>
              <a:cs typeface="Times New Roman" panose="02020603050405020304" pitchFamily="18" charset="0"/>
            </a:rPr>
            <a:t>- обеспечение жилыми помещениями молодых семей, малоимущих семей;</a:t>
          </a:r>
        </a:p>
        <a:p>
          <a:pPr algn="ctr"/>
          <a:r>
            <a:rPr lang="ru-RU" sz="1800" baseline="0">
              <a:solidFill>
                <a:srgbClr val="0070C0"/>
              </a:solidFill>
              <a:latin typeface="Times New Roman" panose="02020603050405020304" pitchFamily="18" charset="0"/>
              <a:cs typeface="Times New Roman" panose="02020603050405020304" pitchFamily="18" charset="0"/>
            </a:rPr>
            <a:t>- ремонты в образовательных организациях</a:t>
          </a:r>
          <a:endParaRPr lang="ru-RU" sz="1800">
            <a:solidFill>
              <a:srgbClr val="0070C0"/>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7022647</xdr:colOff>
      <xdr:row>28</xdr:row>
      <xdr:rowOff>305027</xdr:rowOff>
    </xdr:from>
    <xdr:to>
      <xdr:col>9</xdr:col>
      <xdr:colOff>7806192</xdr:colOff>
      <xdr:row>31</xdr:row>
      <xdr:rowOff>119063</xdr:rowOff>
    </xdr:to>
    <xdr:sp macro="" textlink="">
      <xdr:nvSpPr>
        <xdr:cNvPr id="5" name="Стрелка вниз 4"/>
        <xdr:cNvSpPr/>
      </xdr:nvSpPr>
      <xdr:spPr>
        <a:xfrm>
          <a:off x="24643897" y="25060502"/>
          <a:ext cx="783545" cy="70938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19</xdr:col>
      <xdr:colOff>4769984</xdr:colOff>
      <xdr:row>29</xdr:row>
      <xdr:rowOff>4990</xdr:rowOff>
    </xdr:from>
    <xdr:to>
      <xdr:col>19</xdr:col>
      <xdr:colOff>5553529</xdr:colOff>
      <xdr:row>31</xdr:row>
      <xdr:rowOff>234043</xdr:rowOff>
    </xdr:to>
    <xdr:sp macro="" textlink="">
      <xdr:nvSpPr>
        <xdr:cNvPr id="6" name="Стрелка вниз 5"/>
        <xdr:cNvSpPr/>
      </xdr:nvSpPr>
      <xdr:spPr>
        <a:xfrm>
          <a:off x="52833134" y="25065265"/>
          <a:ext cx="783545" cy="81960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14</xdr:col>
      <xdr:colOff>904874</xdr:colOff>
      <xdr:row>31</xdr:row>
      <xdr:rowOff>261937</xdr:rowOff>
    </xdr:from>
    <xdr:to>
      <xdr:col>18</xdr:col>
      <xdr:colOff>1547812</xdr:colOff>
      <xdr:row>37</xdr:row>
      <xdr:rowOff>155348</xdr:rowOff>
    </xdr:to>
    <xdr:sp macro="" textlink="">
      <xdr:nvSpPr>
        <xdr:cNvPr id="7" name="Овал 6"/>
        <xdr:cNvSpPr/>
      </xdr:nvSpPr>
      <xdr:spPr>
        <a:xfrm>
          <a:off x="33423224" y="25912762"/>
          <a:ext cx="14482763" cy="1665061"/>
        </a:xfrm>
        <a:prstGeom prst="ellipse">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ru-RU" sz="1800">
              <a:solidFill>
                <a:srgbClr val="0070C0"/>
              </a:solidFill>
              <a:latin typeface="Times New Roman" panose="02020603050405020304" pitchFamily="18" charset="0"/>
              <a:cs typeface="Times New Roman" panose="02020603050405020304" pitchFamily="18" charset="0"/>
            </a:rPr>
            <a:t>Социальные направления в отрасли образование (питание детей, подвоз учащихся;</a:t>
          </a:r>
        </a:p>
        <a:p>
          <a:pPr algn="ctr"/>
          <a:r>
            <a:rPr lang="ru-RU" sz="1800">
              <a:solidFill>
                <a:srgbClr val="0070C0"/>
              </a:solidFill>
              <a:latin typeface="Times New Roman" panose="02020603050405020304" pitchFamily="18" charset="0"/>
              <a:cs typeface="Times New Roman" panose="02020603050405020304" pitchFamily="18" charset="0"/>
            </a:rPr>
            <a:t>)Организация транспортного обслуживания населения</a:t>
          </a:r>
        </a:p>
        <a:p>
          <a:pPr algn="ctr"/>
          <a:r>
            <a:rPr lang="ru-RU" sz="1800">
              <a:solidFill>
                <a:srgbClr val="0070C0"/>
              </a:solidFill>
              <a:latin typeface="Times New Roman" panose="02020603050405020304" pitchFamily="18" charset="0"/>
              <a:cs typeface="Times New Roman" panose="02020603050405020304" pitchFamily="18" charset="0"/>
            </a:rPr>
            <a:t> на муниципальных маршрутах регулярных перевозок по регулируемым тарифа</a:t>
          </a:r>
        </a:p>
      </xdr:txBody>
    </xdr:sp>
    <xdr:clientData/>
  </xdr:twoCellAnchor>
  <xdr:twoCellAnchor>
    <xdr:from>
      <xdr:col>14</xdr:col>
      <xdr:colOff>7746546</xdr:colOff>
      <xdr:row>29</xdr:row>
      <xdr:rowOff>28802</xdr:rowOff>
    </xdr:from>
    <xdr:to>
      <xdr:col>15</xdr:col>
      <xdr:colOff>695779</xdr:colOff>
      <xdr:row>31</xdr:row>
      <xdr:rowOff>257855</xdr:rowOff>
    </xdr:to>
    <xdr:sp macro="" textlink="">
      <xdr:nvSpPr>
        <xdr:cNvPr id="8" name="Стрелка вниз 7"/>
        <xdr:cNvSpPr/>
      </xdr:nvSpPr>
      <xdr:spPr>
        <a:xfrm>
          <a:off x="40264896" y="25089077"/>
          <a:ext cx="788308" cy="81960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19</xdr:col>
      <xdr:colOff>595313</xdr:colOff>
      <xdr:row>31</xdr:row>
      <xdr:rowOff>261937</xdr:rowOff>
    </xdr:from>
    <xdr:to>
      <xdr:col>21</xdr:col>
      <xdr:colOff>1200150</xdr:colOff>
      <xdr:row>37</xdr:row>
      <xdr:rowOff>190500</xdr:rowOff>
    </xdr:to>
    <xdr:sp macro="" textlink="">
      <xdr:nvSpPr>
        <xdr:cNvPr id="9" name="Овал 8"/>
        <xdr:cNvSpPr/>
      </xdr:nvSpPr>
      <xdr:spPr>
        <a:xfrm>
          <a:off x="48658463" y="25912762"/>
          <a:ext cx="9167812" cy="1700213"/>
        </a:xfrm>
        <a:prstGeom prst="ellipse">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ctr"/>
          <a:r>
            <a:rPr lang="ru-RU" sz="1800" baseline="0">
              <a:solidFill>
                <a:srgbClr val="0070C0"/>
              </a:solidFill>
              <a:latin typeface="Times New Roman" panose="02020603050405020304" pitchFamily="18" charset="0"/>
              <a:cs typeface="Times New Roman" panose="02020603050405020304" pitchFamily="18" charset="0"/>
            </a:rPr>
            <a:t>Инвестиционные проекты</a:t>
          </a:r>
        </a:p>
      </xdr:txBody>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M74"/>
  <sheetViews>
    <sheetView topLeftCell="B55" zoomScale="85" zoomScaleNormal="85" workbookViewId="0">
      <selection activeCell="C76" sqref="C76"/>
    </sheetView>
  </sheetViews>
  <sheetFormatPr defaultRowHeight="18.75" x14ac:dyDescent="0.2"/>
  <cols>
    <col min="1" max="1" width="12.1640625" style="16" customWidth="1"/>
    <col min="2" max="2" width="11" style="18" bestFit="1" customWidth="1"/>
    <col min="3" max="3" width="104" style="17" customWidth="1"/>
    <col min="4" max="6" width="20.6640625" style="12" customWidth="1"/>
    <col min="7" max="7" width="57.5" style="19" customWidth="1"/>
    <col min="8" max="8" width="55.33203125" style="19" customWidth="1"/>
    <col min="9" max="9" width="28.1640625" style="20" customWidth="1"/>
    <col min="10" max="10" width="24.6640625" style="20" customWidth="1"/>
    <col min="11" max="11" width="23.1640625" style="20" customWidth="1"/>
    <col min="12" max="12" width="38.6640625" style="17" customWidth="1"/>
    <col min="13" max="13" width="26.5" style="17" customWidth="1"/>
    <col min="14" max="16384" width="9.33203125" style="17"/>
  </cols>
  <sheetData>
    <row r="2" spans="1:13" x14ac:dyDescent="0.2">
      <c r="B2" s="286" t="s">
        <v>26</v>
      </c>
      <c r="C2" s="286"/>
      <c r="D2" s="286"/>
      <c r="E2" s="286"/>
      <c r="F2" s="286"/>
      <c r="G2" s="286"/>
      <c r="H2" s="286"/>
      <c r="I2" s="286"/>
      <c r="J2" s="286"/>
      <c r="K2" s="286"/>
    </row>
    <row r="3" spans="1:13" ht="19.5" thickBot="1" x14ac:dyDescent="0.25">
      <c r="K3" s="20" t="s">
        <v>28</v>
      </c>
    </row>
    <row r="4" spans="1:13" s="3" customFormat="1" ht="54" customHeight="1" thickBot="1" x14ac:dyDescent="0.25">
      <c r="A4" s="21"/>
      <c r="B4" s="91" t="s">
        <v>27</v>
      </c>
      <c r="C4" s="92" t="s">
        <v>0</v>
      </c>
      <c r="D4" s="93" t="s">
        <v>108</v>
      </c>
      <c r="E4" s="93" t="s">
        <v>142</v>
      </c>
      <c r="F4" s="93" t="s">
        <v>143</v>
      </c>
      <c r="G4" s="94" t="s">
        <v>172</v>
      </c>
      <c r="H4" s="94" t="s">
        <v>173</v>
      </c>
      <c r="I4" s="95" t="s">
        <v>1</v>
      </c>
      <c r="J4" s="95" t="s">
        <v>2</v>
      </c>
      <c r="K4" s="96" t="s">
        <v>3</v>
      </c>
    </row>
    <row r="5" spans="1:13" s="3" customFormat="1" ht="59.25" customHeight="1" thickBot="1" x14ac:dyDescent="0.25">
      <c r="A5" s="21"/>
      <c r="B5" s="287" t="s">
        <v>29</v>
      </c>
      <c r="C5" s="288"/>
      <c r="D5" s="97">
        <f>D6+D18+D19+D25+D41+D49+D53+D57+D62+D65</f>
        <v>4688168.5999999996</v>
      </c>
      <c r="E5" s="98">
        <f t="shared" ref="E5:F5" si="0">E6+E18+E19+E25+E41+E49+E53+E57+E62+E65</f>
        <v>3353973.5429000002</v>
      </c>
      <c r="F5" s="99">
        <f t="shared" si="0"/>
        <v>1334195.0571000001</v>
      </c>
      <c r="G5" s="100"/>
      <c r="H5" s="100"/>
      <c r="I5" s="101">
        <f>I6+I18+I19+I25+I41+I49+I53+I57+I62+I65</f>
        <v>4109626.7000000007</v>
      </c>
      <c r="J5" s="101">
        <f>J6+J18+J19+J25+J41+J49+J53+J57+J62+J65</f>
        <v>2893801.9000000004</v>
      </c>
      <c r="K5" s="102">
        <f>K6+K18+K19+K25+K41+K49+K53+K57+K62+K65</f>
        <v>2741959.3</v>
      </c>
    </row>
    <row r="6" spans="1:13" s="3" customFormat="1" x14ac:dyDescent="0.2">
      <c r="A6" s="16"/>
      <c r="B6" s="1" t="s">
        <v>72</v>
      </c>
      <c r="C6" s="2" t="s">
        <v>38</v>
      </c>
      <c r="D6" s="55">
        <f>SUM(D7:D17)</f>
        <v>1171034</v>
      </c>
      <c r="E6" s="55">
        <f t="shared" ref="E6:F6" si="1">SUM(E7:E17)</f>
        <v>714775.45</v>
      </c>
      <c r="F6" s="56">
        <f t="shared" si="1"/>
        <v>456258.55</v>
      </c>
      <c r="G6" s="6"/>
      <c r="H6" s="6"/>
      <c r="I6" s="74">
        <f>SUM(I7:I17)</f>
        <v>1792196.5</v>
      </c>
      <c r="J6" s="74">
        <f t="shared" ref="J6:K6" si="2">SUM(J7:J17)</f>
        <v>1152538.2</v>
      </c>
      <c r="K6" s="75">
        <f t="shared" si="2"/>
        <v>974666.7</v>
      </c>
    </row>
    <row r="7" spans="1:13" s="3" customFormat="1" ht="56.25" x14ac:dyDescent="0.2">
      <c r="A7" s="22" t="s">
        <v>35</v>
      </c>
      <c r="B7" s="23" t="s">
        <v>13</v>
      </c>
      <c r="C7" s="24" t="s">
        <v>39</v>
      </c>
      <c r="D7" s="57">
        <v>1500</v>
      </c>
      <c r="E7" s="57">
        <v>998</v>
      </c>
      <c r="F7" s="14">
        <f t="shared" ref="F7:F67" si="3">SUM(D7-E7)</f>
        <v>502</v>
      </c>
      <c r="G7" s="25" t="s">
        <v>122</v>
      </c>
      <c r="H7" s="25" t="s">
        <v>123</v>
      </c>
      <c r="I7" s="66">
        <v>4675.3</v>
      </c>
      <c r="J7" s="66">
        <v>0</v>
      </c>
      <c r="K7" s="76">
        <v>0</v>
      </c>
    </row>
    <row r="8" spans="1:13" s="3" customFormat="1" ht="153" x14ac:dyDescent="0.2">
      <c r="A8" s="22" t="s">
        <v>35</v>
      </c>
      <c r="B8" s="23" t="s">
        <v>14</v>
      </c>
      <c r="C8" s="24" t="s">
        <v>40</v>
      </c>
      <c r="D8" s="57">
        <v>116618.4</v>
      </c>
      <c r="E8" s="57">
        <v>91349.5</v>
      </c>
      <c r="F8" s="14">
        <f>SUM(D8-E8)</f>
        <v>25268.899999999994</v>
      </c>
      <c r="G8" s="26" t="s">
        <v>124</v>
      </c>
      <c r="H8" s="26" t="s">
        <v>127</v>
      </c>
      <c r="I8" s="66">
        <v>30000</v>
      </c>
      <c r="J8" s="66">
        <v>0</v>
      </c>
      <c r="K8" s="76">
        <v>0</v>
      </c>
    </row>
    <row r="9" spans="1:13" s="3" customFormat="1" ht="75" x14ac:dyDescent="0.2">
      <c r="A9" s="22" t="s">
        <v>35</v>
      </c>
      <c r="B9" s="23" t="s">
        <v>15</v>
      </c>
      <c r="C9" s="24" t="s">
        <v>41</v>
      </c>
      <c r="D9" s="57">
        <v>50000</v>
      </c>
      <c r="E9" s="57">
        <v>50000</v>
      </c>
      <c r="F9" s="14">
        <f t="shared" si="3"/>
        <v>0</v>
      </c>
      <c r="G9" s="25" t="s">
        <v>174</v>
      </c>
      <c r="H9" s="25" t="s">
        <v>175</v>
      </c>
      <c r="I9" s="66">
        <v>50000</v>
      </c>
      <c r="J9" s="66">
        <v>50000</v>
      </c>
      <c r="K9" s="76">
        <v>50000</v>
      </c>
    </row>
    <row r="10" spans="1:13" s="3" customFormat="1" ht="63.75" x14ac:dyDescent="0.2">
      <c r="A10" s="22" t="s">
        <v>35</v>
      </c>
      <c r="B10" s="23" t="s">
        <v>16</v>
      </c>
      <c r="C10" s="24" t="s">
        <v>42</v>
      </c>
      <c r="D10" s="57">
        <v>111844</v>
      </c>
      <c r="E10" s="57">
        <v>94973.7</v>
      </c>
      <c r="F10" s="14">
        <f t="shared" si="3"/>
        <v>16870.300000000003</v>
      </c>
      <c r="G10" s="25" t="s">
        <v>176</v>
      </c>
      <c r="H10" s="25" t="s">
        <v>177</v>
      </c>
      <c r="I10" s="66">
        <v>111844</v>
      </c>
      <c r="J10" s="66">
        <v>111844</v>
      </c>
      <c r="K10" s="76">
        <v>111844</v>
      </c>
    </row>
    <row r="11" spans="1:13" s="3" customFormat="1" ht="63.75" x14ac:dyDescent="0.2">
      <c r="A11" s="22" t="s">
        <v>35</v>
      </c>
      <c r="B11" s="23" t="s">
        <v>17</v>
      </c>
      <c r="C11" s="24" t="s">
        <v>43</v>
      </c>
      <c r="D11" s="57">
        <v>92724.4</v>
      </c>
      <c r="E11" s="57">
        <v>92724.4</v>
      </c>
      <c r="F11" s="14">
        <f t="shared" si="3"/>
        <v>0</v>
      </c>
      <c r="G11" s="25" t="s">
        <v>125</v>
      </c>
      <c r="H11" s="25" t="s">
        <v>178</v>
      </c>
      <c r="I11" s="66">
        <v>97175.2</v>
      </c>
      <c r="J11" s="66">
        <v>92724.4</v>
      </c>
      <c r="K11" s="76">
        <v>92724.4</v>
      </c>
    </row>
    <row r="12" spans="1:13" s="3" customFormat="1" ht="38.25" x14ac:dyDescent="0.2">
      <c r="A12" s="22" t="s">
        <v>35</v>
      </c>
      <c r="B12" s="23" t="s">
        <v>18</v>
      </c>
      <c r="C12" s="24" t="s">
        <v>44</v>
      </c>
      <c r="D12" s="57">
        <v>2500</v>
      </c>
      <c r="E12" s="57">
        <v>2287.1999999999998</v>
      </c>
      <c r="F12" s="14">
        <f t="shared" si="3"/>
        <v>212.80000000000018</v>
      </c>
      <c r="G12" s="25" t="s">
        <v>179</v>
      </c>
      <c r="H12" s="25" t="s">
        <v>179</v>
      </c>
      <c r="I12" s="66">
        <v>3300</v>
      </c>
      <c r="J12" s="66">
        <v>0</v>
      </c>
      <c r="K12" s="76">
        <v>0</v>
      </c>
    </row>
    <row r="13" spans="1:13" s="3" customFormat="1" ht="56.25" x14ac:dyDescent="0.2">
      <c r="A13" s="22" t="s">
        <v>35</v>
      </c>
      <c r="B13" s="23" t="s">
        <v>19</v>
      </c>
      <c r="C13" s="24" t="s">
        <v>45</v>
      </c>
      <c r="D13" s="57">
        <v>19164.900000000001</v>
      </c>
      <c r="E13" s="57">
        <v>17460.599999999999</v>
      </c>
      <c r="F13" s="14">
        <f t="shared" si="3"/>
        <v>1704.3000000000029</v>
      </c>
      <c r="G13" s="25" t="s">
        <v>126</v>
      </c>
      <c r="H13" s="25" t="s">
        <v>126</v>
      </c>
      <c r="I13" s="66">
        <v>10409.5</v>
      </c>
      <c r="J13" s="66">
        <v>0</v>
      </c>
      <c r="K13" s="76">
        <v>0</v>
      </c>
    </row>
    <row r="14" spans="1:13" s="3" customFormat="1" ht="76.5" x14ac:dyDescent="0.2">
      <c r="A14" s="22" t="s">
        <v>35</v>
      </c>
      <c r="B14" s="23" t="s">
        <v>20</v>
      </c>
      <c r="C14" s="24" t="s">
        <v>46</v>
      </c>
      <c r="D14" s="57">
        <v>34102.300000000003</v>
      </c>
      <c r="E14" s="57">
        <v>25506.400000000001</v>
      </c>
      <c r="F14" s="14">
        <f t="shared" si="3"/>
        <v>8595.9000000000015</v>
      </c>
      <c r="G14" s="25" t="s">
        <v>161</v>
      </c>
      <c r="H14" s="25" t="s">
        <v>162</v>
      </c>
      <c r="I14" s="66">
        <v>15525.4</v>
      </c>
      <c r="J14" s="66">
        <v>0</v>
      </c>
      <c r="K14" s="76">
        <v>0</v>
      </c>
      <c r="L14" s="27"/>
      <c r="M14" s="27"/>
    </row>
    <row r="15" spans="1:13" s="3" customFormat="1" ht="51" x14ac:dyDescent="0.2">
      <c r="A15" s="22" t="s">
        <v>35</v>
      </c>
      <c r="B15" s="23" t="s">
        <v>21</v>
      </c>
      <c r="C15" s="24" t="s">
        <v>47</v>
      </c>
      <c r="D15" s="57">
        <v>99328.4</v>
      </c>
      <c r="E15" s="57">
        <v>97651.9</v>
      </c>
      <c r="F15" s="14">
        <f t="shared" si="3"/>
        <v>1676.5</v>
      </c>
      <c r="G15" s="25" t="s">
        <v>180</v>
      </c>
      <c r="H15" s="25" t="s">
        <v>181</v>
      </c>
      <c r="I15" s="66">
        <v>89098.4</v>
      </c>
      <c r="J15" s="66">
        <v>0</v>
      </c>
      <c r="K15" s="76">
        <v>0</v>
      </c>
    </row>
    <row r="16" spans="1:13" s="3" customFormat="1" ht="114.75" x14ac:dyDescent="0.2">
      <c r="A16" s="22" t="s">
        <v>35</v>
      </c>
      <c r="B16" s="23" t="s">
        <v>22</v>
      </c>
      <c r="C16" s="24" t="s">
        <v>48</v>
      </c>
      <c r="D16" s="57">
        <v>8606.4</v>
      </c>
      <c r="E16" s="57">
        <v>8574.2000000000007</v>
      </c>
      <c r="F16" s="14">
        <f t="shared" si="3"/>
        <v>32.199999999998909</v>
      </c>
      <c r="G16" s="25" t="s">
        <v>168</v>
      </c>
      <c r="H16" s="25" t="s">
        <v>169</v>
      </c>
      <c r="I16" s="66">
        <v>3731.6</v>
      </c>
      <c r="J16" s="66">
        <v>3731.6</v>
      </c>
      <c r="K16" s="76">
        <v>3731.6</v>
      </c>
    </row>
    <row r="17" spans="1:11" s="3" customFormat="1" ht="64.5" thickBot="1" x14ac:dyDescent="0.25">
      <c r="A17" s="22" t="s">
        <v>36</v>
      </c>
      <c r="B17" s="28" t="s">
        <v>23</v>
      </c>
      <c r="C17" s="29" t="s">
        <v>106</v>
      </c>
      <c r="D17" s="58">
        <v>634645.19999999995</v>
      </c>
      <c r="E17" s="58">
        <f>28282.25+204967.3</f>
        <v>233249.55</v>
      </c>
      <c r="F17" s="59">
        <f t="shared" si="3"/>
        <v>401395.64999999997</v>
      </c>
      <c r="G17" s="45" t="s">
        <v>163</v>
      </c>
      <c r="H17" s="45" t="s">
        <v>182</v>
      </c>
      <c r="I17" s="77">
        <v>1376437.1</v>
      </c>
      <c r="J17" s="77">
        <v>894238.2</v>
      </c>
      <c r="K17" s="78">
        <v>716366.7</v>
      </c>
    </row>
    <row r="18" spans="1:11" s="3" customFormat="1" ht="228.75" customHeight="1" thickBot="1" x14ac:dyDescent="0.25">
      <c r="A18" s="22" t="s">
        <v>35</v>
      </c>
      <c r="B18" s="47" t="s">
        <v>37</v>
      </c>
      <c r="C18" s="105" t="s">
        <v>70</v>
      </c>
      <c r="D18" s="62">
        <v>224387.4</v>
      </c>
      <c r="E18" s="62">
        <f>56529.2+49090.2</f>
        <v>105619.4</v>
      </c>
      <c r="F18" s="63">
        <f t="shared" si="3"/>
        <v>118768</v>
      </c>
      <c r="G18" s="290" t="s">
        <v>171</v>
      </c>
      <c r="H18" s="290"/>
      <c r="I18" s="82">
        <v>722524.9</v>
      </c>
      <c r="J18" s="82">
        <v>720000</v>
      </c>
      <c r="K18" s="83">
        <v>815796.2</v>
      </c>
    </row>
    <row r="19" spans="1:11" s="3" customFormat="1" x14ac:dyDescent="0.2">
      <c r="A19" s="16"/>
      <c r="B19" s="1" t="s">
        <v>73</v>
      </c>
      <c r="C19" s="2" t="s">
        <v>49</v>
      </c>
      <c r="D19" s="55">
        <f>SUM(D20:D24)</f>
        <v>1092754.6000000001</v>
      </c>
      <c r="E19" s="55">
        <f t="shared" ref="E19:F19" si="4">SUM(E20:E24)</f>
        <v>866212.4469000001</v>
      </c>
      <c r="F19" s="61">
        <f t="shared" si="4"/>
        <v>226542.1531</v>
      </c>
      <c r="G19" s="6"/>
      <c r="H19" s="6"/>
      <c r="I19" s="74">
        <f>SUM(I20:I24)</f>
        <v>548615.6</v>
      </c>
      <c r="J19" s="74">
        <f>SUM(J20:J24)</f>
        <v>436995.5</v>
      </c>
      <c r="K19" s="75">
        <f>SUM(K20:K24)</f>
        <v>396890</v>
      </c>
    </row>
    <row r="20" spans="1:11" s="3" customFormat="1" ht="223.5" customHeight="1" x14ac:dyDescent="0.2">
      <c r="A20" s="22" t="s">
        <v>35</v>
      </c>
      <c r="B20" s="23" t="s">
        <v>75</v>
      </c>
      <c r="C20" s="24" t="s">
        <v>51</v>
      </c>
      <c r="D20" s="57">
        <v>318849.59999999998</v>
      </c>
      <c r="E20" s="57">
        <v>318849.59999999998</v>
      </c>
      <c r="F20" s="14">
        <f t="shared" si="3"/>
        <v>0</v>
      </c>
      <c r="G20" s="26" t="s">
        <v>183</v>
      </c>
      <c r="H20" s="25" t="s">
        <v>121</v>
      </c>
      <c r="I20" s="66">
        <v>338710.1</v>
      </c>
      <c r="J20" s="66">
        <v>337664.3</v>
      </c>
      <c r="K20" s="76">
        <v>337664.3</v>
      </c>
    </row>
    <row r="21" spans="1:11" s="3" customFormat="1" ht="127.5" x14ac:dyDescent="0.2">
      <c r="A21" s="22" t="s">
        <v>35</v>
      </c>
      <c r="B21" s="23" t="s">
        <v>76</v>
      </c>
      <c r="C21" s="24" t="s">
        <v>52</v>
      </c>
      <c r="D21" s="57">
        <v>9915.9</v>
      </c>
      <c r="E21" s="57">
        <v>9915.7999999999993</v>
      </c>
      <c r="F21" s="14">
        <f t="shared" si="3"/>
        <v>0.1000000000003638</v>
      </c>
      <c r="G21" s="26" t="s">
        <v>184</v>
      </c>
      <c r="H21" s="25" t="s">
        <v>121</v>
      </c>
      <c r="I21" s="66">
        <v>9773.1</v>
      </c>
      <c r="J21" s="66">
        <v>9921.9</v>
      </c>
      <c r="K21" s="76">
        <v>9921.9</v>
      </c>
    </row>
    <row r="22" spans="1:11" s="117" customFormat="1" ht="114.75" x14ac:dyDescent="0.2">
      <c r="A22" s="109" t="s">
        <v>140</v>
      </c>
      <c r="B22" s="110" t="s">
        <v>128</v>
      </c>
      <c r="C22" s="111" t="s">
        <v>134</v>
      </c>
      <c r="D22" s="112">
        <v>92160.7</v>
      </c>
      <c r="E22" s="112">
        <v>41092.046900000001</v>
      </c>
      <c r="F22" s="113">
        <f t="shared" si="3"/>
        <v>51068.653099999996</v>
      </c>
      <c r="G22" s="114" t="s">
        <v>144</v>
      </c>
      <c r="H22" s="114" t="s">
        <v>186</v>
      </c>
      <c r="I22" s="115">
        <v>0</v>
      </c>
      <c r="J22" s="115">
        <v>0</v>
      </c>
      <c r="K22" s="116">
        <v>0</v>
      </c>
    </row>
    <row r="23" spans="1:11" s="117" customFormat="1" ht="114.75" x14ac:dyDescent="0.2">
      <c r="A23" s="109" t="s">
        <v>140</v>
      </c>
      <c r="B23" s="110" t="s">
        <v>128</v>
      </c>
      <c r="C23" s="111" t="s">
        <v>139</v>
      </c>
      <c r="D23" s="112">
        <f>208258+78196.5</f>
        <v>286454.5</v>
      </c>
      <c r="E23" s="112">
        <f>122261.3+64147.1+78196.3</f>
        <v>264604.7</v>
      </c>
      <c r="F23" s="113">
        <f t="shared" si="3"/>
        <v>21849.799999999988</v>
      </c>
      <c r="G23" s="118" t="s">
        <v>185</v>
      </c>
      <c r="H23" s="119" t="s">
        <v>166</v>
      </c>
      <c r="I23" s="115">
        <v>0</v>
      </c>
      <c r="J23" s="115">
        <v>0</v>
      </c>
      <c r="K23" s="116">
        <v>0</v>
      </c>
    </row>
    <row r="24" spans="1:11" s="3" customFormat="1" ht="143.25" thickBot="1" x14ac:dyDescent="0.25">
      <c r="A24" s="22" t="s">
        <v>36</v>
      </c>
      <c r="B24" s="30" t="s">
        <v>77</v>
      </c>
      <c r="C24" s="31" t="s">
        <v>107</v>
      </c>
      <c r="D24" s="67">
        <f>385373.9</f>
        <v>385373.9</v>
      </c>
      <c r="E24" s="67">
        <f>11502.8+5565.2+12897.2+31452.1+55841.4+114491.6</f>
        <v>231750.30000000002</v>
      </c>
      <c r="F24" s="68">
        <f t="shared" si="3"/>
        <v>153623.6</v>
      </c>
      <c r="G24" s="106" t="s">
        <v>187</v>
      </c>
      <c r="H24" s="106" t="s">
        <v>188</v>
      </c>
      <c r="I24" s="73">
        <v>200132.40000000002</v>
      </c>
      <c r="J24" s="73">
        <v>89409.3</v>
      </c>
      <c r="K24" s="86">
        <v>49303.8</v>
      </c>
    </row>
    <row r="25" spans="1:11" s="3" customFormat="1" x14ac:dyDescent="0.2">
      <c r="A25" s="16"/>
      <c r="B25" s="15" t="s">
        <v>78</v>
      </c>
      <c r="C25" s="107" t="s">
        <v>58</v>
      </c>
      <c r="D25" s="60">
        <f>D26+D27+D34+D40+D37+D38+D39+D35+D36</f>
        <v>346920.00000000006</v>
      </c>
      <c r="E25" s="60">
        <f t="shared" ref="E25:F25" si="5">E26+E27+E34+E40+E37+E38+E39+E35+E36</f>
        <v>334371.20000000001</v>
      </c>
      <c r="F25" s="56">
        <f t="shared" si="5"/>
        <v>12548.800000000008</v>
      </c>
      <c r="G25" s="108"/>
      <c r="H25" s="108"/>
      <c r="I25" s="79">
        <f>I26+I27+I34+I40</f>
        <v>315541.10000000003</v>
      </c>
      <c r="J25" s="79">
        <f t="shared" ref="J25:K25" si="6">J26+J27+J34+J40</f>
        <v>42084</v>
      </c>
      <c r="K25" s="80">
        <f t="shared" si="6"/>
        <v>6060.5000000000009</v>
      </c>
    </row>
    <row r="26" spans="1:11" s="3" customFormat="1" ht="51" x14ac:dyDescent="0.2">
      <c r="A26" s="22" t="s">
        <v>35</v>
      </c>
      <c r="B26" s="23" t="s">
        <v>80</v>
      </c>
      <c r="C26" s="24" t="s">
        <v>59</v>
      </c>
      <c r="D26" s="57">
        <v>279408.5</v>
      </c>
      <c r="E26" s="57">
        <v>270590.8</v>
      </c>
      <c r="F26" s="14">
        <f t="shared" si="3"/>
        <v>8817.7000000000116</v>
      </c>
      <c r="G26" s="32" t="s">
        <v>152</v>
      </c>
      <c r="H26" s="32" t="s">
        <v>152</v>
      </c>
      <c r="I26" s="66">
        <v>255558.3</v>
      </c>
      <c r="J26" s="66">
        <v>0</v>
      </c>
      <c r="K26" s="76">
        <v>0</v>
      </c>
    </row>
    <row r="27" spans="1:11" s="3" customFormat="1" x14ac:dyDescent="0.2">
      <c r="A27" s="22" t="s">
        <v>35</v>
      </c>
      <c r="B27" s="23" t="s">
        <v>81</v>
      </c>
      <c r="C27" s="24" t="s">
        <v>60</v>
      </c>
      <c r="D27" s="66">
        <f>SUM(D28:D33)</f>
        <v>9605.4</v>
      </c>
      <c r="E27" s="66">
        <f t="shared" ref="E27:F27" si="7">SUM(E28:E33)</f>
        <v>8651.4</v>
      </c>
      <c r="F27" s="14">
        <f t="shared" si="7"/>
        <v>954</v>
      </c>
      <c r="G27" s="139"/>
      <c r="H27" s="139"/>
      <c r="I27" s="66">
        <f>SUM(I28:I33)</f>
        <v>7635.5000000000009</v>
      </c>
      <c r="J27" s="66">
        <f>SUM(J28:J33)</f>
        <v>6659.1000000000013</v>
      </c>
      <c r="K27" s="76">
        <f>SUM(K28:K33)</f>
        <v>6060.5000000000009</v>
      </c>
    </row>
    <row r="28" spans="1:11" s="3" customFormat="1" ht="63.75" x14ac:dyDescent="0.2">
      <c r="A28" s="22"/>
      <c r="B28" s="23"/>
      <c r="C28" s="33" t="s">
        <v>7</v>
      </c>
      <c r="D28" s="57">
        <v>4071</v>
      </c>
      <c r="E28" s="57">
        <v>3660</v>
      </c>
      <c r="F28" s="14">
        <f t="shared" si="3"/>
        <v>411</v>
      </c>
      <c r="G28" s="32" t="s">
        <v>199</v>
      </c>
      <c r="H28" s="32" t="s">
        <v>200</v>
      </c>
      <c r="I28" s="57">
        <v>1025.4000000000001</v>
      </c>
      <c r="J28" s="57">
        <v>525.4</v>
      </c>
      <c r="K28" s="85">
        <v>525.4</v>
      </c>
    </row>
    <row r="29" spans="1:11" s="3" customFormat="1" ht="47.25" x14ac:dyDescent="0.2">
      <c r="A29" s="22"/>
      <c r="B29" s="23"/>
      <c r="C29" s="33" t="s">
        <v>8</v>
      </c>
      <c r="D29" s="57">
        <v>3134.4</v>
      </c>
      <c r="E29" s="57">
        <v>2591.4</v>
      </c>
      <c r="F29" s="14">
        <f t="shared" si="3"/>
        <v>543</v>
      </c>
      <c r="G29" s="32" t="s">
        <v>201</v>
      </c>
      <c r="H29" s="32" t="s">
        <v>202</v>
      </c>
      <c r="I29" s="57">
        <v>3050.8</v>
      </c>
      <c r="J29" s="57">
        <v>3050.8</v>
      </c>
      <c r="K29" s="85">
        <v>3050.8</v>
      </c>
    </row>
    <row r="30" spans="1:11" s="3" customFormat="1" ht="51" x14ac:dyDescent="0.2">
      <c r="A30" s="22"/>
      <c r="B30" s="23"/>
      <c r="C30" s="33" t="s">
        <v>9</v>
      </c>
      <c r="D30" s="57">
        <v>1800</v>
      </c>
      <c r="E30" s="57">
        <v>1800</v>
      </c>
      <c r="F30" s="14">
        <f t="shared" si="3"/>
        <v>0</v>
      </c>
      <c r="G30" s="32" t="s">
        <v>206</v>
      </c>
      <c r="H30" s="32" t="s">
        <v>203</v>
      </c>
      <c r="I30" s="57">
        <v>1700</v>
      </c>
      <c r="J30" s="57">
        <v>1700</v>
      </c>
      <c r="K30" s="85">
        <v>1700</v>
      </c>
    </row>
    <row r="31" spans="1:11" s="3" customFormat="1" ht="63.75" x14ac:dyDescent="0.2">
      <c r="A31" s="22"/>
      <c r="B31" s="23"/>
      <c r="C31" s="33" t="s">
        <v>10</v>
      </c>
      <c r="D31" s="57">
        <v>600</v>
      </c>
      <c r="E31" s="57">
        <v>600</v>
      </c>
      <c r="F31" s="14">
        <f t="shared" si="3"/>
        <v>0</v>
      </c>
      <c r="G31" s="32" t="s">
        <v>205</v>
      </c>
      <c r="H31" s="32" t="s">
        <v>204</v>
      </c>
      <c r="I31" s="57">
        <v>600</v>
      </c>
      <c r="J31" s="57">
        <v>600</v>
      </c>
      <c r="K31" s="85">
        <v>600</v>
      </c>
    </row>
    <row r="32" spans="1:11" s="3" customFormat="1" ht="31.5" x14ac:dyDescent="0.2">
      <c r="A32" s="22"/>
      <c r="B32" s="23"/>
      <c r="C32" s="33" t="s">
        <v>11</v>
      </c>
      <c r="D32" s="66">
        <v>0</v>
      </c>
      <c r="E32" s="66">
        <v>0</v>
      </c>
      <c r="F32" s="14">
        <f t="shared" si="3"/>
        <v>0</v>
      </c>
      <c r="G32" s="34">
        <v>0</v>
      </c>
      <c r="H32" s="32" t="s">
        <v>118</v>
      </c>
      <c r="I32" s="57">
        <v>660.7</v>
      </c>
      <c r="J32" s="57">
        <v>184.3</v>
      </c>
      <c r="K32" s="85">
        <v>184.3</v>
      </c>
    </row>
    <row r="33" spans="1:11" s="3" customFormat="1" ht="25.5" x14ac:dyDescent="0.2">
      <c r="A33" s="22"/>
      <c r="B33" s="23"/>
      <c r="C33" s="33" t="s">
        <v>12</v>
      </c>
      <c r="D33" s="66">
        <v>0</v>
      </c>
      <c r="E33" s="66">
        <v>0</v>
      </c>
      <c r="F33" s="14">
        <f t="shared" si="3"/>
        <v>0</v>
      </c>
      <c r="G33" s="34">
        <v>0</v>
      </c>
      <c r="H33" s="32" t="s">
        <v>119</v>
      </c>
      <c r="I33" s="57">
        <v>598.6</v>
      </c>
      <c r="J33" s="57">
        <v>598.6</v>
      </c>
      <c r="K33" s="76">
        <v>0</v>
      </c>
    </row>
    <row r="34" spans="1:11" s="3" customFormat="1" ht="127.5" x14ac:dyDescent="0.2">
      <c r="A34" s="22" t="s">
        <v>35</v>
      </c>
      <c r="B34" s="23" t="s">
        <v>82</v>
      </c>
      <c r="C34" s="24" t="s">
        <v>61</v>
      </c>
      <c r="D34" s="57">
        <v>34008.199999999997</v>
      </c>
      <c r="E34" s="57">
        <v>34007.199999999997</v>
      </c>
      <c r="F34" s="14">
        <f t="shared" si="3"/>
        <v>1</v>
      </c>
      <c r="G34" s="32" t="s">
        <v>207</v>
      </c>
      <c r="H34" s="32" t="s">
        <v>208</v>
      </c>
      <c r="I34" s="66">
        <v>35424.9</v>
      </c>
      <c r="J34" s="66">
        <v>35424.9</v>
      </c>
      <c r="K34" s="76">
        <v>0</v>
      </c>
    </row>
    <row r="35" spans="1:11" s="117" customFormat="1" ht="93.75" x14ac:dyDescent="0.2">
      <c r="A35" s="109" t="s">
        <v>140</v>
      </c>
      <c r="B35" s="120" t="s">
        <v>128</v>
      </c>
      <c r="C35" s="121" t="s">
        <v>136</v>
      </c>
      <c r="D35" s="122">
        <v>3896.4</v>
      </c>
      <c r="E35" s="122">
        <v>3373.1</v>
      </c>
      <c r="F35" s="113">
        <f t="shared" si="3"/>
        <v>523.30000000000018</v>
      </c>
      <c r="G35" s="123" t="s">
        <v>189</v>
      </c>
      <c r="H35" s="123" t="s">
        <v>160</v>
      </c>
      <c r="I35" s="115">
        <v>0</v>
      </c>
      <c r="J35" s="115">
        <v>0</v>
      </c>
      <c r="K35" s="116">
        <v>0</v>
      </c>
    </row>
    <row r="36" spans="1:11" s="117" customFormat="1" ht="76.5" x14ac:dyDescent="0.2">
      <c r="A36" s="109" t="s">
        <v>140</v>
      </c>
      <c r="B36" s="120" t="s">
        <v>128</v>
      </c>
      <c r="C36" s="121" t="s">
        <v>135</v>
      </c>
      <c r="D36" s="122">
        <v>2000</v>
      </c>
      <c r="E36" s="122">
        <v>1976.4</v>
      </c>
      <c r="F36" s="113">
        <f t="shared" si="3"/>
        <v>23.599999999999909</v>
      </c>
      <c r="G36" s="124" t="s">
        <v>156</v>
      </c>
      <c r="H36" s="123" t="s">
        <v>170</v>
      </c>
      <c r="I36" s="115">
        <v>0</v>
      </c>
      <c r="J36" s="115">
        <v>0</v>
      </c>
      <c r="K36" s="116">
        <v>0</v>
      </c>
    </row>
    <row r="37" spans="1:11" s="117" customFormat="1" ht="51" x14ac:dyDescent="0.2">
      <c r="A37" s="109" t="s">
        <v>140</v>
      </c>
      <c r="B37" s="120" t="s">
        <v>128</v>
      </c>
      <c r="C37" s="121" t="s">
        <v>129</v>
      </c>
      <c r="D37" s="122">
        <v>2600</v>
      </c>
      <c r="E37" s="122">
        <v>2411.1999999999998</v>
      </c>
      <c r="F37" s="113">
        <f t="shared" si="3"/>
        <v>188.80000000000018</v>
      </c>
      <c r="G37" s="124" t="s">
        <v>157</v>
      </c>
      <c r="H37" s="123" t="s">
        <v>153</v>
      </c>
      <c r="I37" s="115">
        <v>0</v>
      </c>
      <c r="J37" s="115">
        <v>0</v>
      </c>
      <c r="K37" s="116">
        <v>0</v>
      </c>
    </row>
    <row r="38" spans="1:11" s="117" customFormat="1" ht="76.5" x14ac:dyDescent="0.2">
      <c r="A38" s="109" t="s">
        <v>140</v>
      </c>
      <c r="B38" s="120" t="s">
        <v>128</v>
      </c>
      <c r="C38" s="121" t="s">
        <v>130</v>
      </c>
      <c r="D38" s="122">
        <v>1100</v>
      </c>
      <c r="E38" s="122">
        <v>1048.0999999999999</v>
      </c>
      <c r="F38" s="113">
        <f t="shared" si="3"/>
        <v>51.900000000000091</v>
      </c>
      <c r="G38" s="124" t="s">
        <v>158</v>
      </c>
      <c r="H38" s="123" t="s">
        <v>170</v>
      </c>
      <c r="I38" s="115">
        <v>0</v>
      </c>
      <c r="J38" s="115">
        <v>0</v>
      </c>
      <c r="K38" s="116">
        <v>0</v>
      </c>
    </row>
    <row r="39" spans="1:11" s="117" customFormat="1" ht="51" x14ac:dyDescent="0.2">
      <c r="A39" s="109" t="s">
        <v>140</v>
      </c>
      <c r="B39" s="120" t="s">
        <v>128</v>
      </c>
      <c r="C39" s="121" t="s">
        <v>131</v>
      </c>
      <c r="D39" s="122">
        <v>2651.7</v>
      </c>
      <c r="E39" s="122">
        <v>1683.3</v>
      </c>
      <c r="F39" s="113">
        <f t="shared" si="3"/>
        <v>968.39999999999986</v>
      </c>
      <c r="G39" s="124" t="s">
        <v>159</v>
      </c>
      <c r="H39" s="123" t="s">
        <v>154</v>
      </c>
      <c r="I39" s="115">
        <v>0</v>
      </c>
      <c r="J39" s="115">
        <v>0</v>
      </c>
      <c r="K39" s="116">
        <v>0</v>
      </c>
    </row>
    <row r="40" spans="1:11" s="3" customFormat="1" ht="51.75" thickBot="1" x14ac:dyDescent="0.25">
      <c r="A40" s="22" t="s">
        <v>36</v>
      </c>
      <c r="B40" s="30" t="s">
        <v>83</v>
      </c>
      <c r="C40" s="103" t="s">
        <v>25</v>
      </c>
      <c r="D40" s="104">
        <v>11649.8</v>
      </c>
      <c r="E40" s="104">
        <v>10629.7</v>
      </c>
      <c r="F40" s="68">
        <f t="shared" si="3"/>
        <v>1020.0999999999985</v>
      </c>
      <c r="G40" s="49" t="s">
        <v>164</v>
      </c>
      <c r="H40" s="49" t="s">
        <v>165</v>
      </c>
      <c r="I40" s="73">
        <v>16922.400000000001</v>
      </c>
      <c r="J40" s="73">
        <v>0</v>
      </c>
      <c r="K40" s="86">
        <v>0</v>
      </c>
    </row>
    <row r="41" spans="1:11" s="3" customFormat="1" x14ac:dyDescent="0.2">
      <c r="A41" s="21"/>
      <c r="B41" s="1" t="s">
        <v>79</v>
      </c>
      <c r="C41" s="2" t="s">
        <v>30</v>
      </c>
      <c r="D41" s="55">
        <f>D42+D43+D44+D45+D46+D47+D48</f>
        <v>1536156.1</v>
      </c>
      <c r="E41" s="55">
        <f t="shared" ref="E41:F41" si="8">E42+E43+E44+E45+E46+E47+E48</f>
        <v>1057625.8999999999</v>
      </c>
      <c r="F41" s="61">
        <f t="shared" si="8"/>
        <v>478530.20000000007</v>
      </c>
      <c r="G41" s="6"/>
      <c r="H41" s="6"/>
      <c r="I41" s="74">
        <f>I42+I43+I44+I45</f>
        <v>280147.59999999998</v>
      </c>
      <c r="J41" s="74">
        <f t="shared" ref="J41:K41" si="9">J42+J43+J44+J45</f>
        <v>304374.59999999998</v>
      </c>
      <c r="K41" s="75">
        <f t="shared" si="9"/>
        <v>304656.5</v>
      </c>
    </row>
    <row r="42" spans="1:11" s="3" customFormat="1" ht="145.5" customHeight="1" x14ac:dyDescent="0.2">
      <c r="A42" s="22" t="s">
        <v>35</v>
      </c>
      <c r="B42" s="23" t="s">
        <v>84</v>
      </c>
      <c r="C42" s="24" t="s">
        <v>31</v>
      </c>
      <c r="D42" s="57">
        <v>39848.6</v>
      </c>
      <c r="E42" s="57">
        <v>34824.6</v>
      </c>
      <c r="F42" s="14">
        <f t="shared" si="3"/>
        <v>5024</v>
      </c>
      <c r="G42" s="289" t="s">
        <v>145</v>
      </c>
      <c r="H42" s="289"/>
      <c r="I42" s="66">
        <v>110445.3</v>
      </c>
      <c r="J42" s="66">
        <v>122421.3</v>
      </c>
      <c r="K42" s="76">
        <v>122421.3</v>
      </c>
    </row>
    <row r="43" spans="1:11" s="3" customFormat="1" ht="116.25" customHeight="1" x14ac:dyDescent="0.2">
      <c r="A43" s="22" t="s">
        <v>35</v>
      </c>
      <c r="B43" s="23" t="s">
        <v>85</v>
      </c>
      <c r="C43" s="24" t="s">
        <v>32</v>
      </c>
      <c r="D43" s="57">
        <v>53253</v>
      </c>
      <c r="E43" s="57">
        <v>48003.3</v>
      </c>
      <c r="F43" s="14">
        <f t="shared" si="3"/>
        <v>5249.6999999999971</v>
      </c>
      <c r="G43" s="291" t="s">
        <v>190</v>
      </c>
      <c r="H43" s="291"/>
      <c r="I43" s="66">
        <v>53405.1</v>
      </c>
      <c r="J43" s="66">
        <v>53405.1</v>
      </c>
      <c r="K43" s="76">
        <v>53405.1</v>
      </c>
    </row>
    <row r="44" spans="1:11" s="3" customFormat="1" ht="84.75" customHeight="1" x14ac:dyDescent="0.2">
      <c r="A44" s="22" t="s">
        <v>35</v>
      </c>
      <c r="B44" s="23" t="s">
        <v>86</v>
      </c>
      <c r="C44" s="24" t="s">
        <v>33</v>
      </c>
      <c r="D44" s="57">
        <v>5594.5</v>
      </c>
      <c r="E44" s="57">
        <v>5594.5</v>
      </c>
      <c r="F44" s="14">
        <f t="shared" si="3"/>
        <v>0</v>
      </c>
      <c r="G44" s="289" t="s">
        <v>191</v>
      </c>
      <c r="H44" s="289"/>
      <c r="I44" s="66">
        <v>5851.9</v>
      </c>
      <c r="J44" s="66">
        <v>6126.9</v>
      </c>
      <c r="K44" s="76">
        <v>6408.8</v>
      </c>
    </row>
    <row r="45" spans="1:11" s="3" customFormat="1" ht="168.75" customHeight="1" x14ac:dyDescent="0.2">
      <c r="A45" s="22" t="s">
        <v>36</v>
      </c>
      <c r="B45" s="23" t="s">
        <v>87</v>
      </c>
      <c r="C45" s="24" t="s">
        <v>34</v>
      </c>
      <c r="D45" s="57">
        <f>90075.8</f>
        <v>90075.8</v>
      </c>
      <c r="E45" s="57">
        <v>3113.1</v>
      </c>
      <c r="F45" s="14">
        <f t="shared" si="3"/>
        <v>86962.7</v>
      </c>
      <c r="G45" s="291" t="s">
        <v>146</v>
      </c>
      <c r="H45" s="291"/>
      <c r="I45" s="66">
        <v>110445.3</v>
      </c>
      <c r="J45" s="66">
        <v>122421.3</v>
      </c>
      <c r="K45" s="76">
        <v>122421.3</v>
      </c>
    </row>
    <row r="46" spans="1:11" s="117" customFormat="1" ht="216.75" x14ac:dyDescent="0.2">
      <c r="A46" s="109" t="s">
        <v>140</v>
      </c>
      <c r="B46" s="110" t="s">
        <v>128</v>
      </c>
      <c r="C46" s="111" t="s">
        <v>133</v>
      </c>
      <c r="D46" s="112">
        <v>387501.5</v>
      </c>
      <c r="E46" s="112">
        <v>201366</v>
      </c>
      <c r="F46" s="113">
        <f t="shared" si="3"/>
        <v>186135.5</v>
      </c>
      <c r="G46" s="125" t="s">
        <v>147</v>
      </c>
      <c r="H46" s="292" t="s">
        <v>192</v>
      </c>
      <c r="I46" s="115">
        <v>0</v>
      </c>
      <c r="J46" s="115">
        <v>0</v>
      </c>
      <c r="K46" s="116">
        <v>0</v>
      </c>
    </row>
    <row r="47" spans="1:11" s="117" customFormat="1" ht="38.25" x14ac:dyDescent="0.2">
      <c r="A47" s="109" t="s">
        <v>140</v>
      </c>
      <c r="B47" s="110" t="s">
        <v>128</v>
      </c>
      <c r="C47" s="111" t="s">
        <v>138</v>
      </c>
      <c r="D47" s="112">
        <v>44301.4</v>
      </c>
      <c r="E47" s="112">
        <v>13649.9</v>
      </c>
      <c r="F47" s="113">
        <f t="shared" si="3"/>
        <v>30651.5</v>
      </c>
      <c r="G47" s="125" t="s">
        <v>148</v>
      </c>
      <c r="H47" s="292"/>
      <c r="I47" s="115">
        <v>0</v>
      </c>
      <c r="J47" s="115">
        <v>0</v>
      </c>
      <c r="K47" s="116">
        <v>0</v>
      </c>
    </row>
    <row r="48" spans="1:11" s="117" customFormat="1" ht="77.25" thickBot="1" x14ac:dyDescent="0.25">
      <c r="A48" s="109" t="s">
        <v>140</v>
      </c>
      <c r="B48" s="126" t="s">
        <v>128</v>
      </c>
      <c r="C48" s="127" t="s">
        <v>137</v>
      </c>
      <c r="D48" s="128">
        <v>915581.3</v>
      </c>
      <c r="E48" s="128">
        <v>751074.5</v>
      </c>
      <c r="F48" s="129">
        <f t="shared" si="3"/>
        <v>164506.80000000005</v>
      </c>
      <c r="G48" s="130" t="s">
        <v>149</v>
      </c>
      <c r="H48" s="293"/>
      <c r="I48" s="131">
        <v>0</v>
      </c>
      <c r="J48" s="131">
        <v>0</v>
      </c>
      <c r="K48" s="132">
        <v>0</v>
      </c>
    </row>
    <row r="49" spans="1:11" s="3" customFormat="1" x14ac:dyDescent="0.2">
      <c r="A49" s="21"/>
      <c r="B49" s="9" t="s">
        <v>88</v>
      </c>
      <c r="C49" s="10" t="s">
        <v>55</v>
      </c>
      <c r="D49" s="69">
        <f>D50+D51+D52</f>
        <v>52818.400000000001</v>
      </c>
      <c r="E49" s="69">
        <f>SUM(E50:E52)</f>
        <v>45994.400000000001</v>
      </c>
      <c r="F49" s="70">
        <f t="shared" si="3"/>
        <v>6824</v>
      </c>
      <c r="G49" s="11"/>
      <c r="H49" s="11"/>
      <c r="I49" s="69">
        <f>I50+I51+I52</f>
        <v>131939.5</v>
      </c>
      <c r="J49" s="69">
        <f t="shared" ref="J49:K49" si="10">J50+J51+J52</f>
        <v>23806.2</v>
      </c>
      <c r="K49" s="87">
        <f t="shared" si="10"/>
        <v>29886</v>
      </c>
    </row>
    <row r="50" spans="1:11" ht="56.25" x14ac:dyDescent="0.2">
      <c r="A50" s="22" t="s">
        <v>35</v>
      </c>
      <c r="B50" s="37" t="s">
        <v>89</v>
      </c>
      <c r="C50" s="24" t="s">
        <v>56</v>
      </c>
      <c r="D50" s="57">
        <v>39318.400000000001</v>
      </c>
      <c r="E50" s="57">
        <v>32568.2</v>
      </c>
      <c r="F50" s="14">
        <f t="shared" si="3"/>
        <v>6750.2000000000007</v>
      </c>
      <c r="G50" s="8" t="s">
        <v>110</v>
      </c>
      <c r="H50" s="8" t="s">
        <v>109</v>
      </c>
      <c r="I50" s="66">
        <v>26308.5</v>
      </c>
      <c r="J50" s="66">
        <v>17828.7</v>
      </c>
      <c r="K50" s="76">
        <v>23908.5</v>
      </c>
    </row>
    <row r="51" spans="1:11" ht="38.25" x14ac:dyDescent="0.2">
      <c r="A51" s="22" t="s">
        <v>35</v>
      </c>
      <c r="B51" s="37" t="s">
        <v>90</v>
      </c>
      <c r="C51" s="24" t="s">
        <v>57</v>
      </c>
      <c r="D51" s="57">
        <v>13500</v>
      </c>
      <c r="E51" s="57">
        <v>13426.2</v>
      </c>
      <c r="F51" s="14">
        <f t="shared" si="3"/>
        <v>73.799999999999272</v>
      </c>
      <c r="G51" s="8" t="s">
        <v>111</v>
      </c>
      <c r="H51" s="8" t="s">
        <v>112</v>
      </c>
      <c r="I51" s="66">
        <v>5977.5</v>
      </c>
      <c r="J51" s="66">
        <v>5977.5</v>
      </c>
      <c r="K51" s="76">
        <v>5977.5</v>
      </c>
    </row>
    <row r="52" spans="1:11" ht="64.5" thickBot="1" x14ac:dyDescent="0.25">
      <c r="A52" s="22" t="s">
        <v>36</v>
      </c>
      <c r="B52" s="38" t="s">
        <v>91</v>
      </c>
      <c r="C52" s="35" t="s">
        <v>24</v>
      </c>
      <c r="D52" s="66">
        <v>0</v>
      </c>
      <c r="E52" s="66">
        <v>0</v>
      </c>
      <c r="F52" s="14">
        <f t="shared" si="3"/>
        <v>0</v>
      </c>
      <c r="G52" s="39"/>
      <c r="H52" s="25" t="s">
        <v>167</v>
      </c>
      <c r="I52" s="72">
        <v>99653.5</v>
      </c>
      <c r="J52" s="72">
        <v>0</v>
      </c>
      <c r="K52" s="81">
        <v>0</v>
      </c>
    </row>
    <row r="53" spans="1:11" s="3" customFormat="1" x14ac:dyDescent="0.2">
      <c r="A53" s="21"/>
      <c r="B53" s="5" t="s">
        <v>92</v>
      </c>
      <c r="C53" s="4" t="s">
        <v>50</v>
      </c>
      <c r="D53" s="55">
        <f>D54+D55+D56</f>
        <v>135509.6</v>
      </c>
      <c r="E53" s="55">
        <f t="shared" ref="E53:F53" si="11">E54+E55+E56</f>
        <v>101811.546</v>
      </c>
      <c r="F53" s="61">
        <f t="shared" si="11"/>
        <v>33698.054000000004</v>
      </c>
      <c r="G53" s="7"/>
      <c r="H53" s="7"/>
      <c r="I53" s="55">
        <f>I54+I55</f>
        <v>131858.4</v>
      </c>
      <c r="J53" s="55">
        <f t="shared" ref="J53:K53" si="12">J54+J55</f>
        <v>131858.4</v>
      </c>
      <c r="K53" s="88">
        <f t="shared" si="12"/>
        <v>131858.4</v>
      </c>
    </row>
    <row r="54" spans="1:11" ht="37.5" customHeight="1" x14ac:dyDescent="0.2">
      <c r="A54" s="22" t="s">
        <v>35</v>
      </c>
      <c r="B54" s="37" t="s">
        <v>93</v>
      </c>
      <c r="C54" s="24" t="s">
        <v>53</v>
      </c>
      <c r="D54" s="57">
        <v>107009.60000000001</v>
      </c>
      <c r="E54" s="71">
        <v>89965.046000000002</v>
      </c>
      <c r="F54" s="14">
        <f t="shared" si="3"/>
        <v>17044.554000000004</v>
      </c>
      <c r="G54" s="284" t="s">
        <v>151</v>
      </c>
      <c r="H54" s="285"/>
      <c r="I54" s="66">
        <v>107858.4</v>
      </c>
      <c r="J54" s="66">
        <v>107858.4</v>
      </c>
      <c r="K54" s="76">
        <v>107858.4</v>
      </c>
    </row>
    <row r="55" spans="1:11" ht="37.5" customHeight="1" x14ac:dyDescent="0.2">
      <c r="A55" s="22" t="s">
        <v>35</v>
      </c>
      <c r="B55" s="37" t="s">
        <v>94</v>
      </c>
      <c r="C55" s="24" t="s">
        <v>54</v>
      </c>
      <c r="D55" s="57">
        <v>24000</v>
      </c>
      <c r="E55" s="71">
        <v>11846.5</v>
      </c>
      <c r="F55" s="14">
        <f t="shared" si="3"/>
        <v>12153.5</v>
      </c>
      <c r="G55" s="284" t="s">
        <v>141</v>
      </c>
      <c r="H55" s="285"/>
      <c r="I55" s="66">
        <v>24000</v>
      </c>
      <c r="J55" s="66">
        <v>24000</v>
      </c>
      <c r="K55" s="76">
        <v>24000</v>
      </c>
    </row>
    <row r="56" spans="1:11" s="138" customFormat="1" ht="75.75" thickBot="1" x14ac:dyDescent="0.25">
      <c r="A56" s="133" t="s">
        <v>140</v>
      </c>
      <c r="B56" s="134" t="s">
        <v>128</v>
      </c>
      <c r="C56" s="121" t="s">
        <v>132</v>
      </c>
      <c r="D56" s="122">
        <v>4500</v>
      </c>
      <c r="E56" s="135">
        <v>0</v>
      </c>
      <c r="F56" s="136">
        <f t="shared" si="3"/>
        <v>4500</v>
      </c>
      <c r="G56" s="282" t="s">
        <v>155</v>
      </c>
      <c r="H56" s="283"/>
      <c r="I56" s="135">
        <v>0</v>
      </c>
      <c r="J56" s="135">
        <v>0</v>
      </c>
      <c r="K56" s="137">
        <v>0</v>
      </c>
    </row>
    <row r="57" spans="1:11" s="3" customFormat="1" ht="19.5" thickBot="1" x14ac:dyDescent="0.25">
      <c r="A57" s="21"/>
      <c r="B57" s="52" t="s">
        <v>95</v>
      </c>
      <c r="C57" s="53" t="s">
        <v>65</v>
      </c>
      <c r="D57" s="62">
        <f>D58+D59+D60+D61</f>
        <v>31872.3</v>
      </c>
      <c r="E57" s="62">
        <f t="shared" ref="E57:F57" si="13">E58+E59+E60+E61</f>
        <v>31844.699999999997</v>
      </c>
      <c r="F57" s="63">
        <f t="shared" si="13"/>
        <v>27.600000000000023</v>
      </c>
      <c r="G57" s="54"/>
      <c r="H57" s="54"/>
      <c r="I57" s="62">
        <f>I58+I59+I60+I61</f>
        <v>108709.2</v>
      </c>
      <c r="J57" s="62">
        <f t="shared" ref="J57:K57" si="14">J58+J59+J60+J61</f>
        <v>10645</v>
      </c>
      <c r="K57" s="89">
        <f t="shared" si="14"/>
        <v>10645</v>
      </c>
    </row>
    <row r="58" spans="1:11" ht="39.75" customHeight="1" x14ac:dyDescent="0.2">
      <c r="A58" s="22" t="s">
        <v>35</v>
      </c>
      <c r="B58" s="50" t="s">
        <v>96</v>
      </c>
      <c r="C58" s="46" t="s">
        <v>66</v>
      </c>
      <c r="D58" s="64">
        <v>650</v>
      </c>
      <c r="E58" s="64">
        <v>622.4</v>
      </c>
      <c r="F58" s="65">
        <f t="shared" si="3"/>
        <v>27.600000000000023</v>
      </c>
      <c r="G58" s="51" t="s">
        <v>114</v>
      </c>
      <c r="H58" s="51" t="s">
        <v>193</v>
      </c>
      <c r="I58" s="84">
        <v>650</v>
      </c>
      <c r="J58" s="84">
        <v>650</v>
      </c>
      <c r="K58" s="90">
        <v>650</v>
      </c>
    </row>
    <row r="59" spans="1:11" ht="37.5" x14ac:dyDescent="0.2">
      <c r="A59" s="22" t="s">
        <v>35</v>
      </c>
      <c r="B59" s="37" t="s">
        <v>97</v>
      </c>
      <c r="C59" s="24" t="s">
        <v>67</v>
      </c>
      <c r="D59" s="57">
        <v>2798.7</v>
      </c>
      <c r="E59" s="57">
        <v>2798.7</v>
      </c>
      <c r="F59" s="14">
        <f t="shared" si="3"/>
        <v>0</v>
      </c>
      <c r="G59" s="8" t="s">
        <v>116</v>
      </c>
      <c r="H59" s="8" t="s">
        <v>193</v>
      </c>
      <c r="I59" s="66">
        <v>1917.6</v>
      </c>
      <c r="J59" s="66">
        <v>0</v>
      </c>
      <c r="K59" s="76">
        <v>0</v>
      </c>
    </row>
    <row r="60" spans="1:11" ht="56.25" x14ac:dyDescent="0.2">
      <c r="A60" s="22" t="s">
        <v>35</v>
      </c>
      <c r="B60" s="37" t="s">
        <v>98</v>
      </c>
      <c r="C60" s="24" t="s">
        <v>68</v>
      </c>
      <c r="D60" s="57">
        <v>0</v>
      </c>
      <c r="E60" s="57">
        <v>0</v>
      </c>
      <c r="F60" s="14">
        <f t="shared" si="3"/>
        <v>0</v>
      </c>
      <c r="G60" s="139"/>
      <c r="H60" s="8" t="s">
        <v>194</v>
      </c>
      <c r="I60" s="66">
        <v>341.7</v>
      </c>
      <c r="J60" s="66">
        <v>0</v>
      </c>
      <c r="K60" s="76">
        <v>0</v>
      </c>
    </row>
    <row r="61" spans="1:11" ht="64.5" thickBot="1" x14ac:dyDescent="0.25">
      <c r="A61" s="22" t="s">
        <v>35</v>
      </c>
      <c r="B61" s="40" t="s">
        <v>99</v>
      </c>
      <c r="C61" s="31" t="s">
        <v>69</v>
      </c>
      <c r="D61" s="67">
        <v>28423.599999999999</v>
      </c>
      <c r="E61" s="67">
        <v>28423.599999999999</v>
      </c>
      <c r="F61" s="68">
        <f t="shared" si="3"/>
        <v>0</v>
      </c>
      <c r="G61" s="49" t="s">
        <v>195</v>
      </c>
      <c r="H61" s="48" t="s">
        <v>196</v>
      </c>
      <c r="I61" s="73">
        <v>105799.9</v>
      </c>
      <c r="J61" s="73">
        <v>9995</v>
      </c>
      <c r="K61" s="86">
        <v>9995</v>
      </c>
    </row>
    <row r="62" spans="1:11" s="3" customFormat="1" x14ac:dyDescent="0.2">
      <c r="A62" s="21"/>
      <c r="B62" s="5" t="s">
        <v>100</v>
      </c>
      <c r="C62" s="4" t="s">
        <v>62</v>
      </c>
      <c r="D62" s="55">
        <f>D63+D64</f>
        <v>55216.2</v>
      </c>
      <c r="E62" s="55">
        <f t="shared" ref="E62:F62" si="15">E63+E64</f>
        <v>54218.5</v>
      </c>
      <c r="F62" s="61">
        <f t="shared" si="15"/>
        <v>997.69999999999709</v>
      </c>
      <c r="G62" s="7"/>
      <c r="H62" s="7"/>
      <c r="I62" s="55">
        <f>I63+I64</f>
        <v>35779.199999999997</v>
      </c>
      <c r="J62" s="55">
        <f t="shared" ref="J62:K62" si="16">J63+J64</f>
        <v>30000</v>
      </c>
      <c r="K62" s="88">
        <f t="shared" si="16"/>
        <v>30000</v>
      </c>
    </row>
    <row r="63" spans="1:11" ht="38.25" x14ac:dyDescent="0.2">
      <c r="A63" s="22" t="s">
        <v>35</v>
      </c>
      <c r="B63" s="37" t="s">
        <v>101</v>
      </c>
      <c r="C63" s="24" t="s">
        <v>63</v>
      </c>
      <c r="D63" s="57">
        <v>43793.599999999999</v>
      </c>
      <c r="E63" s="57">
        <v>42795.9</v>
      </c>
      <c r="F63" s="14">
        <f t="shared" si="3"/>
        <v>997.69999999999709</v>
      </c>
      <c r="G63" s="8" t="s">
        <v>117</v>
      </c>
      <c r="H63" s="8" t="s">
        <v>115</v>
      </c>
      <c r="I63" s="66">
        <v>30000</v>
      </c>
      <c r="J63" s="66">
        <v>30000</v>
      </c>
      <c r="K63" s="76">
        <v>30000</v>
      </c>
    </row>
    <row r="64" spans="1:11" ht="102.75" thickBot="1" x14ac:dyDescent="0.25">
      <c r="A64" s="22" t="s">
        <v>35</v>
      </c>
      <c r="B64" s="40" t="s">
        <v>102</v>
      </c>
      <c r="C64" s="31" t="s">
        <v>64</v>
      </c>
      <c r="D64" s="67">
        <v>11422.6</v>
      </c>
      <c r="E64" s="67">
        <v>11422.6</v>
      </c>
      <c r="F64" s="68">
        <f t="shared" si="3"/>
        <v>0</v>
      </c>
      <c r="G64" s="49" t="s">
        <v>198</v>
      </c>
      <c r="H64" s="49" t="s">
        <v>197</v>
      </c>
      <c r="I64" s="73">
        <v>5779.2</v>
      </c>
      <c r="J64" s="73">
        <v>0</v>
      </c>
      <c r="K64" s="86">
        <v>0</v>
      </c>
    </row>
    <row r="65" spans="1:11" s="3" customFormat="1" x14ac:dyDescent="0.2">
      <c r="A65" s="21"/>
      <c r="B65" s="5" t="s">
        <v>74</v>
      </c>
      <c r="C65" s="4" t="s">
        <v>71</v>
      </c>
      <c r="D65" s="55">
        <f>D66+D67+D68</f>
        <v>41500</v>
      </c>
      <c r="E65" s="55">
        <f>SUM(E66:E68)</f>
        <v>41500</v>
      </c>
      <c r="F65" s="61">
        <f t="shared" si="3"/>
        <v>0</v>
      </c>
      <c r="G65" s="7"/>
      <c r="H65" s="7"/>
      <c r="I65" s="55">
        <f>I66+I67+I68</f>
        <v>42314.7</v>
      </c>
      <c r="J65" s="55">
        <f t="shared" ref="J65:K65" si="17">J66+J67+J68</f>
        <v>41500</v>
      </c>
      <c r="K65" s="88">
        <f t="shared" si="17"/>
        <v>41500</v>
      </c>
    </row>
    <row r="66" spans="1:11" x14ac:dyDescent="0.2">
      <c r="A66" s="22" t="s">
        <v>35</v>
      </c>
      <c r="B66" s="37" t="s">
        <v>103</v>
      </c>
      <c r="C66" s="24" t="s">
        <v>4</v>
      </c>
      <c r="D66" s="57">
        <v>40000</v>
      </c>
      <c r="E66" s="57">
        <v>40000</v>
      </c>
      <c r="F66" s="14">
        <f>D66-E66</f>
        <v>0</v>
      </c>
      <c r="G66" s="139" t="s">
        <v>120</v>
      </c>
      <c r="H66" s="139" t="s">
        <v>120</v>
      </c>
      <c r="I66" s="66">
        <v>40000</v>
      </c>
      <c r="J66" s="66">
        <v>40000</v>
      </c>
      <c r="K66" s="76">
        <v>40000</v>
      </c>
    </row>
    <row r="67" spans="1:11" ht="37.5" x14ac:dyDescent="0.2">
      <c r="A67" s="22" t="s">
        <v>35</v>
      </c>
      <c r="B67" s="37" t="s">
        <v>104</v>
      </c>
      <c r="C67" s="24" t="s">
        <v>5</v>
      </c>
      <c r="D67" s="57">
        <v>1500</v>
      </c>
      <c r="E67" s="57">
        <v>1500</v>
      </c>
      <c r="F67" s="14">
        <f t="shared" si="3"/>
        <v>0</v>
      </c>
      <c r="G67" s="25" t="s">
        <v>150</v>
      </c>
      <c r="H67" s="25" t="s">
        <v>150</v>
      </c>
      <c r="I67" s="66">
        <v>1500</v>
      </c>
      <c r="J67" s="66">
        <v>1500</v>
      </c>
      <c r="K67" s="76">
        <v>1500</v>
      </c>
    </row>
    <row r="68" spans="1:11" ht="90" thickBot="1" x14ac:dyDescent="0.25">
      <c r="A68" s="22" t="s">
        <v>35</v>
      </c>
      <c r="B68" s="40" t="s">
        <v>105</v>
      </c>
      <c r="C68" s="31" t="s">
        <v>6</v>
      </c>
      <c r="D68" s="73">
        <v>0</v>
      </c>
      <c r="E68" s="73">
        <v>0</v>
      </c>
      <c r="F68" s="73">
        <v>0</v>
      </c>
      <c r="G68" s="36"/>
      <c r="H68" s="36" t="s">
        <v>113</v>
      </c>
      <c r="I68" s="73">
        <v>814.7</v>
      </c>
      <c r="J68" s="73">
        <v>0</v>
      </c>
      <c r="K68" s="86">
        <v>0</v>
      </c>
    </row>
    <row r="69" spans="1:11" x14ac:dyDescent="0.2">
      <c r="B69" s="41"/>
      <c r="C69" s="42"/>
      <c r="D69" s="13"/>
      <c r="E69" s="13"/>
      <c r="F69" s="13"/>
      <c r="G69" s="43"/>
      <c r="H69" s="43"/>
      <c r="I69" s="44"/>
      <c r="J69" s="44"/>
      <c r="K69" s="44"/>
    </row>
    <row r="70" spans="1:11" x14ac:dyDescent="0.2">
      <c r="B70" s="41"/>
      <c r="C70" s="42"/>
      <c r="D70" s="13"/>
      <c r="E70" s="13"/>
      <c r="F70" s="13"/>
      <c r="G70" s="43"/>
      <c r="H70" s="43"/>
      <c r="I70" s="44"/>
      <c r="J70" s="44"/>
      <c r="K70" s="44"/>
    </row>
    <row r="71" spans="1:11" x14ac:dyDescent="0.2">
      <c r="B71" s="41"/>
      <c r="C71" s="42"/>
      <c r="D71" s="13"/>
      <c r="E71" s="13"/>
      <c r="F71" s="13"/>
      <c r="G71" s="43"/>
      <c r="H71" s="43"/>
      <c r="I71" s="44"/>
      <c r="J71" s="44"/>
      <c r="K71" s="44"/>
    </row>
    <row r="72" spans="1:11" x14ac:dyDescent="0.2">
      <c r="B72" s="41"/>
      <c r="C72" s="42"/>
      <c r="D72" s="13"/>
      <c r="E72" s="13"/>
      <c r="F72" s="13"/>
      <c r="G72" s="13"/>
      <c r="H72" s="13"/>
      <c r="I72" s="13"/>
      <c r="J72" s="13"/>
      <c r="K72" s="13"/>
    </row>
    <row r="73" spans="1:11" x14ac:dyDescent="0.2">
      <c r="B73" s="41"/>
      <c r="C73" s="42"/>
      <c r="D73" s="13"/>
      <c r="E73" s="13"/>
      <c r="F73" s="13"/>
      <c r="G73" s="43"/>
      <c r="H73" s="43"/>
      <c r="I73" s="44"/>
      <c r="J73" s="44"/>
      <c r="K73" s="44"/>
    </row>
    <row r="74" spans="1:11" x14ac:dyDescent="0.2">
      <c r="B74" s="41"/>
      <c r="C74" s="42"/>
      <c r="D74" s="13"/>
      <c r="E74" s="13"/>
      <c r="F74" s="13"/>
      <c r="G74" s="43"/>
      <c r="H74" s="43"/>
      <c r="I74" s="44"/>
      <c r="J74" s="44"/>
      <c r="K74" s="44"/>
    </row>
  </sheetData>
  <autoFilter ref="A5:K68">
    <filterColumn colId="1" showButton="0"/>
  </autoFilter>
  <mergeCells count="11">
    <mergeCell ref="G56:H56"/>
    <mergeCell ref="G55:H55"/>
    <mergeCell ref="B2:K2"/>
    <mergeCell ref="B5:C5"/>
    <mergeCell ref="G42:H42"/>
    <mergeCell ref="G44:H44"/>
    <mergeCell ref="G54:H54"/>
    <mergeCell ref="G18:H18"/>
    <mergeCell ref="G43:H43"/>
    <mergeCell ref="G45:H45"/>
    <mergeCell ref="H46:H48"/>
  </mergeCells>
  <pageMargins left="0.23622047244094491" right="0.23622047244094491" top="0.74803149606299213" bottom="0.74803149606299213" header="0.31496062992125984" footer="0.31496062992125984"/>
  <pageSetup paperSize="8" scale="60" fitToHeight="6" orientation="landscape" r:id="rId1"/>
  <headerFoot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78"/>
  <sheetViews>
    <sheetView tabSelected="1" view="pageBreakPreview" topLeftCell="A100" zoomScale="70" zoomScaleNormal="70" zoomScaleSheetLayoutView="70" workbookViewId="0">
      <selection activeCell="V13" sqref="V13"/>
    </sheetView>
  </sheetViews>
  <sheetFormatPr defaultRowHeight="18.75" x14ac:dyDescent="0.2"/>
  <cols>
    <col min="1" max="1" width="6.6640625" style="243" customWidth="1"/>
    <col min="2" max="2" width="64.5" style="278" customWidth="1"/>
    <col min="3" max="3" width="23.1640625" style="12" customWidth="1"/>
    <col min="4" max="4" width="25.1640625" style="12" customWidth="1"/>
    <col min="5" max="5" width="24.6640625" style="244" customWidth="1"/>
    <col min="6" max="6" width="35.5" style="245" customWidth="1"/>
    <col min="7" max="8" width="36.83203125" style="245" customWidth="1"/>
    <col min="9" max="9" width="24.5" style="280" customWidth="1"/>
    <col min="10" max="10" width="25.6640625" style="281" customWidth="1"/>
    <col min="11" max="16384" width="9.33203125" style="278"/>
  </cols>
  <sheetData>
    <row r="2" spans="1:10" ht="18.75" customHeight="1" x14ac:dyDescent="0.2">
      <c r="A2" s="296" t="s">
        <v>325</v>
      </c>
      <c r="B2" s="296"/>
      <c r="C2" s="296"/>
      <c r="D2" s="296"/>
      <c r="E2" s="296"/>
      <c r="F2" s="296"/>
      <c r="G2" s="296"/>
      <c r="H2" s="296"/>
      <c r="I2" s="296"/>
      <c r="J2" s="296"/>
    </row>
    <row r="3" spans="1:10" ht="19.5" thickBot="1" x14ac:dyDescent="0.25">
      <c r="J3" s="281" t="s">
        <v>344</v>
      </c>
    </row>
    <row r="4" spans="1:10" s="279" customFormat="1" ht="195.75" customHeight="1" thickBot="1" x14ac:dyDescent="0.25">
      <c r="A4" s="246" t="s">
        <v>27</v>
      </c>
      <c r="B4" s="247" t="s">
        <v>0</v>
      </c>
      <c r="C4" s="93" t="s">
        <v>337</v>
      </c>
      <c r="D4" s="93" t="s">
        <v>336</v>
      </c>
      <c r="E4" s="248" t="s">
        <v>343</v>
      </c>
      <c r="F4" s="249" t="s">
        <v>326</v>
      </c>
      <c r="G4" s="249" t="s">
        <v>327</v>
      </c>
      <c r="H4" s="353" t="s">
        <v>328</v>
      </c>
      <c r="I4" s="357" t="s">
        <v>210</v>
      </c>
      <c r="J4" s="358" t="s">
        <v>317</v>
      </c>
    </row>
    <row r="5" spans="1:10" s="279" customFormat="1" ht="19.5" thickBot="1" x14ac:dyDescent="0.25">
      <c r="A5" s="294" t="s">
        <v>29</v>
      </c>
      <c r="B5" s="295"/>
      <c r="C5" s="342">
        <f>C6+C20+C31+C40+C21+C57+C62+C66+C71+C74+C39</f>
        <v>2722803.6</v>
      </c>
      <c r="D5" s="342">
        <f t="shared" ref="D5:H5" si="0">D6+D20+D31+D40+D21+D57+D62+D66+D71+D74+D39</f>
        <v>1072300</v>
      </c>
      <c r="E5" s="262">
        <f t="shared" si="0"/>
        <v>4688168.5999999996</v>
      </c>
      <c r="F5" s="262">
        <f t="shared" si="0"/>
        <v>4494025.2000000011</v>
      </c>
      <c r="G5" s="262">
        <f t="shared" si="0"/>
        <v>608851.79999999993</v>
      </c>
      <c r="H5" s="354">
        <f t="shared" si="0"/>
        <v>5102877.0000000019</v>
      </c>
      <c r="I5" s="367">
        <f>I6+I20+I31+I40+I21+I57+I62+I66+I71+I74</f>
        <v>935910.5</v>
      </c>
      <c r="J5" s="367">
        <f>H5-E5</f>
        <v>414708.40000000224</v>
      </c>
    </row>
    <row r="6" spans="1:10" s="375" customFormat="1" ht="23.25" customHeight="1" x14ac:dyDescent="0.2">
      <c r="A6" s="368" t="s">
        <v>72</v>
      </c>
      <c r="B6" s="369" t="s">
        <v>38</v>
      </c>
      <c r="C6" s="376">
        <f>SUM(C7:C19)</f>
        <v>934314.9</v>
      </c>
      <c r="D6" s="376">
        <f>SUM(D7:D19)</f>
        <v>399792.2</v>
      </c>
      <c r="E6" s="370">
        <f>SUM(E7:E19)</f>
        <v>1171034</v>
      </c>
      <c r="F6" s="370">
        <f>SUM(F7:F19)</f>
        <v>1825666.2000000002</v>
      </c>
      <c r="G6" s="372">
        <f t="shared" ref="G6:H6" si="1">SUM(G7:G19)</f>
        <v>0</v>
      </c>
      <c r="H6" s="372">
        <f t="shared" si="1"/>
        <v>1825666.2000000002</v>
      </c>
      <c r="I6" s="377">
        <f>SUM(I7:I19)</f>
        <v>529595.80000000005</v>
      </c>
      <c r="J6" s="377">
        <f>H6-E6</f>
        <v>654632.20000000019</v>
      </c>
    </row>
    <row r="7" spans="1:10" s="279" customFormat="1" ht="37.5" x14ac:dyDescent="0.2">
      <c r="A7" s="250" t="s">
        <v>13</v>
      </c>
      <c r="B7" s="251" t="s">
        <v>298</v>
      </c>
      <c r="C7" s="263">
        <v>1500</v>
      </c>
      <c r="D7" s="343">
        <v>1500</v>
      </c>
      <c r="E7" s="263">
        <v>1500</v>
      </c>
      <c r="F7" s="264">
        <v>4675.3</v>
      </c>
      <c r="G7" s="271"/>
      <c r="H7" s="271">
        <f>F7+G7</f>
        <v>4675.3</v>
      </c>
      <c r="I7" s="359">
        <v>0</v>
      </c>
      <c r="J7" s="360">
        <f>H7-E7</f>
        <v>3175.3</v>
      </c>
    </row>
    <row r="8" spans="1:10" s="279" customFormat="1" ht="63" customHeight="1" x14ac:dyDescent="0.2">
      <c r="A8" s="250" t="s">
        <v>14</v>
      </c>
      <c r="B8" s="251" t="s">
        <v>299</v>
      </c>
      <c r="C8" s="263">
        <v>40000</v>
      </c>
      <c r="D8" s="343"/>
      <c r="E8" s="263">
        <v>116618.4</v>
      </c>
      <c r="F8" s="264">
        <v>62490</v>
      </c>
      <c r="G8" s="271"/>
      <c r="H8" s="271">
        <f t="shared" ref="H8:H20" si="2">F8+G8</f>
        <v>62490</v>
      </c>
      <c r="I8" s="359">
        <v>0</v>
      </c>
      <c r="J8" s="360">
        <f>H8-E8</f>
        <v>-54128.399999999994</v>
      </c>
    </row>
    <row r="9" spans="1:10" s="279" customFormat="1" ht="59.25" customHeight="1" x14ac:dyDescent="0.2">
      <c r="A9" s="250" t="s">
        <v>15</v>
      </c>
      <c r="B9" s="251" t="s">
        <v>300</v>
      </c>
      <c r="C9" s="263">
        <v>50000</v>
      </c>
      <c r="D9" s="343">
        <v>50000</v>
      </c>
      <c r="E9" s="263">
        <v>50000</v>
      </c>
      <c r="F9" s="264">
        <v>50000</v>
      </c>
      <c r="G9" s="271"/>
      <c r="H9" s="271">
        <f t="shared" si="2"/>
        <v>50000</v>
      </c>
      <c r="I9" s="359">
        <v>0</v>
      </c>
      <c r="J9" s="360">
        <f>H9-E9</f>
        <v>0</v>
      </c>
    </row>
    <row r="10" spans="1:10" s="279" customFormat="1" ht="54" customHeight="1" x14ac:dyDescent="0.2">
      <c r="A10" s="250" t="s">
        <v>16</v>
      </c>
      <c r="B10" s="251" t="s">
        <v>301</v>
      </c>
      <c r="C10" s="263">
        <v>103586</v>
      </c>
      <c r="D10" s="343">
        <v>111844</v>
      </c>
      <c r="E10" s="263">
        <v>111844</v>
      </c>
      <c r="F10" s="264">
        <v>111844</v>
      </c>
      <c r="G10" s="271"/>
      <c r="H10" s="271">
        <f t="shared" si="2"/>
        <v>111844</v>
      </c>
      <c r="I10" s="359">
        <v>0</v>
      </c>
      <c r="J10" s="360">
        <f>H10-E10</f>
        <v>0</v>
      </c>
    </row>
    <row r="11" spans="1:10" s="279" customFormat="1" ht="35.25" customHeight="1" x14ac:dyDescent="0.2">
      <c r="A11" s="250" t="s">
        <v>17</v>
      </c>
      <c r="B11" s="251" t="s">
        <v>43</v>
      </c>
      <c r="C11" s="263">
        <v>94202.2</v>
      </c>
      <c r="D11" s="343">
        <v>92724.4</v>
      </c>
      <c r="E11" s="263">
        <v>92724.4</v>
      </c>
      <c r="F11" s="264">
        <v>97175.2</v>
      </c>
      <c r="G11" s="271"/>
      <c r="H11" s="271">
        <f t="shared" si="2"/>
        <v>97175.2</v>
      </c>
      <c r="I11" s="359">
        <v>0</v>
      </c>
      <c r="J11" s="360">
        <f>H11-E11</f>
        <v>4450.8000000000029</v>
      </c>
    </row>
    <row r="12" spans="1:10" s="279" customFormat="1" ht="87.75" x14ac:dyDescent="0.2">
      <c r="A12" s="250" t="s">
        <v>18</v>
      </c>
      <c r="B12" s="251" t="s">
        <v>334</v>
      </c>
      <c r="C12" s="263">
        <v>4953.2</v>
      </c>
      <c r="D12" s="343">
        <v>2500</v>
      </c>
      <c r="E12" s="263">
        <v>2500</v>
      </c>
      <c r="F12" s="264">
        <v>3300</v>
      </c>
      <c r="G12" s="271"/>
      <c r="H12" s="271">
        <f t="shared" si="2"/>
        <v>3300</v>
      </c>
      <c r="I12" s="359">
        <v>0</v>
      </c>
      <c r="J12" s="360">
        <f>H12-E12</f>
        <v>800</v>
      </c>
    </row>
    <row r="13" spans="1:10" s="279" customFormat="1" ht="56.25" x14ac:dyDescent="0.2">
      <c r="A13" s="250" t="s">
        <v>19</v>
      </c>
      <c r="B13" s="251" t="s">
        <v>329</v>
      </c>
      <c r="C13" s="263">
        <v>38895.599999999999</v>
      </c>
      <c r="D13" s="343">
        <v>28585.1</v>
      </c>
      <c r="E13" s="263">
        <v>19164.900000000001</v>
      </c>
      <c r="F13" s="264">
        <v>10409.5</v>
      </c>
      <c r="G13" s="271"/>
      <c r="H13" s="271">
        <f t="shared" si="2"/>
        <v>10409.5</v>
      </c>
      <c r="I13" s="359">
        <v>8744</v>
      </c>
      <c r="J13" s="360">
        <f>H13-E13</f>
        <v>-8755.4000000000015</v>
      </c>
    </row>
    <row r="14" spans="1:10" s="279" customFormat="1" ht="75.75" customHeight="1" x14ac:dyDescent="0.2">
      <c r="A14" s="250" t="s">
        <v>20</v>
      </c>
      <c r="B14" s="251" t="s">
        <v>302</v>
      </c>
      <c r="C14" s="263"/>
      <c r="D14" s="343"/>
      <c r="E14" s="263">
        <v>34102.300000000003</v>
      </c>
      <c r="F14" s="264">
        <v>15525.4</v>
      </c>
      <c r="G14" s="271"/>
      <c r="H14" s="271">
        <f t="shared" si="2"/>
        <v>15525.4</v>
      </c>
      <c r="I14" s="359">
        <v>0</v>
      </c>
      <c r="J14" s="360">
        <f>H14-E14</f>
        <v>-18576.900000000001</v>
      </c>
    </row>
    <row r="15" spans="1:10" s="279" customFormat="1" ht="75" x14ac:dyDescent="0.2">
      <c r="A15" s="250" t="s">
        <v>21</v>
      </c>
      <c r="B15" s="251" t="s">
        <v>47</v>
      </c>
      <c r="C15" s="263"/>
      <c r="D15" s="343"/>
      <c r="E15" s="263">
        <v>99328.4</v>
      </c>
      <c r="F15" s="264">
        <v>89098.4</v>
      </c>
      <c r="G15" s="271"/>
      <c r="H15" s="271">
        <f t="shared" si="2"/>
        <v>89098.4</v>
      </c>
      <c r="I15" s="359">
        <v>0</v>
      </c>
      <c r="J15" s="360">
        <f>H15-E15</f>
        <v>-10230</v>
      </c>
    </row>
    <row r="16" spans="1:10" s="279" customFormat="1" ht="96" customHeight="1" x14ac:dyDescent="0.2">
      <c r="A16" s="250" t="s">
        <v>22</v>
      </c>
      <c r="B16" s="251" t="s">
        <v>303</v>
      </c>
      <c r="C16" s="263"/>
      <c r="D16" s="343"/>
      <c r="E16" s="263">
        <v>8606.4</v>
      </c>
      <c r="F16" s="264">
        <v>3731.6</v>
      </c>
      <c r="G16" s="271"/>
      <c r="H16" s="271">
        <f t="shared" si="2"/>
        <v>3731.6</v>
      </c>
      <c r="I16" s="359">
        <v>0</v>
      </c>
      <c r="J16" s="360">
        <f>H16-E16</f>
        <v>-4874.7999999999993</v>
      </c>
    </row>
    <row r="17" spans="1:10" s="279" customFormat="1" ht="46.5" customHeight="1" x14ac:dyDescent="0.2">
      <c r="A17" s="252" t="s">
        <v>23</v>
      </c>
      <c r="B17" s="253" t="s">
        <v>304</v>
      </c>
      <c r="C17" s="265">
        <v>23893.5</v>
      </c>
      <c r="D17" s="344"/>
      <c r="E17" s="265"/>
      <c r="F17" s="266">
        <v>3761.7</v>
      </c>
      <c r="G17" s="272"/>
      <c r="H17" s="272">
        <f t="shared" si="2"/>
        <v>3761.7</v>
      </c>
      <c r="I17" s="361">
        <v>0</v>
      </c>
      <c r="J17" s="360">
        <f>H17-E17</f>
        <v>3761.7</v>
      </c>
    </row>
    <row r="18" spans="1:10" s="279" customFormat="1" ht="46.5" customHeight="1" x14ac:dyDescent="0.2">
      <c r="A18" s="252" t="s">
        <v>128</v>
      </c>
      <c r="B18" s="253" t="s">
        <v>339</v>
      </c>
      <c r="C18" s="265">
        <v>328883.90000000002</v>
      </c>
      <c r="D18" s="344"/>
      <c r="E18" s="265"/>
      <c r="F18" s="266"/>
      <c r="G18" s="272"/>
      <c r="H18" s="272"/>
      <c r="I18" s="361"/>
      <c r="J18" s="362"/>
    </row>
    <row r="19" spans="1:10" s="279" customFormat="1" ht="59.25" customHeight="1" thickBot="1" x14ac:dyDescent="0.25">
      <c r="A19" s="252" t="s">
        <v>209</v>
      </c>
      <c r="B19" s="254" t="s">
        <v>332</v>
      </c>
      <c r="C19" s="263">
        <v>248400.5</v>
      </c>
      <c r="D19" s="343">
        <v>112638.7</v>
      </c>
      <c r="E19" s="265">
        <v>634645.19999999995</v>
      </c>
      <c r="F19" s="266">
        <v>1373655.1</v>
      </c>
      <c r="G19" s="272"/>
      <c r="H19" s="272">
        <f t="shared" si="2"/>
        <v>1373655.1</v>
      </c>
      <c r="I19" s="361">
        <v>520851.8</v>
      </c>
      <c r="J19" s="363">
        <f>H19-E19</f>
        <v>739009.90000000014</v>
      </c>
    </row>
    <row r="20" spans="1:10" s="375" customFormat="1" ht="146.25" customHeight="1" thickBot="1" x14ac:dyDescent="0.25">
      <c r="A20" s="378" t="s">
        <v>37</v>
      </c>
      <c r="B20" s="379" t="s">
        <v>341</v>
      </c>
      <c r="C20" s="380"/>
      <c r="D20" s="381"/>
      <c r="E20" s="382">
        <v>224387.4</v>
      </c>
      <c r="F20" s="382">
        <v>722524.9</v>
      </c>
      <c r="G20" s="383">
        <v>141308.6</v>
      </c>
      <c r="H20" s="383">
        <f t="shared" si="2"/>
        <v>863833.5</v>
      </c>
      <c r="I20" s="384">
        <v>0</v>
      </c>
      <c r="J20" s="384">
        <f>H20-E20</f>
        <v>639446.1</v>
      </c>
    </row>
    <row r="21" spans="1:10" s="375" customFormat="1" x14ac:dyDescent="0.2">
      <c r="A21" s="368" t="s">
        <v>73</v>
      </c>
      <c r="B21" s="369" t="s">
        <v>30</v>
      </c>
      <c r="C21" s="370">
        <f>C22+C23+C24+C25+C27+C30+C28+C29+C26</f>
        <v>290389</v>
      </c>
      <c r="D21" s="371">
        <f>D22+D23+D24+D25+D27+D30+D28+D29+D26</f>
        <v>56672.5</v>
      </c>
      <c r="E21" s="370">
        <f>E22+E23+E24+E25+E27+E30+E28+E29+E26</f>
        <v>1536156.1</v>
      </c>
      <c r="F21" s="370">
        <f>F22+F23+F24+F25+F27+F30+F28+F29+F26</f>
        <v>280147.59999999998</v>
      </c>
      <c r="G21" s="370">
        <f>G22+G23+G24+G25+G27+G30+G28+G29+G26</f>
        <v>467543.19999999995</v>
      </c>
      <c r="H21" s="372">
        <f>H22+H23+H24+H25+H27+H30+H28+H29+H26</f>
        <v>747690.8</v>
      </c>
      <c r="I21" s="377">
        <f>I22+I23+I24+I25+I27+I30+I28+I29+I26</f>
        <v>0</v>
      </c>
      <c r="J21" s="377">
        <f>H21-E21</f>
        <v>-788465.3</v>
      </c>
    </row>
    <row r="22" spans="1:10" s="279" customFormat="1" ht="113.25" customHeight="1" x14ac:dyDescent="0.2">
      <c r="A22" s="250" t="s">
        <v>75</v>
      </c>
      <c r="B22" s="251" t="s">
        <v>31</v>
      </c>
      <c r="C22" s="263"/>
      <c r="D22" s="343"/>
      <c r="E22" s="263">
        <v>39848.6</v>
      </c>
      <c r="F22" s="264">
        <v>110445.3</v>
      </c>
      <c r="G22" s="264">
        <f>-105374.7</f>
        <v>-105374.7</v>
      </c>
      <c r="H22" s="271">
        <f>F22+G22</f>
        <v>5070.6000000000058</v>
      </c>
      <c r="I22" s="359">
        <v>0</v>
      </c>
      <c r="J22" s="360">
        <f>H22-E22</f>
        <v>-34777.999999999993</v>
      </c>
    </row>
    <row r="23" spans="1:10" s="279" customFormat="1" ht="78.75" customHeight="1" x14ac:dyDescent="0.2">
      <c r="A23" s="250" t="s">
        <v>76</v>
      </c>
      <c r="B23" s="251" t="s">
        <v>32</v>
      </c>
      <c r="C23" s="263">
        <v>43126.9</v>
      </c>
      <c r="D23" s="343">
        <v>51349.5</v>
      </c>
      <c r="E23" s="263">
        <v>53253</v>
      </c>
      <c r="F23" s="264">
        <v>53405.1</v>
      </c>
      <c r="G23" s="264"/>
      <c r="H23" s="271">
        <f>F23+G23</f>
        <v>53405.1</v>
      </c>
      <c r="I23" s="359">
        <v>0</v>
      </c>
      <c r="J23" s="360">
        <f>H23-E23</f>
        <v>152.09999999999854</v>
      </c>
    </row>
    <row r="24" spans="1:10" s="279" customFormat="1" ht="37.5" customHeight="1" x14ac:dyDescent="0.2">
      <c r="A24" s="250" t="s">
        <v>77</v>
      </c>
      <c r="B24" s="251" t="s">
        <v>33</v>
      </c>
      <c r="C24" s="263">
        <v>4993.3999999999996</v>
      </c>
      <c r="D24" s="343">
        <v>5323</v>
      </c>
      <c r="E24" s="263">
        <v>5594.5</v>
      </c>
      <c r="F24" s="264">
        <v>5851.9</v>
      </c>
      <c r="G24" s="264"/>
      <c r="H24" s="271">
        <f>F24+G24</f>
        <v>5851.9</v>
      </c>
      <c r="I24" s="359">
        <v>0</v>
      </c>
      <c r="J24" s="360">
        <f>H24-E24</f>
        <v>257.39999999999964</v>
      </c>
    </row>
    <row r="25" spans="1:10" s="279" customFormat="1" ht="121.5" customHeight="1" x14ac:dyDescent="0.2">
      <c r="A25" s="250" t="s">
        <v>318</v>
      </c>
      <c r="B25" s="251" t="s">
        <v>34</v>
      </c>
      <c r="C25" s="263"/>
      <c r="D25" s="343"/>
      <c r="E25" s="263">
        <f>90075.8</f>
        <v>90075.8</v>
      </c>
      <c r="F25" s="264">
        <v>110445.3</v>
      </c>
      <c r="G25" s="264">
        <v>-110445.3</v>
      </c>
      <c r="H25" s="271">
        <f>F25+G25</f>
        <v>0</v>
      </c>
      <c r="I25" s="359">
        <v>0</v>
      </c>
      <c r="J25" s="360">
        <f>H25-E25</f>
        <v>-90075.8</v>
      </c>
    </row>
    <row r="26" spans="1:10" s="279" customFormat="1" ht="58.5" customHeight="1" x14ac:dyDescent="0.2">
      <c r="A26" s="250" t="s">
        <v>319</v>
      </c>
      <c r="B26" s="251" t="s">
        <v>316</v>
      </c>
      <c r="C26" s="263">
        <v>21824.6</v>
      </c>
      <c r="D26" s="343"/>
      <c r="E26" s="263"/>
      <c r="F26" s="264">
        <v>0</v>
      </c>
      <c r="G26" s="264">
        <v>1376.4</v>
      </c>
      <c r="H26" s="271">
        <f t="shared" ref="H26" si="3">F26+G26</f>
        <v>1376.4</v>
      </c>
      <c r="I26" s="359">
        <v>0</v>
      </c>
      <c r="J26" s="360">
        <f>H26-E26</f>
        <v>1376.4</v>
      </c>
    </row>
    <row r="27" spans="1:10" s="279" customFormat="1" ht="88.5" customHeight="1" x14ac:dyDescent="0.2">
      <c r="A27" s="250" t="s">
        <v>321</v>
      </c>
      <c r="B27" s="251" t="s">
        <v>133</v>
      </c>
      <c r="C27" s="263"/>
      <c r="D27" s="343"/>
      <c r="E27" s="263">
        <v>387501.5</v>
      </c>
      <c r="F27" s="264">
        <v>0</v>
      </c>
      <c r="G27" s="264">
        <v>5567.8</v>
      </c>
      <c r="H27" s="271">
        <f>F27+G27</f>
        <v>5567.8</v>
      </c>
      <c r="I27" s="359">
        <v>0</v>
      </c>
      <c r="J27" s="360">
        <f>H27-E27</f>
        <v>-381933.7</v>
      </c>
    </row>
    <row r="28" spans="1:10" s="279" customFormat="1" ht="61.5" customHeight="1" x14ac:dyDescent="0.2">
      <c r="A28" s="250" t="s">
        <v>320</v>
      </c>
      <c r="B28" s="251" t="s">
        <v>137</v>
      </c>
      <c r="C28" s="263">
        <v>220444.1</v>
      </c>
      <c r="D28" s="343"/>
      <c r="E28" s="263">
        <v>915581.3</v>
      </c>
      <c r="F28" s="264">
        <v>0</v>
      </c>
      <c r="G28" s="264">
        <v>19320.400000000001</v>
      </c>
      <c r="H28" s="271">
        <f>F28+G28</f>
        <v>19320.400000000001</v>
      </c>
      <c r="I28" s="359">
        <v>0</v>
      </c>
      <c r="J28" s="360">
        <f>H28-E28</f>
        <v>-896260.9</v>
      </c>
    </row>
    <row r="29" spans="1:10" s="279" customFormat="1" ht="62.25" customHeight="1" x14ac:dyDescent="0.2">
      <c r="A29" s="250" t="s">
        <v>322</v>
      </c>
      <c r="B29" s="251" t="s">
        <v>315</v>
      </c>
      <c r="C29" s="263"/>
      <c r="D29" s="343"/>
      <c r="E29" s="263"/>
      <c r="F29" s="264">
        <v>0</v>
      </c>
      <c r="G29" s="264">
        <v>657098.6</v>
      </c>
      <c r="H29" s="271">
        <f>F29+G29</f>
        <v>657098.6</v>
      </c>
      <c r="I29" s="359">
        <v>0</v>
      </c>
      <c r="J29" s="360">
        <f>H29-E29</f>
        <v>657098.6</v>
      </c>
    </row>
    <row r="30" spans="1:10" s="255" customFormat="1" ht="57" thickBot="1" x14ac:dyDescent="0.25">
      <c r="A30" s="252" t="s">
        <v>128</v>
      </c>
      <c r="B30" s="253" t="s">
        <v>138</v>
      </c>
      <c r="C30" s="265"/>
      <c r="D30" s="344"/>
      <c r="E30" s="265">
        <v>44301.4</v>
      </c>
      <c r="F30" s="266">
        <v>0</v>
      </c>
      <c r="G30" s="266"/>
      <c r="H30" s="272">
        <f>F30+G30</f>
        <v>0</v>
      </c>
      <c r="I30" s="361">
        <v>0</v>
      </c>
      <c r="J30" s="362">
        <f>H30-E30</f>
        <v>-44301.4</v>
      </c>
    </row>
    <row r="31" spans="1:10" s="375" customFormat="1" x14ac:dyDescent="0.2">
      <c r="A31" s="368" t="s">
        <v>78</v>
      </c>
      <c r="B31" s="369" t="s">
        <v>49</v>
      </c>
      <c r="C31" s="370">
        <f>SUM(C32:C38)</f>
        <v>1167314.1000000001</v>
      </c>
      <c r="D31" s="371">
        <f>SUM(D32:D38)</f>
        <v>316691.8</v>
      </c>
      <c r="E31" s="370">
        <f>SUM(E32:E38)</f>
        <v>1092754.6000000001</v>
      </c>
      <c r="F31" s="370">
        <f>SUM(F32:F38)</f>
        <v>581624</v>
      </c>
      <c r="G31" s="370">
        <f t="shared" ref="G31:J31" si="4">SUM(G32:G38)</f>
        <v>0</v>
      </c>
      <c r="H31" s="372">
        <f t="shared" si="4"/>
        <v>581624</v>
      </c>
      <c r="I31" s="373">
        <f t="shared" si="4"/>
        <v>293641.39999999997</v>
      </c>
      <c r="J31" s="374">
        <f t="shared" si="4"/>
        <v>-511130.60000000003</v>
      </c>
    </row>
    <row r="32" spans="1:10" s="279" customFormat="1" ht="56.25" x14ac:dyDescent="0.2">
      <c r="A32" s="250" t="s">
        <v>80</v>
      </c>
      <c r="B32" s="251" t="s">
        <v>51</v>
      </c>
      <c r="C32" s="263"/>
      <c r="D32" s="343"/>
      <c r="E32" s="263">
        <v>318849.59999999998</v>
      </c>
      <c r="F32" s="264">
        <v>338710.1</v>
      </c>
      <c r="G32" s="264"/>
      <c r="H32" s="271">
        <f t="shared" ref="H32:H77" si="5">F32+G32</f>
        <v>338710.1</v>
      </c>
      <c r="I32" s="359">
        <v>258997.7</v>
      </c>
      <c r="J32" s="360">
        <f>H32-E32</f>
        <v>19860.5</v>
      </c>
    </row>
    <row r="33" spans="1:10" s="279" customFormat="1" ht="88.5" customHeight="1" x14ac:dyDescent="0.2">
      <c r="A33" s="250" t="s">
        <v>81</v>
      </c>
      <c r="B33" s="251" t="s">
        <v>52</v>
      </c>
      <c r="C33" s="263"/>
      <c r="D33" s="343"/>
      <c r="E33" s="263">
        <v>9915.9</v>
      </c>
      <c r="F33" s="264">
        <v>9773.1</v>
      </c>
      <c r="G33" s="264"/>
      <c r="H33" s="271">
        <f t="shared" si="5"/>
        <v>9773.1</v>
      </c>
      <c r="I33" s="359">
        <v>7294.1</v>
      </c>
      <c r="J33" s="360">
        <f>H33-E33</f>
        <v>-142.79999999999927</v>
      </c>
    </row>
    <row r="34" spans="1:10" s="255" customFormat="1" ht="69.75" customHeight="1" x14ac:dyDescent="0.2">
      <c r="A34" s="250" t="s">
        <v>82</v>
      </c>
      <c r="B34" s="251" t="s">
        <v>139</v>
      </c>
      <c r="C34" s="263">
        <v>1067356.8999999999</v>
      </c>
      <c r="D34" s="343">
        <f>112255+115786.1</f>
        <v>228041.1</v>
      </c>
      <c r="E34" s="263">
        <f>208258+78196.5</f>
        <v>286454.5</v>
      </c>
      <c r="F34" s="264">
        <v>9526.9</v>
      </c>
      <c r="G34" s="264"/>
      <c r="H34" s="271">
        <f t="shared" si="5"/>
        <v>9526.9</v>
      </c>
      <c r="I34" s="359">
        <v>4693.6000000000004</v>
      </c>
      <c r="J34" s="360">
        <f>H34-E34</f>
        <v>-276927.59999999998</v>
      </c>
    </row>
    <row r="35" spans="1:10" s="279" customFormat="1" ht="217.5" x14ac:dyDescent="0.2">
      <c r="A35" s="250" t="s">
        <v>83</v>
      </c>
      <c r="B35" s="251" t="s">
        <v>305</v>
      </c>
      <c r="C35" s="263">
        <f>72000+6214.6</f>
        <v>78214.600000000006</v>
      </c>
      <c r="D35" s="343">
        <v>88650.7</v>
      </c>
      <c r="E35" s="263">
        <f>385373.9</f>
        <v>385373.9</v>
      </c>
      <c r="F35" s="264">
        <f>200132.4-45665.8+69147.3</f>
        <v>223613.89999999997</v>
      </c>
      <c r="G35" s="264"/>
      <c r="H35" s="271">
        <f t="shared" si="5"/>
        <v>223613.89999999997</v>
      </c>
      <c r="I35" s="359">
        <f>22656</f>
        <v>22656</v>
      </c>
      <c r="J35" s="360">
        <f>H35-E35</f>
        <v>-161760.00000000006</v>
      </c>
    </row>
    <row r="36" spans="1:10" s="279" customFormat="1" ht="37.5" x14ac:dyDescent="0.2">
      <c r="A36" s="252" t="s">
        <v>128</v>
      </c>
      <c r="B36" s="253" t="s">
        <v>338</v>
      </c>
      <c r="C36" s="265">
        <v>5435.5</v>
      </c>
      <c r="D36" s="344"/>
      <c r="E36" s="265"/>
      <c r="F36" s="266"/>
      <c r="G36" s="266"/>
      <c r="H36" s="272"/>
      <c r="I36" s="361"/>
      <c r="J36" s="362"/>
    </row>
    <row r="37" spans="1:10" s="279" customFormat="1" ht="37.5" x14ac:dyDescent="0.2">
      <c r="A37" s="252" t="s">
        <v>128</v>
      </c>
      <c r="B37" s="253" t="s">
        <v>340</v>
      </c>
      <c r="C37" s="265">
        <v>3564.3</v>
      </c>
      <c r="D37" s="344"/>
      <c r="E37" s="265"/>
      <c r="F37" s="266"/>
      <c r="G37" s="266"/>
      <c r="H37" s="272"/>
      <c r="I37" s="361"/>
      <c r="J37" s="362"/>
    </row>
    <row r="38" spans="1:10" s="279" customFormat="1" ht="86.25" customHeight="1" thickBot="1" x14ac:dyDescent="0.25">
      <c r="A38" s="256" t="s">
        <v>128</v>
      </c>
      <c r="B38" s="257" t="s">
        <v>134</v>
      </c>
      <c r="C38" s="267">
        <v>12742.8</v>
      </c>
      <c r="D38" s="348"/>
      <c r="E38" s="267">
        <v>92160.7</v>
      </c>
      <c r="F38" s="268">
        <v>0</v>
      </c>
      <c r="G38" s="268"/>
      <c r="H38" s="273">
        <f t="shared" si="5"/>
        <v>0</v>
      </c>
      <c r="I38" s="364"/>
      <c r="J38" s="363">
        <f>H38-E38</f>
        <v>-92160.7</v>
      </c>
    </row>
    <row r="39" spans="1:10" s="375" customFormat="1" ht="75.75" thickBot="1" x14ac:dyDescent="0.25">
      <c r="A39" s="385" t="s">
        <v>79</v>
      </c>
      <c r="B39" s="386" t="s">
        <v>323</v>
      </c>
      <c r="C39" s="387"/>
      <c r="D39" s="388"/>
      <c r="E39" s="389">
        <v>0</v>
      </c>
      <c r="F39" s="389">
        <v>317920.40000000002</v>
      </c>
      <c r="G39" s="390"/>
      <c r="H39" s="390">
        <f t="shared" si="5"/>
        <v>317920.40000000002</v>
      </c>
      <c r="I39" s="391">
        <v>0</v>
      </c>
      <c r="J39" s="392">
        <f>H39-E39</f>
        <v>317920.40000000002</v>
      </c>
    </row>
    <row r="40" spans="1:10" s="375" customFormat="1" x14ac:dyDescent="0.2">
      <c r="A40" s="368" t="s">
        <v>88</v>
      </c>
      <c r="B40" s="369" t="s">
        <v>58</v>
      </c>
      <c r="C40" s="370">
        <f>C41+C42+C49+C56+C53+C54+C55+C50+C52+C51</f>
        <v>7000</v>
      </c>
      <c r="D40" s="371">
        <f>D41+D42+D49+D56+D53+D54+D55+D50+D52+D51</f>
        <v>33740</v>
      </c>
      <c r="E40" s="370">
        <f>E41+E42+E49+E56+E53+E54+E55+E50+E52</f>
        <v>346920.00000000006</v>
      </c>
      <c r="F40" s="370">
        <f>F41+F42+F49+F56</f>
        <v>315541.10000000003</v>
      </c>
      <c r="G40" s="370">
        <f>G41+G42+G49+G56</f>
        <v>0</v>
      </c>
      <c r="H40" s="372">
        <f t="shared" si="5"/>
        <v>315541.10000000003</v>
      </c>
      <c r="I40" s="373">
        <f>I41+I42+I49+I56</f>
        <v>35350.5</v>
      </c>
      <c r="J40" s="374">
        <f>H40-E40</f>
        <v>-31378.900000000023</v>
      </c>
    </row>
    <row r="41" spans="1:10" s="279" customFormat="1" ht="56.25" x14ac:dyDescent="0.2">
      <c r="A41" s="250" t="s">
        <v>89</v>
      </c>
      <c r="B41" s="251" t="s">
        <v>59</v>
      </c>
      <c r="C41" s="263"/>
      <c r="D41" s="343"/>
      <c r="E41" s="263">
        <v>279408.5</v>
      </c>
      <c r="F41" s="264">
        <v>255558.3</v>
      </c>
      <c r="G41" s="264"/>
      <c r="H41" s="271">
        <f t="shared" si="5"/>
        <v>255558.3</v>
      </c>
      <c r="I41" s="359">
        <v>0</v>
      </c>
      <c r="J41" s="360">
        <f>H41-E41</f>
        <v>-23850.200000000012</v>
      </c>
    </row>
    <row r="42" spans="1:10" s="279" customFormat="1" x14ac:dyDescent="0.2">
      <c r="A42" s="250" t="s">
        <v>90</v>
      </c>
      <c r="B42" s="251" t="s">
        <v>60</v>
      </c>
      <c r="C42" s="263"/>
      <c r="D42" s="343"/>
      <c r="E42" s="264">
        <f>SUM(E43:E48)</f>
        <v>9605.4</v>
      </c>
      <c r="F42" s="264">
        <f>SUM(F43:F48)</f>
        <v>7635.5000000000009</v>
      </c>
      <c r="G42" s="264"/>
      <c r="H42" s="271">
        <f t="shared" si="5"/>
        <v>7635.5000000000009</v>
      </c>
      <c r="I42" s="359">
        <f>SUM(I43:I48)</f>
        <v>5593.6</v>
      </c>
      <c r="J42" s="360">
        <f>H42-E42</f>
        <v>-1969.8999999999987</v>
      </c>
    </row>
    <row r="43" spans="1:10" s="277" customFormat="1" ht="49.5" customHeight="1" x14ac:dyDescent="0.2">
      <c r="A43" s="275"/>
      <c r="B43" s="258" t="s">
        <v>330</v>
      </c>
      <c r="C43" s="276"/>
      <c r="D43" s="345"/>
      <c r="E43" s="276">
        <v>4071</v>
      </c>
      <c r="F43" s="276">
        <v>1025.4000000000001</v>
      </c>
      <c r="G43" s="276"/>
      <c r="H43" s="355">
        <f t="shared" si="5"/>
        <v>1025.4000000000001</v>
      </c>
      <c r="I43" s="359">
        <v>402</v>
      </c>
      <c r="J43" s="360">
        <f>H43-E43</f>
        <v>-3045.6</v>
      </c>
    </row>
    <row r="44" spans="1:10" s="277" customFormat="1" ht="47.25" x14ac:dyDescent="0.2">
      <c r="A44" s="275"/>
      <c r="B44" s="258" t="s">
        <v>331</v>
      </c>
      <c r="C44" s="276"/>
      <c r="D44" s="345"/>
      <c r="E44" s="276">
        <v>3134.4</v>
      </c>
      <c r="F44" s="276">
        <v>3050.8</v>
      </c>
      <c r="G44" s="276"/>
      <c r="H44" s="355">
        <f t="shared" si="5"/>
        <v>3050.8</v>
      </c>
      <c r="I44" s="359">
        <v>2234.1</v>
      </c>
      <c r="J44" s="360">
        <f>H44-E44</f>
        <v>-83.599999999999909</v>
      </c>
    </row>
    <row r="45" spans="1:10" s="277" customFormat="1" ht="78" customHeight="1" x14ac:dyDescent="0.2">
      <c r="A45" s="275"/>
      <c r="B45" s="258" t="s">
        <v>9</v>
      </c>
      <c r="C45" s="276"/>
      <c r="D45" s="345"/>
      <c r="E45" s="276">
        <v>1800</v>
      </c>
      <c r="F45" s="276">
        <v>1700</v>
      </c>
      <c r="G45" s="276"/>
      <c r="H45" s="355">
        <f t="shared" si="5"/>
        <v>1700</v>
      </c>
      <c r="I45" s="359">
        <v>1700</v>
      </c>
      <c r="J45" s="360">
        <f>H45-E45</f>
        <v>-100</v>
      </c>
    </row>
    <row r="46" spans="1:10" s="277" customFormat="1" ht="63" customHeight="1" x14ac:dyDescent="0.2">
      <c r="A46" s="275"/>
      <c r="B46" s="258" t="s">
        <v>10</v>
      </c>
      <c r="C46" s="276"/>
      <c r="D46" s="345"/>
      <c r="E46" s="276">
        <v>600</v>
      </c>
      <c r="F46" s="276">
        <v>600</v>
      </c>
      <c r="G46" s="276"/>
      <c r="H46" s="355">
        <f t="shared" si="5"/>
        <v>600</v>
      </c>
      <c r="I46" s="359">
        <v>600</v>
      </c>
      <c r="J46" s="360">
        <f>H46-E46</f>
        <v>0</v>
      </c>
    </row>
    <row r="47" spans="1:10" s="277" customFormat="1" ht="31.5" x14ac:dyDescent="0.2">
      <c r="A47" s="275"/>
      <c r="B47" s="258" t="s">
        <v>11</v>
      </c>
      <c r="C47" s="276"/>
      <c r="D47" s="345"/>
      <c r="E47" s="276">
        <v>0</v>
      </c>
      <c r="F47" s="276">
        <v>660.7</v>
      </c>
      <c r="G47" s="276"/>
      <c r="H47" s="355">
        <f t="shared" si="5"/>
        <v>660.7</v>
      </c>
      <c r="I47" s="359">
        <v>154.69999999999999</v>
      </c>
      <c r="J47" s="360">
        <f>H47-E47</f>
        <v>660.7</v>
      </c>
    </row>
    <row r="48" spans="1:10" s="277" customFormat="1" ht="32.25" customHeight="1" x14ac:dyDescent="0.2">
      <c r="A48" s="275"/>
      <c r="B48" s="258" t="s">
        <v>12</v>
      </c>
      <c r="C48" s="276"/>
      <c r="D48" s="345"/>
      <c r="E48" s="276">
        <v>0</v>
      </c>
      <c r="F48" s="276">
        <v>598.6</v>
      </c>
      <c r="G48" s="276"/>
      <c r="H48" s="355">
        <f t="shared" si="5"/>
        <v>598.6</v>
      </c>
      <c r="I48" s="359">
        <v>502.8</v>
      </c>
      <c r="J48" s="360">
        <f>H48-E48</f>
        <v>598.6</v>
      </c>
    </row>
    <row r="49" spans="1:10" s="279" customFormat="1" ht="84" customHeight="1" x14ac:dyDescent="0.2">
      <c r="A49" s="250" t="s">
        <v>91</v>
      </c>
      <c r="B49" s="251" t="s">
        <v>306</v>
      </c>
      <c r="C49" s="263"/>
      <c r="D49" s="343"/>
      <c r="E49" s="263">
        <v>34008.199999999997</v>
      </c>
      <c r="F49" s="264">
        <v>35424.9</v>
      </c>
      <c r="G49" s="264"/>
      <c r="H49" s="271">
        <f t="shared" si="5"/>
        <v>35424.9</v>
      </c>
      <c r="I49" s="359">
        <v>29756.9</v>
      </c>
      <c r="J49" s="360">
        <f>H49-E49</f>
        <v>1416.7000000000044</v>
      </c>
    </row>
    <row r="50" spans="1:10" s="279" customFormat="1" ht="150" x14ac:dyDescent="0.2">
      <c r="A50" s="250" t="s">
        <v>128</v>
      </c>
      <c r="B50" s="251" t="s">
        <v>136</v>
      </c>
      <c r="C50" s="263"/>
      <c r="D50" s="343">
        <v>25240</v>
      </c>
      <c r="E50" s="263">
        <v>3896.4</v>
      </c>
      <c r="F50" s="264">
        <v>0</v>
      </c>
      <c r="G50" s="264"/>
      <c r="H50" s="271">
        <f t="shared" si="5"/>
        <v>0</v>
      </c>
      <c r="I50" s="359"/>
      <c r="J50" s="360">
        <f>H50-E50</f>
        <v>-3896.4</v>
      </c>
    </row>
    <row r="51" spans="1:10" s="279" customFormat="1" ht="168.75" x14ac:dyDescent="0.2">
      <c r="A51" s="250" t="s">
        <v>128</v>
      </c>
      <c r="B51" s="251" t="s">
        <v>335</v>
      </c>
      <c r="C51" s="263"/>
      <c r="D51" s="343">
        <v>8500</v>
      </c>
      <c r="E51" s="263"/>
      <c r="F51" s="264"/>
      <c r="G51" s="264"/>
      <c r="H51" s="271"/>
      <c r="I51" s="359"/>
      <c r="J51" s="360"/>
    </row>
    <row r="52" spans="1:10" s="279" customFormat="1" ht="65.25" customHeight="1" x14ac:dyDescent="0.2">
      <c r="A52" s="250" t="s">
        <v>128</v>
      </c>
      <c r="B52" s="251" t="s">
        <v>135</v>
      </c>
      <c r="C52" s="263"/>
      <c r="D52" s="343"/>
      <c r="E52" s="263">
        <v>2000</v>
      </c>
      <c r="F52" s="264">
        <v>0</v>
      </c>
      <c r="G52" s="264"/>
      <c r="H52" s="271">
        <f t="shared" si="5"/>
        <v>0</v>
      </c>
      <c r="I52" s="359"/>
      <c r="J52" s="360">
        <f>H52-E52</f>
        <v>-2000</v>
      </c>
    </row>
    <row r="53" spans="1:10" s="279" customFormat="1" ht="42" customHeight="1" x14ac:dyDescent="0.2">
      <c r="A53" s="250" t="s">
        <v>128</v>
      </c>
      <c r="B53" s="251" t="s">
        <v>129</v>
      </c>
      <c r="C53" s="263"/>
      <c r="D53" s="343"/>
      <c r="E53" s="263">
        <v>2600</v>
      </c>
      <c r="F53" s="264">
        <v>0</v>
      </c>
      <c r="G53" s="264"/>
      <c r="H53" s="271">
        <f t="shared" si="5"/>
        <v>0</v>
      </c>
      <c r="I53" s="359"/>
      <c r="J53" s="360">
        <f>H53-E53</f>
        <v>-2600</v>
      </c>
    </row>
    <row r="54" spans="1:10" s="279" customFormat="1" ht="52.5" customHeight="1" x14ac:dyDescent="0.2">
      <c r="A54" s="250" t="s">
        <v>128</v>
      </c>
      <c r="B54" s="251" t="s">
        <v>130</v>
      </c>
      <c r="C54" s="263">
        <v>7000</v>
      </c>
      <c r="D54" s="343"/>
      <c r="E54" s="263">
        <v>1100</v>
      </c>
      <c r="F54" s="264">
        <v>0</v>
      </c>
      <c r="G54" s="264"/>
      <c r="H54" s="271">
        <f t="shared" si="5"/>
        <v>0</v>
      </c>
      <c r="I54" s="359"/>
      <c r="J54" s="360">
        <f>H54-E54</f>
        <v>-1100</v>
      </c>
    </row>
    <row r="55" spans="1:10" s="279" customFormat="1" ht="53.25" customHeight="1" x14ac:dyDescent="0.2">
      <c r="A55" s="250" t="s">
        <v>128</v>
      </c>
      <c r="B55" s="251" t="s">
        <v>131</v>
      </c>
      <c r="C55" s="263"/>
      <c r="D55" s="343"/>
      <c r="E55" s="263">
        <v>2651.7</v>
      </c>
      <c r="F55" s="264">
        <v>0</v>
      </c>
      <c r="G55" s="264"/>
      <c r="H55" s="271">
        <f t="shared" si="5"/>
        <v>0</v>
      </c>
      <c r="I55" s="359"/>
      <c r="J55" s="360">
        <f>H55-E55</f>
        <v>-2651.7</v>
      </c>
    </row>
    <row r="56" spans="1:10" s="279" customFormat="1" ht="37.5" customHeight="1" thickBot="1" x14ac:dyDescent="0.25">
      <c r="A56" s="252" t="s">
        <v>307</v>
      </c>
      <c r="B56" s="254" t="s">
        <v>25</v>
      </c>
      <c r="C56" s="338"/>
      <c r="D56" s="349"/>
      <c r="E56" s="266">
        <v>11649.8</v>
      </c>
      <c r="F56" s="266">
        <v>16922.400000000001</v>
      </c>
      <c r="G56" s="266"/>
      <c r="H56" s="272">
        <f t="shared" si="5"/>
        <v>16922.400000000001</v>
      </c>
      <c r="I56" s="361">
        <v>0</v>
      </c>
      <c r="J56" s="362">
        <f>H56-E56</f>
        <v>5272.6000000000022</v>
      </c>
    </row>
    <row r="57" spans="1:10" s="375" customFormat="1" x14ac:dyDescent="0.2">
      <c r="A57" s="368" t="s">
        <v>92</v>
      </c>
      <c r="B57" s="369" t="s">
        <v>55</v>
      </c>
      <c r="C57" s="393">
        <f>C58+C59+C60+C61</f>
        <v>47175.3</v>
      </c>
      <c r="D57" s="371">
        <f>D58+D59+D60</f>
        <v>20321</v>
      </c>
      <c r="E57" s="370">
        <f>E58+E59+E60</f>
        <v>52818.400000000001</v>
      </c>
      <c r="F57" s="370">
        <f>F58+F59+F60</f>
        <v>131939.5</v>
      </c>
      <c r="G57" s="370"/>
      <c r="H57" s="372">
        <f t="shared" si="5"/>
        <v>131939.5</v>
      </c>
      <c r="I57" s="373">
        <f>I58+I59+I60</f>
        <v>26092.1</v>
      </c>
      <c r="J57" s="374">
        <f>H57-E57</f>
        <v>79121.100000000006</v>
      </c>
    </row>
    <row r="58" spans="1:10" ht="75" x14ac:dyDescent="0.2">
      <c r="A58" s="250" t="s">
        <v>93</v>
      </c>
      <c r="B58" s="251" t="s">
        <v>56</v>
      </c>
      <c r="C58" s="263"/>
      <c r="D58" s="343">
        <v>20321</v>
      </c>
      <c r="E58" s="263">
        <v>39318.400000000001</v>
      </c>
      <c r="F58" s="264">
        <v>26308.5</v>
      </c>
      <c r="G58" s="264"/>
      <c r="H58" s="271">
        <f t="shared" si="5"/>
        <v>26308.5</v>
      </c>
      <c r="I58" s="359">
        <v>0</v>
      </c>
      <c r="J58" s="360">
        <f>H58-E58</f>
        <v>-13009.900000000001</v>
      </c>
    </row>
    <row r="59" spans="1:10" ht="87" customHeight="1" x14ac:dyDescent="0.2">
      <c r="A59" s="250" t="s">
        <v>94</v>
      </c>
      <c r="B59" s="251" t="s">
        <v>324</v>
      </c>
      <c r="C59" s="263">
        <v>2500</v>
      </c>
      <c r="D59" s="343"/>
      <c r="E59" s="263">
        <v>13500</v>
      </c>
      <c r="F59" s="264">
        <v>5977.5</v>
      </c>
      <c r="G59" s="264"/>
      <c r="H59" s="271">
        <f t="shared" si="5"/>
        <v>5977.5</v>
      </c>
      <c r="I59" s="359">
        <v>0</v>
      </c>
      <c r="J59" s="360">
        <f>H59-E59</f>
        <v>-7522.5</v>
      </c>
    </row>
    <row r="60" spans="1:10" ht="42" customHeight="1" x14ac:dyDescent="0.2">
      <c r="A60" s="250" t="s">
        <v>308</v>
      </c>
      <c r="B60" s="350" t="s">
        <v>24</v>
      </c>
      <c r="C60" s="263">
        <v>30260.5</v>
      </c>
      <c r="D60" s="351"/>
      <c r="E60" s="264">
        <v>0</v>
      </c>
      <c r="F60" s="264">
        <v>99653.5</v>
      </c>
      <c r="G60" s="264"/>
      <c r="H60" s="271">
        <f t="shared" si="5"/>
        <v>99653.5</v>
      </c>
      <c r="I60" s="359">
        <v>26092.1</v>
      </c>
      <c r="J60" s="360">
        <f>H60-E60</f>
        <v>99653.5</v>
      </c>
    </row>
    <row r="61" spans="1:10" ht="62.25" customHeight="1" thickBot="1" x14ac:dyDescent="0.25">
      <c r="A61" s="256" t="s">
        <v>128</v>
      </c>
      <c r="B61" s="259" t="s">
        <v>342</v>
      </c>
      <c r="C61" s="267">
        <v>14414.8</v>
      </c>
      <c r="D61" s="346"/>
      <c r="E61" s="268"/>
      <c r="F61" s="268"/>
      <c r="G61" s="268"/>
      <c r="H61" s="273"/>
      <c r="I61" s="364"/>
      <c r="J61" s="363"/>
    </row>
    <row r="62" spans="1:10" s="375" customFormat="1" ht="37.5" x14ac:dyDescent="0.2">
      <c r="A62" s="394" t="s">
        <v>95</v>
      </c>
      <c r="B62" s="395" t="s">
        <v>50</v>
      </c>
      <c r="C62" s="396">
        <f>C63+C64+C65</f>
        <v>96009.600000000006</v>
      </c>
      <c r="D62" s="397">
        <f>D63+D64+D65</f>
        <v>111009.60000000001</v>
      </c>
      <c r="E62" s="396">
        <f>E63+E64+E65</f>
        <v>135509.6</v>
      </c>
      <c r="F62" s="396">
        <f>F63+F64</f>
        <v>131858.4</v>
      </c>
      <c r="G62" s="398"/>
      <c r="H62" s="398">
        <f t="shared" si="5"/>
        <v>131858.4</v>
      </c>
      <c r="I62" s="399">
        <f>I63+I64</f>
        <v>0</v>
      </c>
      <c r="J62" s="400">
        <f>H62-E62</f>
        <v>-3651.2000000000116</v>
      </c>
    </row>
    <row r="63" spans="1:10" ht="95.25" customHeight="1" x14ac:dyDescent="0.2">
      <c r="A63" s="250" t="s">
        <v>96</v>
      </c>
      <c r="B63" s="251" t="s">
        <v>53</v>
      </c>
      <c r="C63" s="263">
        <v>96009.600000000006</v>
      </c>
      <c r="D63" s="343">
        <v>107009.60000000001</v>
      </c>
      <c r="E63" s="263">
        <v>107009.60000000001</v>
      </c>
      <c r="F63" s="264">
        <v>107858.4</v>
      </c>
      <c r="G63" s="271"/>
      <c r="H63" s="271">
        <f t="shared" si="5"/>
        <v>107858.4</v>
      </c>
      <c r="I63" s="359">
        <v>0</v>
      </c>
      <c r="J63" s="360">
        <f>H63-E63</f>
        <v>848.79999999998836</v>
      </c>
    </row>
    <row r="64" spans="1:10" ht="72" customHeight="1" x14ac:dyDescent="0.2">
      <c r="A64" s="250" t="s">
        <v>97</v>
      </c>
      <c r="B64" s="251" t="s">
        <v>54</v>
      </c>
      <c r="C64" s="263"/>
      <c r="D64" s="343">
        <v>4000</v>
      </c>
      <c r="E64" s="263">
        <v>24000</v>
      </c>
      <c r="F64" s="264">
        <v>24000</v>
      </c>
      <c r="G64" s="271"/>
      <c r="H64" s="271">
        <f t="shared" si="5"/>
        <v>24000</v>
      </c>
      <c r="I64" s="359">
        <v>0</v>
      </c>
      <c r="J64" s="360">
        <f>H64-E64</f>
        <v>0</v>
      </c>
    </row>
    <row r="65" spans="1:10" ht="113.25" thickBot="1" x14ac:dyDescent="0.25">
      <c r="A65" s="252" t="s">
        <v>128</v>
      </c>
      <c r="B65" s="253" t="s">
        <v>132</v>
      </c>
      <c r="C65" s="265"/>
      <c r="D65" s="344"/>
      <c r="E65" s="265">
        <v>4500</v>
      </c>
      <c r="F65" s="266">
        <v>0</v>
      </c>
      <c r="G65" s="272"/>
      <c r="H65" s="272">
        <f t="shared" si="5"/>
        <v>0</v>
      </c>
      <c r="I65" s="361"/>
      <c r="J65" s="363">
        <f>H65-E65</f>
        <v>-4500</v>
      </c>
    </row>
    <row r="66" spans="1:10" s="375" customFormat="1" ht="19.5" thickBot="1" x14ac:dyDescent="0.25">
      <c r="A66" s="378" t="s">
        <v>100</v>
      </c>
      <c r="B66" s="401" t="s">
        <v>65</v>
      </c>
      <c r="C66" s="382">
        <f>C67+C68+C69+C70</f>
        <v>20010.7</v>
      </c>
      <c r="D66" s="402">
        <f>D67+D68+D69+D70</f>
        <v>20501.599999999999</v>
      </c>
      <c r="E66" s="382">
        <f>E67+E68+E69+E70</f>
        <v>31872.3</v>
      </c>
      <c r="F66" s="382">
        <f>F67+F68+F69+F70</f>
        <v>108709.2</v>
      </c>
      <c r="G66" s="383"/>
      <c r="H66" s="383">
        <f t="shared" si="5"/>
        <v>108709.2</v>
      </c>
      <c r="I66" s="403">
        <f>I67+I68+I69+I70</f>
        <v>45691.9</v>
      </c>
      <c r="J66" s="404">
        <f>H66-E66</f>
        <v>76836.899999999994</v>
      </c>
    </row>
    <row r="67" spans="1:10" ht="37.5" x14ac:dyDescent="0.2">
      <c r="A67" s="260" t="s">
        <v>101</v>
      </c>
      <c r="B67" s="261" t="s">
        <v>66</v>
      </c>
      <c r="C67" s="269">
        <v>3543.8</v>
      </c>
      <c r="D67" s="347">
        <v>1500</v>
      </c>
      <c r="E67" s="269">
        <v>650</v>
      </c>
      <c r="F67" s="270">
        <v>650</v>
      </c>
      <c r="G67" s="274"/>
      <c r="H67" s="274">
        <f t="shared" si="5"/>
        <v>650</v>
      </c>
      <c r="I67" s="365">
        <v>0</v>
      </c>
      <c r="J67" s="366">
        <f>H67-E67</f>
        <v>0</v>
      </c>
    </row>
    <row r="68" spans="1:10" ht="66" customHeight="1" x14ac:dyDescent="0.2">
      <c r="A68" s="250" t="s">
        <v>102</v>
      </c>
      <c r="B68" s="251" t="s">
        <v>67</v>
      </c>
      <c r="C68" s="263"/>
      <c r="D68" s="343"/>
      <c r="E68" s="263">
        <v>2798.7</v>
      </c>
      <c r="F68" s="264">
        <v>1917.6</v>
      </c>
      <c r="G68" s="271"/>
      <c r="H68" s="271">
        <f t="shared" si="5"/>
        <v>1917.6</v>
      </c>
      <c r="I68" s="359">
        <v>0</v>
      </c>
      <c r="J68" s="360">
        <f>H68-E68</f>
        <v>-881.09999999999991</v>
      </c>
    </row>
    <row r="69" spans="1:10" ht="83.25" customHeight="1" x14ac:dyDescent="0.2">
      <c r="A69" s="250" t="s">
        <v>309</v>
      </c>
      <c r="B69" s="251" t="s">
        <v>68</v>
      </c>
      <c r="C69" s="263"/>
      <c r="D69" s="343"/>
      <c r="E69" s="263">
        <v>0</v>
      </c>
      <c r="F69" s="264">
        <v>341.7</v>
      </c>
      <c r="G69" s="271"/>
      <c r="H69" s="271">
        <f t="shared" si="5"/>
        <v>341.7</v>
      </c>
      <c r="I69" s="359">
        <v>0</v>
      </c>
      <c r="J69" s="360">
        <f>H69-E69</f>
        <v>341.7</v>
      </c>
    </row>
    <row r="70" spans="1:10" ht="45" customHeight="1" thickBot="1" x14ac:dyDescent="0.25">
      <c r="A70" s="256" t="s">
        <v>310</v>
      </c>
      <c r="B70" s="257" t="s">
        <v>69</v>
      </c>
      <c r="C70" s="267">
        <v>16466.900000000001</v>
      </c>
      <c r="D70" s="348">
        <v>19001.599999999999</v>
      </c>
      <c r="E70" s="267">
        <v>28423.599999999999</v>
      </c>
      <c r="F70" s="268">
        <v>105799.9</v>
      </c>
      <c r="G70" s="273"/>
      <c r="H70" s="273">
        <f t="shared" si="5"/>
        <v>105799.9</v>
      </c>
      <c r="I70" s="364">
        <v>45691.9</v>
      </c>
      <c r="J70" s="363">
        <f>H70-E70</f>
        <v>77376.299999999988</v>
      </c>
    </row>
    <row r="71" spans="1:10" s="375" customFormat="1" x14ac:dyDescent="0.2">
      <c r="A71" s="368" t="s">
        <v>74</v>
      </c>
      <c r="B71" s="369" t="s">
        <v>62</v>
      </c>
      <c r="C71" s="370">
        <f>C72+C73</f>
        <v>94958.3</v>
      </c>
      <c r="D71" s="371">
        <f>D72+D73</f>
        <v>27880.2</v>
      </c>
      <c r="E71" s="370">
        <f>E72+E73</f>
        <v>55216.2</v>
      </c>
      <c r="F71" s="370">
        <f>F72+F73</f>
        <v>35779.199999999997</v>
      </c>
      <c r="G71" s="372"/>
      <c r="H71" s="372">
        <f t="shared" si="5"/>
        <v>35779.199999999997</v>
      </c>
      <c r="I71" s="373">
        <f>I72+I73</f>
        <v>4854.5</v>
      </c>
      <c r="J71" s="400">
        <f>H71-E71</f>
        <v>-19437</v>
      </c>
    </row>
    <row r="72" spans="1:10" ht="56.25" x14ac:dyDescent="0.2">
      <c r="A72" s="250" t="s">
        <v>103</v>
      </c>
      <c r="B72" s="251" t="s">
        <v>63</v>
      </c>
      <c r="C72" s="263">
        <v>50000</v>
      </c>
      <c r="D72" s="343">
        <v>10160.5</v>
      </c>
      <c r="E72" s="263">
        <v>43793.599999999999</v>
      </c>
      <c r="F72" s="264">
        <v>30000</v>
      </c>
      <c r="G72" s="271"/>
      <c r="H72" s="271">
        <f t="shared" si="5"/>
        <v>30000</v>
      </c>
      <c r="I72" s="359">
        <v>0</v>
      </c>
      <c r="J72" s="360">
        <f>H72-E72</f>
        <v>-13793.599999999999</v>
      </c>
    </row>
    <row r="73" spans="1:10" ht="72" customHeight="1" thickBot="1" x14ac:dyDescent="0.25">
      <c r="A73" s="252" t="s">
        <v>104</v>
      </c>
      <c r="B73" s="253" t="s">
        <v>64</v>
      </c>
      <c r="C73" s="265">
        <v>44958.3</v>
      </c>
      <c r="D73" s="344">
        <v>17719.7</v>
      </c>
      <c r="E73" s="265">
        <v>11422.6</v>
      </c>
      <c r="F73" s="266">
        <v>5779.2</v>
      </c>
      <c r="G73" s="272"/>
      <c r="H73" s="272">
        <f t="shared" si="5"/>
        <v>5779.2</v>
      </c>
      <c r="I73" s="361">
        <v>4854.5</v>
      </c>
      <c r="J73" s="362">
        <f>H73-E73</f>
        <v>-5643.4000000000005</v>
      </c>
    </row>
    <row r="74" spans="1:10" s="375" customFormat="1" x14ac:dyDescent="0.2">
      <c r="A74" s="368" t="s">
        <v>311</v>
      </c>
      <c r="B74" s="369" t="s">
        <v>71</v>
      </c>
      <c r="C74" s="393">
        <f>C75+C76+C77+C78</f>
        <v>65631.700000000012</v>
      </c>
      <c r="D74" s="376">
        <f>D75+D76+D77+D78</f>
        <v>85691.1</v>
      </c>
      <c r="E74" s="370">
        <f>E75+E76+E77</f>
        <v>41500</v>
      </c>
      <c r="F74" s="370">
        <f>F75+F76+F77</f>
        <v>42314.7</v>
      </c>
      <c r="G74" s="370"/>
      <c r="H74" s="372">
        <f t="shared" si="5"/>
        <v>42314.7</v>
      </c>
      <c r="I74" s="373">
        <f>I75+I76+I77+I39</f>
        <v>684.3</v>
      </c>
      <c r="J74" s="374">
        <f>H74-E74</f>
        <v>814.69999999999709</v>
      </c>
    </row>
    <row r="75" spans="1:10" ht="37.5" x14ac:dyDescent="0.2">
      <c r="A75" s="250" t="s">
        <v>312</v>
      </c>
      <c r="B75" s="251" t="s">
        <v>4</v>
      </c>
      <c r="C75" s="263">
        <v>39157.300000000003</v>
      </c>
      <c r="D75" s="343">
        <v>39177.4</v>
      </c>
      <c r="E75" s="263">
        <v>40000</v>
      </c>
      <c r="F75" s="264">
        <v>40000</v>
      </c>
      <c r="G75" s="264"/>
      <c r="H75" s="271">
        <f t="shared" si="5"/>
        <v>40000</v>
      </c>
      <c r="I75" s="359">
        <v>0</v>
      </c>
      <c r="J75" s="360">
        <f>H75-E75</f>
        <v>0</v>
      </c>
    </row>
    <row r="76" spans="1:10" ht="56.25" x14ac:dyDescent="0.2">
      <c r="A76" s="250" t="s">
        <v>313</v>
      </c>
      <c r="B76" s="251" t="s">
        <v>5</v>
      </c>
      <c r="C76" s="263"/>
      <c r="D76" s="343"/>
      <c r="E76" s="263">
        <v>1500</v>
      </c>
      <c r="F76" s="264">
        <v>1500</v>
      </c>
      <c r="G76" s="264"/>
      <c r="H76" s="271">
        <f t="shared" si="5"/>
        <v>1500</v>
      </c>
      <c r="I76" s="359">
        <v>0</v>
      </c>
      <c r="J76" s="360">
        <f>H76-E76</f>
        <v>0</v>
      </c>
    </row>
    <row r="77" spans="1:10" ht="82.5" customHeight="1" x14ac:dyDescent="0.2">
      <c r="A77" s="250" t="s">
        <v>314</v>
      </c>
      <c r="B77" s="251" t="s">
        <v>6</v>
      </c>
      <c r="C77" s="263"/>
      <c r="D77" s="343"/>
      <c r="E77" s="264">
        <v>0</v>
      </c>
      <c r="F77" s="264">
        <v>814.7</v>
      </c>
      <c r="G77" s="264"/>
      <c r="H77" s="271">
        <f t="shared" si="5"/>
        <v>814.7</v>
      </c>
      <c r="I77" s="359">
        <v>684.3</v>
      </c>
      <c r="J77" s="360">
        <f>H77-E77</f>
        <v>814.7</v>
      </c>
    </row>
    <row r="78" spans="1:10" ht="168" customHeight="1" thickBot="1" x14ac:dyDescent="0.25">
      <c r="A78" s="339" t="s">
        <v>128</v>
      </c>
      <c r="B78" s="341" t="s">
        <v>333</v>
      </c>
      <c r="C78" s="267">
        <v>26474.400000000001</v>
      </c>
      <c r="D78" s="348">
        <v>46513.7</v>
      </c>
      <c r="E78" s="340"/>
      <c r="F78" s="340"/>
      <c r="G78" s="340"/>
      <c r="H78" s="356"/>
      <c r="I78" s="364"/>
      <c r="J78" s="352"/>
    </row>
  </sheetData>
  <autoFilter ref="A5:J78">
    <filterColumn colId="0" showButton="0"/>
  </autoFilter>
  <mergeCells count="2">
    <mergeCell ref="A2:J2"/>
    <mergeCell ref="A5:B5"/>
  </mergeCells>
  <pageMargins left="0.23622047244094491" right="0.15748031496062992" top="0.74803149606299213" bottom="0.15748031496062992" header="0.31496062992125984" footer="0.31496062992125984"/>
  <pageSetup paperSize="9" scale="53" fitToHeight="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X29"/>
  <sheetViews>
    <sheetView showWhiteSpace="0" view="pageBreakPreview" topLeftCell="A17" zoomScale="40" zoomScaleNormal="40" zoomScaleSheetLayoutView="40" zoomScalePageLayoutView="25" workbookViewId="0">
      <selection activeCell="O20" sqref="O20:O21"/>
    </sheetView>
  </sheetViews>
  <sheetFormatPr defaultRowHeight="23.25" x14ac:dyDescent="0.2"/>
  <cols>
    <col min="1" max="4" width="9.33203125" style="140"/>
    <col min="5" max="5" width="151.6640625" style="140" customWidth="1"/>
    <col min="6" max="7" width="29.83203125" style="141" customWidth="1"/>
    <col min="8" max="9" width="29.83203125" style="140" customWidth="1"/>
    <col min="10" max="10" width="141.33203125" style="144" customWidth="1"/>
    <col min="11" max="12" width="29.83203125" style="141" customWidth="1"/>
    <col min="13" max="14" width="29.83203125" style="140" customWidth="1"/>
    <col min="15" max="15" width="137.1640625" style="144" customWidth="1"/>
    <col min="16" max="16" width="38.1640625" style="141" customWidth="1"/>
    <col min="17" max="17" width="37" style="141" customWidth="1"/>
    <col min="18" max="19" width="29.83203125" style="140" customWidth="1"/>
    <col min="20" max="20" width="120" style="144" customWidth="1"/>
    <col min="21" max="22" width="29.83203125" style="145" customWidth="1"/>
    <col min="23" max="16384" width="9.33203125" style="140"/>
  </cols>
  <sheetData>
    <row r="2" spans="5:22" ht="38.25" hidden="1" customHeight="1" thickBot="1" x14ac:dyDescent="0.25">
      <c r="E2" s="307" t="s">
        <v>279</v>
      </c>
      <c r="F2" s="307"/>
      <c r="G2" s="307"/>
      <c r="H2" s="307"/>
      <c r="I2" s="307"/>
      <c r="J2" s="307"/>
      <c r="K2" s="307"/>
      <c r="L2" s="307"/>
      <c r="M2" s="307"/>
      <c r="N2" s="307"/>
      <c r="O2" s="307" t="s">
        <v>279</v>
      </c>
      <c r="P2" s="307"/>
      <c r="Q2" s="307"/>
      <c r="R2" s="307"/>
      <c r="S2" s="307"/>
      <c r="T2" s="307"/>
      <c r="U2" s="307"/>
      <c r="V2" s="307"/>
    </row>
    <row r="3" spans="5:22" ht="117" hidden="1" thickBot="1" x14ac:dyDescent="0.25">
      <c r="H3" s="142" t="s">
        <v>286</v>
      </c>
      <c r="I3" s="143" t="s">
        <v>287</v>
      </c>
      <c r="O3" s="140"/>
      <c r="R3" s="142" t="s">
        <v>286</v>
      </c>
      <c r="S3" s="143" t="s">
        <v>287</v>
      </c>
    </row>
    <row r="4" spans="5:22" ht="39.75" hidden="1" customHeight="1" thickBot="1" x14ac:dyDescent="0.25">
      <c r="E4" s="308" t="s">
        <v>280</v>
      </c>
      <c r="F4" s="309"/>
      <c r="G4" s="310"/>
      <c r="H4" s="146">
        <f>H28+M28+R28+U28</f>
        <v>4494025.2</v>
      </c>
      <c r="I4" s="147">
        <f>I28+N28+S28+V28</f>
        <v>935910.5</v>
      </c>
      <c r="O4" s="308" t="s">
        <v>280</v>
      </c>
      <c r="P4" s="309"/>
      <c r="Q4" s="310"/>
      <c r="R4" s="146">
        <f>H4</f>
        <v>4494025.2</v>
      </c>
      <c r="S4" s="147">
        <f>I4</f>
        <v>935910.5</v>
      </c>
    </row>
    <row r="6" spans="5:22" ht="24" thickBot="1" x14ac:dyDescent="0.25">
      <c r="E6" s="313"/>
      <c r="F6" s="313"/>
      <c r="G6" s="313"/>
      <c r="H6" s="313"/>
      <c r="I6" s="313"/>
    </row>
    <row r="7" spans="5:22" s="148" customFormat="1" ht="62.25" customHeight="1" x14ac:dyDescent="0.2">
      <c r="E7" s="314" t="s">
        <v>285</v>
      </c>
      <c r="F7" s="315"/>
      <c r="G7" s="315"/>
      <c r="H7" s="315"/>
      <c r="I7" s="316"/>
      <c r="J7" s="320" t="s">
        <v>290</v>
      </c>
      <c r="K7" s="320"/>
      <c r="L7" s="320"/>
      <c r="M7" s="321"/>
      <c r="N7" s="322"/>
      <c r="O7" s="323" t="s">
        <v>291</v>
      </c>
      <c r="P7" s="324"/>
      <c r="Q7" s="324"/>
      <c r="R7" s="325"/>
      <c r="S7" s="326"/>
      <c r="T7" s="317" t="s">
        <v>242</v>
      </c>
      <c r="U7" s="318"/>
      <c r="V7" s="319"/>
    </row>
    <row r="8" spans="5:22" ht="116.25" x14ac:dyDescent="0.2">
      <c r="E8" s="149" t="s">
        <v>237</v>
      </c>
      <c r="F8" s="150" t="s">
        <v>282</v>
      </c>
      <c r="G8" s="150" t="s">
        <v>283</v>
      </c>
      <c r="H8" s="151" t="s">
        <v>239</v>
      </c>
      <c r="I8" s="152" t="s">
        <v>238</v>
      </c>
      <c r="J8" s="153" t="s">
        <v>237</v>
      </c>
      <c r="K8" s="154" t="s">
        <v>282</v>
      </c>
      <c r="L8" s="154" t="s">
        <v>283</v>
      </c>
      <c r="M8" s="155" t="s">
        <v>239</v>
      </c>
      <c r="N8" s="156" t="s">
        <v>238</v>
      </c>
      <c r="O8" s="157" t="s">
        <v>237</v>
      </c>
      <c r="P8" s="158" t="s">
        <v>282</v>
      </c>
      <c r="Q8" s="158" t="s">
        <v>283</v>
      </c>
      <c r="R8" s="159" t="s">
        <v>239</v>
      </c>
      <c r="S8" s="160" t="s">
        <v>238</v>
      </c>
      <c r="T8" s="161" t="s">
        <v>237</v>
      </c>
      <c r="U8" s="162" t="s">
        <v>239</v>
      </c>
      <c r="V8" s="163" t="s">
        <v>238</v>
      </c>
    </row>
    <row r="9" spans="5:22" ht="139.5" x14ac:dyDescent="0.2">
      <c r="E9" s="164" t="s">
        <v>70</v>
      </c>
      <c r="F9" s="165" t="s">
        <v>219</v>
      </c>
      <c r="G9" s="165" t="s">
        <v>220</v>
      </c>
      <c r="H9" s="166">
        <v>722524.9</v>
      </c>
      <c r="I9" s="167">
        <v>0</v>
      </c>
      <c r="J9" s="168" t="s">
        <v>260</v>
      </c>
      <c r="K9" s="169" t="s">
        <v>230</v>
      </c>
      <c r="L9" s="169" t="s">
        <v>292</v>
      </c>
      <c r="M9" s="170">
        <v>107858.4</v>
      </c>
      <c r="N9" s="171">
        <v>0</v>
      </c>
      <c r="O9" s="172" t="s">
        <v>271</v>
      </c>
      <c r="P9" s="158" t="s">
        <v>211</v>
      </c>
      <c r="Q9" s="158" t="s">
        <v>212</v>
      </c>
      <c r="R9" s="173">
        <v>111844</v>
      </c>
      <c r="S9" s="174">
        <v>0</v>
      </c>
      <c r="T9" s="175" t="s">
        <v>106</v>
      </c>
      <c r="U9" s="176">
        <v>1373655.1</v>
      </c>
      <c r="V9" s="163">
        <v>520851.8</v>
      </c>
    </row>
    <row r="10" spans="5:22" ht="116.25" x14ac:dyDescent="0.2">
      <c r="E10" s="164" t="s">
        <v>259</v>
      </c>
      <c r="F10" s="165" t="s">
        <v>224</v>
      </c>
      <c r="G10" s="165" t="s">
        <v>225</v>
      </c>
      <c r="H10" s="166">
        <v>338710.1</v>
      </c>
      <c r="I10" s="167">
        <v>258997.7</v>
      </c>
      <c r="J10" s="168" t="s">
        <v>261</v>
      </c>
      <c r="K10" s="169" t="s">
        <v>241</v>
      </c>
      <c r="L10" s="169" t="s">
        <v>240</v>
      </c>
      <c r="M10" s="170">
        <v>105799.9</v>
      </c>
      <c r="N10" s="171">
        <v>45691.9</v>
      </c>
      <c r="O10" s="172" t="s">
        <v>272</v>
      </c>
      <c r="P10" s="158" t="s">
        <v>211</v>
      </c>
      <c r="Q10" s="158" t="s">
        <v>212</v>
      </c>
      <c r="R10" s="173">
        <v>53405.1</v>
      </c>
      <c r="S10" s="174">
        <v>0</v>
      </c>
      <c r="T10" s="175" t="s">
        <v>288</v>
      </c>
      <c r="U10" s="176">
        <v>223613.89999999997</v>
      </c>
      <c r="V10" s="163">
        <v>22656</v>
      </c>
    </row>
    <row r="11" spans="5:22" ht="162.75" x14ac:dyDescent="0.2">
      <c r="E11" s="164" t="s">
        <v>247</v>
      </c>
      <c r="F11" s="334" t="s">
        <v>223</v>
      </c>
      <c r="G11" s="335"/>
      <c r="H11" s="166">
        <v>255558.3</v>
      </c>
      <c r="I11" s="167">
        <v>0</v>
      </c>
      <c r="J11" s="168" t="s">
        <v>262</v>
      </c>
      <c r="K11" s="169" t="s">
        <v>215</v>
      </c>
      <c r="L11" s="169" t="s">
        <v>216</v>
      </c>
      <c r="M11" s="170">
        <v>62490</v>
      </c>
      <c r="N11" s="171">
        <v>0</v>
      </c>
      <c r="O11" s="172" t="s">
        <v>289</v>
      </c>
      <c r="P11" s="158" t="s">
        <v>211</v>
      </c>
      <c r="Q11" s="158" t="s">
        <v>212</v>
      </c>
      <c r="R11" s="173">
        <v>50000</v>
      </c>
      <c r="S11" s="174">
        <v>0</v>
      </c>
      <c r="T11" s="178" t="s">
        <v>244</v>
      </c>
      <c r="U11" s="176">
        <v>110445.3</v>
      </c>
      <c r="V11" s="163">
        <v>0</v>
      </c>
    </row>
    <row r="12" spans="5:22" ht="116.25" x14ac:dyDescent="0.2">
      <c r="E12" s="164" t="s">
        <v>281</v>
      </c>
      <c r="F12" s="165" t="s">
        <v>219</v>
      </c>
      <c r="G12" s="165" t="s">
        <v>220</v>
      </c>
      <c r="H12" s="166">
        <v>317920.40000000002</v>
      </c>
      <c r="I12" s="167">
        <v>0</v>
      </c>
      <c r="J12" s="168" t="s">
        <v>263</v>
      </c>
      <c r="K12" s="169" t="s">
        <v>231</v>
      </c>
      <c r="L12" s="169" t="s">
        <v>232</v>
      </c>
      <c r="M12" s="170">
        <v>30000</v>
      </c>
      <c r="N12" s="171">
        <v>0</v>
      </c>
      <c r="O12" s="172" t="s">
        <v>264</v>
      </c>
      <c r="P12" s="158" t="s">
        <v>295</v>
      </c>
      <c r="Q12" s="158"/>
      <c r="R12" s="173">
        <v>24000</v>
      </c>
      <c r="S12" s="174">
        <v>0</v>
      </c>
      <c r="T12" s="175" t="s">
        <v>245</v>
      </c>
      <c r="U12" s="176">
        <v>110445.3</v>
      </c>
      <c r="V12" s="163">
        <v>0</v>
      </c>
    </row>
    <row r="13" spans="5:22" ht="93" x14ac:dyDescent="0.2">
      <c r="E13" s="164" t="s">
        <v>248</v>
      </c>
      <c r="F13" s="165" t="s">
        <v>217</v>
      </c>
      <c r="G13" s="165" t="s">
        <v>218</v>
      </c>
      <c r="H13" s="166">
        <v>97175.2</v>
      </c>
      <c r="I13" s="167">
        <v>0</v>
      </c>
      <c r="J13" s="168" t="s">
        <v>265</v>
      </c>
      <c r="K13" s="169" t="s">
        <v>213</v>
      </c>
      <c r="L13" s="169" t="s">
        <v>214</v>
      </c>
      <c r="M13" s="170">
        <v>15525.4</v>
      </c>
      <c r="N13" s="171">
        <v>0</v>
      </c>
      <c r="O13" s="172" t="s">
        <v>267</v>
      </c>
      <c r="P13" s="158" t="s">
        <v>293</v>
      </c>
      <c r="Q13" s="158" t="s">
        <v>294</v>
      </c>
      <c r="R13" s="173">
        <v>5977.5</v>
      </c>
      <c r="S13" s="174">
        <v>0</v>
      </c>
      <c r="T13" s="175" t="s">
        <v>24</v>
      </c>
      <c r="U13" s="176">
        <v>99653.5</v>
      </c>
      <c r="V13" s="163">
        <v>26092.1</v>
      </c>
    </row>
    <row r="14" spans="5:22" ht="69.75" x14ac:dyDescent="0.2">
      <c r="E14" s="164" t="s">
        <v>249</v>
      </c>
      <c r="F14" s="334" t="s">
        <v>223</v>
      </c>
      <c r="G14" s="335"/>
      <c r="H14" s="166">
        <v>89098.4</v>
      </c>
      <c r="I14" s="167">
        <v>0</v>
      </c>
      <c r="J14" s="168" t="s">
        <v>268</v>
      </c>
      <c r="K14" s="169" t="s">
        <v>228</v>
      </c>
      <c r="L14" s="169" t="s">
        <v>229</v>
      </c>
      <c r="M14" s="170">
        <v>5851.9</v>
      </c>
      <c r="N14" s="171">
        <v>0</v>
      </c>
      <c r="O14" s="172" t="s">
        <v>273</v>
      </c>
      <c r="P14" s="158" t="s">
        <v>211</v>
      </c>
      <c r="Q14" s="158" t="s">
        <v>212</v>
      </c>
      <c r="R14" s="173">
        <v>4675.3</v>
      </c>
      <c r="S14" s="174">
        <v>0</v>
      </c>
      <c r="T14" s="179" t="s">
        <v>246</v>
      </c>
      <c r="U14" s="176">
        <v>26308.5</v>
      </c>
      <c r="V14" s="163">
        <v>0</v>
      </c>
    </row>
    <row r="15" spans="5:22" ht="117" thickBot="1" x14ac:dyDescent="0.25">
      <c r="E15" s="164" t="s">
        <v>4</v>
      </c>
      <c r="F15" s="165" t="s">
        <v>233</v>
      </c>
      <c r="G15" s="165" t="s">
        <v>234</v>
      </c>
      <c r="H15" s="166">
        <v>40000</v>
      </c>
      <c r="I15" s="167">
        <v>0</v>
      </c>
      <c r="J15" s="168" t="s">
        <v>269</v>
      </c>
      <c r="K15" s="169" t="s">
        <v>213</v>
      </c>
      <c r="L15" s="169" t="s">
        <v>214</v>
      </c>
      <c r="M15" s="170">
        <v>3761.7</v>
      </c>
      <c r="N15" s="171">
        <v>0</v>
      </c>
      <c r="O15" s="172" t="s">
        <v>274</v>
      </c>
      <c r="P15" s="158" t="s">
        <v>226</v>
      </c>
      <c r="Q15" s="158" t="s">
        <v>227</v>
      </c>
      <c r="R15" s="173">
        <v>1025.4000000000001</v>
      </c>
      <c r="S15" s="174">
        <v>402</v>
      </c>
      <c r="T15" s="180" t="s">
        <v>25</v>
      </c>
      <c r="U15" s="181">
        <v>16922.400000000001</v>
      </c>
      <c r="V15" s="182">
        <v>0</v>
      </c>
    </row>
    <row r="16" spans="5:22" ht="93.75" thickBot="1" x14ac:dyDescent="0.25">
      <c r="E16" s="164" t="s">
        <v>250</v>
      </c>
      <c r="F16" s="165" t="s">
        <v>221</v>
      </c>
      <c r="G16" s="165" t="s">
        <v>222</v>
      </c>
      <c r="H16" s="166">
        <v>35424.9</v>
      </c>
      <c r="I16" s="167">
        <v>29756.9</v>
      </c>
      <c r="J16" s="183" t="s">
        <v>270</v>
      </c>
      <c r="K16" s="184" t="s">
        <v>235</v>
      </c>
      <c r="L16" s="184" t="s">
        <v>236</v>
      </c>
      <c r="M16" s="185">
        <v>814.7</v>
      </c>
      <c r="N16" s="186">
        <v>684.3</v>
      </c>
      <c r="O16" s="172" t="s">
        <v>275</v>
      </c>
      <c r="P16" s="158" t="s">
        <v>211</v>
      </c>
      <c r="Q16" s="158" t="s">
        <v>212</v>
      </c>
      <c r="R16" s="173">
        <v>660.7</v>
      </c>
      <c r="S16" s="174">
        <v>154.69999999999999</v>
      </c>
      <c r="T16" s="187"/>
      <c r="U16" s="188"/>
      <c r="V16" s="189"/>
    </row>
    <row r="17" spans="5:24" ht="46.5" x14ac:dyDescent="0.2">
      <c r="E17" s="164" t="s">
        <v>251</v>
      </c>
      <c r="F17" s="165" t="s">
        <v>221</v>
      </c>
      <c r="G17" s="165" t="s">
        <v>222</v>
      </c>
      <c r="H17" s="166">
        <v>10409.5</v>
      </c>
      <c r="I17" s="167">
        <v>8744</v>
      </c>
      <c r="J17" s="187"/>
      <c r="K17" s="190"/>
      <c r="L17" s="190"/>
      <c r="M17" s="188"/>
      <c r="N17" s="189"/>
      <c r="O17" s="191" t="s">
        <v>276</v>
      </c>
      <c r="P17" s="158" t="s">
        <v>211</v>
      </c>
      <c r="Q17" s="158" t="s">
        <v>212</v>
      </c>
      <c r="R17" s="173">
        <v>650</v>
      </c>
      <c r="S17" s="174">
        <v>0</v>
      </c>
    </row>
    <row r="18" spans="5:24" ht="116.25" x14ac:dyDescent="0.2">
      <c r="E18" s="164" t="s">
        <v>266</v>
      </c>
      <c r="F18" s="165" t="s">
        <v>224</v>
      </c>
      <c r="G18" s="165" t="s">
        <v>225</v>
      </c>
      <c r="H18" s="166">
        <v>9773.1</v>
      </c>
      <c r="I18" s="167">
        <v>7294.1</v>
      </c>
      <c r="J18" s="187"/>
      <c r="K18" s="190"/>
      <c r="L18" s="190"/>
      <c r="M18" s="188"/>
      <c r="N18" s="189"/>
      <c r="O18" s="191" t="s">
        <v>277</v>
      </c>
      <c r="P18" s="158" t="s">
        <v>211</v>
      </c>
      <c r="Q18" s="158" t="s">
        <v>212</v>
      </c>
      <c r="R18" s="173">
        <v>598.6</v>
      </c>
      <c r="S18" s="174">
        <v>502.8</v>
      </c>
    </row>
    <row r="19" spans="5:24" ht="70.5" thickBot="1" x14ac:dyDescent="0.25">
      <c r="E19" s="164" t="s">
        <v>252</v>
      </c>
      <c r="F19" s="165" t="s">
        <v>217</v>
      </c>
      <c r="G19" s="165" t="s">
        <v>218</v>
      </c>
      <c r="H19" s="166">
        <v>9526.9</v>
      </c>
      <c r="I19" s="167">
        <v>4693.6000000000004</v>
      </c>
      <c r="J19" s="187"/>
      <c r="K19" s="190"/>
      <c r="L19" s="190"/>
      <c r="M19" s="188"/>
      <c r="N19" s="189"/>
      <c r="O19" s="192" t="s">
        <v>278</v>
      </c>
      <c r="P19" s="193" t="s">
        <v>211</v>
      </c>
      <c r="Q19" s="193" t="s">
        <v>212</v>
      </c>
      <c r="R19" s="194">
        <v>341.7</v>
      </c>
      <c r="S19" s="195">
        <v>0</v>
      </c>
    </row>
    <row r="20" spans="5:24" ht="46.5" x14ac:dyDescent="0.2">
      <c r="E20" s="164" t="s">
        <v>253</v>
      </c>
      <c r="F20" s="165" t="s">
        <v>221</v>
      </c>
      <c r="G20" s="165" t="s">
        <v>222</v>
      </c>
      <c r="H20" s="166">
        <v>5779.2</v>
      </c>
      <c r="I20" s="167">
        <v>4854.5</v>
      </c>
      <c r="J20" s="187"/>
      <c r="K20" s="190"/>
      <c r="L20" s="190"/>
      <c r="M20" s="196"/>
      <c r="N20" s="196"/>
      <c r="O20" s="327"/>
      <c r="P20" s="197"/>
      <c r="Q20" s="197"/>
      <c r="R20" s="198"/>
      <c r="S20" s="199"/>
      <c r="T20" s="200"/>
      <c r="U20" s="201"/>
      <c r="V20" s="202"/>
      <c r="W20" s="203"/>
      <c r="X20" s="203"/>
    </row>
    <row r="21" spans="5:24" ht="69.75" x14ac:dyDescent="0.2">
      <c r="E21" s="164" t="s">
        <v>254</v>
      </c>
      <c r="F21" s="165" t="s">
        <v>219</v>
      </c>
      <c r="G21" s="165" t="s">
        <v>220</v>
      </c>
      <c r="H21" s="166">
        <v>3731.6</v>
      </c>
      <c r="I21" s="167">
        <v>0</v>
      </c>
      <c r="J21" s="187"/>
      <c r="K21" s="190"/>
      <c r="L21" s="190"/>
      <c r="M21" s="196"/>
      <c r="N21" s="196"/>
      <c r="O21" s="327"/>
      <c r="P21" s="197"/>
      <c r="Q21" s="197"/>
      <c r="R21" s="204"/>
      <c r="S21" s="189"/>
      <c r="T21" s="200"/>
      <c r="U21" s="201"/>
      <c r="V21" s="202"/>
      <c r="W21" s="203"/>
      <c r="X21" s="203"/>
    </row>
    <row r="22" spans="5:24" ht="46.5" x14ac:dyDescent="0.2">
      <c r="E22" s="164" t="s">
        <v>255</v>
      </c>
      <c r="F22" s="165" t="s">
        <v>219</v>
      </c>
      <c r="G22" s="165" t="s">
        <v>220</v>
      </c>
      <c r="H22" s="166">
        <v>3300</v>
      </c>
      <c r="I22" s="167">
        <v>0</v>
      </c>
      <c r="J22" s="187"/>
      <c r="K22" s="190"/>
      <c r="L22" s="190"/>
      <c r="M22" s="196"/>
      <c r="N22" s="196"/>
      <c r="O22" s="187"/>
      <c r="P22" s="190"/>
      <c r="Q22" s="190"/>
      <c r="R22" s="188"/>
      <c r="S22" s="189"/>
      <c r="T22" s="187"/>
      <c r="U22" s="201"/>
      <c r="V22" s="202"/>
      <c r="W22" s="203"/>
      <c r="X22" s="203"/>
    </row>
    <row r="23" spans="5:24" ht="93" x14ac:dyDescent="0.2">
      <c r="E23" s="164" t="s">
        <v>284</v>
      </c>
      <c r="F23" s="165" t="s">
        <v>217</v>
      </c>
      <c r="G23" s="165" t="s">
        <v>218</v>
      </c>
      <c r="H23" s="166">
        <v>3050.8</v>
      </c>
      <c r="I23" s="167">
        <v>2234.1</v>
      </c>
      <c r="J23" s="140"/>
      <c r="K23" s="140"/>
      <c r="L23" s="140"/>
      <c r="O23" s="187"/>
      <c r="P23" s="190"/>
      <c r="Q23" s="190"/>
      <c r="R23" s="188"/>
      <c r="S23" s="189"/>
      <c r="T23" s="187"/>
      <c r="U23" s="201"/>
      <c r="V23" s="202"/>
      <c r="W23" s="203"/>
      <c r="X23" s="203"/>
    </row>
    <row r="24" spans="5:24" ht="46.5" x14ac:dyDescent="0.2">
      <c r="E24" s="164" t="s">
        <v>256</v>
      </c>
      <c r="F24" s="165" t="s">
        <v>221</v>
      </c>
      <c r="G24" s="165" t="s">
        <v>222</v>
      </c>
      <c r="H24" s="166">
        <v>1700</v>
      </c>
      <c r="I24" s="167">
        <v>1700</v>
      </c>
      <c r="J24" s="140"/>
      <c r="K24" s="140"/>
      <c r="L24" s="140"/>
      <c r="O24" s="187"/>
      <c r="P24" s="190"/>
      <c r="Q24" s="190"/>
      <c r="R24" s="188"/>
      <c r="S24" s="189"/>
      <c r="T24" s="187"/>
      <c r="U24" s="201"/>
      <c r="V24" s="202"/>
      <c r="W24" s="203"/>
      <c r="X24" s="203"/>
    </row>
    <row r="25" spans="5:24" ht="46.5" x14ac:dyDescent="0.2">
      <c r="E25" s="164" t="s">
        <v>257</v>
      </c>
      <c r="F25" s="165" t="s">
        <v>221</v>
      </c>
      <c r="G25" s="165" t="s">
        <v>222</v>
      </c>
      <c r="H25" s="166">
        <v>1917.6</v>
      </c>
      <c r="I25" s="167">
        <v>0</v>
      </c>
      <c r="J25" s="205"/>
      <c r="K25" s="206"/>
      <c r="L25" s="206"/>
      <c r="M25" s="207"/>
      <c r="N25" s="208"/>
      <c r="O25" s="205"/>
      <c r="P25" s="206"/>
      <c r="Q25" s="206"/>
      <c r="R25" s="207"/>
      <c r="S25" s="208"/>
      <c r="T25" s="205"/>
      <c r="U25" s="201"/>
      <c r="V25" s="202"/>
      <c r="W25" s="203"/>
      <c r="X25" s="203"/>
    </row>
    <row r="26" spans="5:24" ht="116.25" x14ac:dyDescent="0.2">
      <c r="E26" s="164" t="s">
        <v>5</v>
      </c>
      <c r="F26" s="165" t="s">
        <v>233</v>
      </c>
      <c r="G26" s="165" t="s">
        <v>234</v>
      </c>
      <c r="H26" s="166">
        <v>1500</v>
      </c>
      <c r="I26" s="167"/>
      <c r="J26" s="205"/>
      <c r="K26" s="206"/>
      <c r="L26" s="206"/>
      <c r="M26" s="207"/>
      <c r="N26" s="208"/>
      <c r="O26" s="205"/>
      <c r="P26" s="206"/>
      <c r="Q26" s="206"/>
      <c r="R26" s="207"/>
      <c r="S26" s="208"/>
      <c r="T26" s="205"/>
      <c r="U26" s="201"/>
      <c r="V26" s="202"/>
      <c r="W26" s="203"/>
      <c r="X26" s="203"/>
    </row>
    <row r="27" spans="5:24" ht="70.5" thickBot="1" x14ac:dyDescent="0.25">
      <c r="E27" s="209" t="s">
        <v>258</v>
      </c>
      <c r="F27" s="165" t="s">
        <v>221</v>
      </c>
      <c r="G27" s="165" t="s">
        <v>222</v>
      </c>
      <c r="H27" s="210">
        <v>600</v>
      </c>
      <c r="I27" s="211">
        <v>600</v>
      </c>
      <c r="J27" s="205"/>
      <c r="K27" s="206"/>
      <c r="L27" s="206"/>
      <c r="M27" s="207"/>
      <c r="N27" s="208"/>
      <c r="O27" s="205"/>
      <c r="P27" s="206"/>
      <c r="Q27" s="206"/>
      <c r="R27" s="207"/>
      <c r="S27" s="208"/>
      <c r="T27" s="205"/>
      <c r="U27" s="201"/>
      <c r="V27" s="202"/>
      <c r="W27" s="203"/>
      <c r="X27" s="203"/>
    </row>
    <row r="28" spans="5:24" s="221" customFormat="1" x14ac:dyDescent="0.2">
      <c r="E28" s="328" t="s">
        <v>243</v>
      </c>
      <c r="F28" s="329"/>
      <c r="G28" s="330"/>
      <c r="H28" s="212">
        <f>SUM(H9:H27)</f>
        <v>1947700.9000000001</v>
      </c>
      <c r="I28" s="213">
        <f>SUM(I9:I27)</f>
        <v>318874.89999999997</v>
      </c>
      <c r="J28" s="297" t="s">
        <v>243</v>
      </c>
      <c r="K28" s="297"/>
      <c r="L28" s="298"/>
      <c r="M28" s="214">
        <f>SUM(M9:M19)</f>
        <v>332102.00000000006</v>
      </c>
      <c r="N28" s="215">
        <f>SUM(N9:N19)</f>
        <v>46376.200000000004</v>
      </c>
      <c r="O28" s="301" t="s">
        <v>243</v>
      </c>
      <c r="P28" s="302"/>
      <c r="Q28" s="303"/>
      <c r="R28" s="216">
        <f>SUM(R9:R19)</f>
        <v>253178.30000000002</v>
      </c>
      <c r="S28" s="217">
        <f>SUM(S9:S22)</f>
        <v>1059.5</v>
      </c>
      <c r="T28" s="311" t="s">
        <v>243</v>
      </c>
      <c r="U28" s="218">
        <f>SUM(U9:U15)</f>
        <v>1961044</v>
      </c>
      <c r="V28" s="219">
        <f>SUM(V9:V15)</f>
        <v>569599.9</v>
      </c>
      <c r="W28" s="220"/>
      <c r="X28" s="220"/>
    </row>
    <row r="29" spans="5:24" ht="24" thickBot="1" x14ac:dyDescent="0.25">
      <c r="E29" s="331"/>
      <c r="F29" s="332"/>
      <c r="G29" s="333"/>
      <c r="H29" s="222">
        <f>H28/4494025.2</f>
        <v>0.43339785900622008</v>
      </c>
      <c r="I29" s="223"/>
      <c r="J29" s="299"/>
      <c r="K29" s="299"/>
      <c r="L29" s="300"/>
      <c r="M29" s="224">
        <f>M28/4494025.2</f>
        <v>7.3898562028535147E-2</v>
      </c>
      <c r="N29" s="225"/>
      <c r="O29" s="304"/>
      <c r="P29" s="305"/>
      <c r="Q29" s="306"/>
      <c r="R29" s="226">
        <f>R28/4494025.2</f>
        <v>5.6336644485215616E-2</v>
      </c>
      <c r="S29" s="227"/>
      <c r="T29" s="312"/>
      <c r="U29" s="228">
        <f>U28/4494025.2</f>
        <v>0.43636693448002917</v>
      </c>
      <c r="V29" s="229"/>
      <c r="W29" s="203"/>
      <c r="X29" s="203"/>
    </row>
  </sheetData>
  <mergeCells count="16">
    <mergeCell ref="J28:L29"/>
    <mergeCell ref="O28:Q29"/>
    <mergeCell ref="E2:N2"/>
    <mergeCell ref="O2:V2"/>
    <mergeCell ref="O4:Q4"/>
    <mergeCell ref="T28:T29"/>
    <mergeCell ref="E6:I6"/>
    <mergeCell ref="E7:I7"/>
    <mergeCell ref="T7:V7"/>
    <mergeCell ref="J7:N7"/>
    <mergeCell ref="O7:S7"/>
    <mergeCell ref="O20:O21"/>
    <mergeCell ref="E4:G4"/>
    <mergeCell ref="E28:G29"/>
    <mergeCell ref="F11:G11"/>
    <mergeCell ref="F14:G14"/>
  </mergeCells>
  <pageMargins left="0.15748031496062992" right="0.15748031496062992" top="0.19685039370078741" bottom="0.15748031496062992" header="0.31496062992125984" footer="0.31496062992125984"/>
  <pageSetup paperSize="8" scale="52" fitToWidth="4" orientation="portrait" r:id="rId1"/>
  <colBreaks count="1" manualBreakCount="1">
    <brk id="14" max="37"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X55"/>
  <sheetViews>
    <sheetView topLeftCell="E1" zoomScale="40" zoomScaleNormal="40" workbookViewId="0">
      <selection activeCell="G63" sqref="G63"/>
    </sheetView>
  </sheetViews>
  <sheetFormatPr defaultRowHeight="23.25" x14ac:dyDescent="0.2"/>
  <cols>
    <col min="1" max="4" width="9.33203125" style="140"/>
    <col min="5" max="5" width="151.6640625" style="140" customWidth="1"/>
    <col min="6" max="7" width="29.83203125" style="141" customWidth="1"/>
    <col min="8" max="8" width="38.1640625" style="140" customWidth="1"/>
    <col min="9" max="9" width="29.83203125" style="140" customWidth="1"/>
    <col min="10" max="10" width="141.33203125" style="144" customWidth="1"/>
    <col min="11" max="12" width="29.83203125" style="141" customWidth="1"/>
    <col min="13" max="14" width="29.83203125" style="140" customWidth="1"/>
    <col min="15" max="15" width="137.1640625" style="144" customWidth="1"/>
    <col min="16" max="16" width="38.1640625" style="141" customWidth="1"/>
    <col min="17" max="17" width="37" style="141" customWidth="1"/>
    <col min="18" max="19" width="29.83203125" style="140" customWidth="1"/>
    <col min="20" max="20" width="120" style="144" customWidth="1"/>
    <col min="21" max="22" width="29.83203125" style="145" customWidth="1"/>
    <col min="23" max="16384" width="9.33203125" style="140"/>
  </cols>
  <sheetData>
    <row r="2" spans="5:22" ht="38.25" hidden="1" customHeight="1" x14ac:dyDescent="0.2">
      <c r="E2" s="307" t="s">
        <v>279</v>
      </c>
      <c r="F2" s="307"/>
      <c r="G2" s="307"/>
      <c r="H2" s="307"/>
      <c r="I2" s="307"/>
      <c r="J2" s="307"/>
      <c r="K2" s="307"/>
      <c r="L2" s="307"/>
      <c r="M2" s="307"/>
      <c r="N2" s="307"/>
      <c r="O2" s="307" t="s">
        <v>279</v>
      </c>
      <c r="P2" s="307"/>
      <c r="Q2" s="307"/>
      <c r="R2" s="307"/>
      <c r="S2" s="307"/>
      <c r="T2" s="307"/>
      <c r="U2" s="307"/>
      <c r="V2" s="307"/>
    </row>
    <row r="3" spans="5:22" ht="117" hidden="1" thickBot="1" x14ac:dyDescent="0.25">
      <c r="H3" s="142" t="s">
        <v>286</v>
      </c>
      <c r="I3" s="143" t="s">
        <v>287</v>
      </c>
      <c r="O3" s="140"/>
      <c r="R3" s="142" t="s">
        <v>286</v>
      </c>
      <c r="S3" s="143" t="s">
        <v>287</v>
      </c>
    </row>
    <row r="4" spans="5:22" ht="39.75" hidden="1" customHeight="1" x14ac:dyDescent="0.2">
      <c r="E4" s="308" t="s">
        <v>280</v>
      </c>
      <c r="F4" s="309"/>
      <c r="G4" s="310"/>
      <c r="H4" s="146">
        <f>H28+M28+R28+U28</f>
        <v>4494025.2</v>
      </c>
      <c r="I4" s="147">
        <f>I28+N28+S28+V28</f>
        <v>935910.5</v>
      </c>
      <c r="O4" s="308" t="s">
        <v>280</v>
      </c>
      <c r="P4" s="309"/>
      <c r="Q4" s="310"/>
      <c r="R4" s="146">
        <f>H4</f>
        <v>4494025.2</v>
      </c>
      <c r="S4" s="147">
        <f>I4</f>
        <v>935910.5</v>
      </c>
    </row>
    <row r="6" spans="5:22" ht="24" thickBot="1" x14ac:dyDescent="0.25">
      <c r="E6" s="313"/>
      <c r="F6" s="313"/>
      <c r="G6" s="313"/>
      <c r="H6" s="313"/>
      <c r="I6" s="313"/>
    </row>
    <row r="7" spans="5:22" s="148" customFormat="1" ht="62.25" customHeight="1" x14ac:dyDescent="0.2">
      <c r="E7" s="314" t="s">
        <v>285</v>
      </c>
      <c r="F7" s="315"/>
      <c r="G7" s="315"/>
      <c r="H7" s="315"/>
      <c r="I7" s="316"/>
      <c r="J7" s="320" t="s">
        <v>290</v>
      </c>
      <c r="K7" s="320"/>
      <c r="L7" s="320"/>
      <c r="M7" s="321"/>
      <c r="N7" s="322"/>
      <c r="O7" s="323" t="s">
        <v>291</v>
      </c>
      <c r="P7" s="324"/>
      <c r="Q7" s="324"/>
      <c r="R7" s="325"/>
      <c r="S7" s="326"/>
      <c r="T7" s="317" t="s">
        <v>242</v>
      </c>
      <c r="U7" s="318"/>
      <c r="V7" s="319"/>
    </row>
    <row r="8" spans="5:22" ht="116.25" x14ac:dyDescent="0.2">
      <c r="E8" s="149" t="s">
        <v>237</v>
      </c>
      <c r="F8" s="150" t="s">
        <v>282</v>
      </c>
      <c r="G8" s="150" t="s">
        <v>283</v>
      </c>
      <c r="H8" s="151" t="s">
        <v>239</v>
      </c>
      <c r="I8" s="152" t="s">
        <v>238</v>
      </c>
      <c r="J8" s="153" t="s">
        <v>237</v>
      </c>
      <c r="K8" s="154" t="s">
        <v>282</v>
      </c>
      <c r="L8" s="154" t="s">
        <v>283</v>
      </c>
      <c r="M8" s="155" t="s">
        <v>239</v>
      </c>
      <c r="N8" s="156" t="s">
        <v>238</v>
      </c>
      <c r="O8" s="157" t="s">
        <v>237</v>
      </c>
      <c r="P8" s="158" t="s">
        <v>282</v>
      </c>
      <c r="Q8" s="158" t="s">
        <v>283</v>
      </c>
      <c r="R8" s="159" t="s">
        <v>239</v>
      </c>
      <c r="S8" s="160" t="s">
        <v>238</v>
      </c>
      <c r="T8" s="161" t="s">
        <v>237</v>
      </c>
      <c r="U8" s="162" t="s">
        <v>239</v>
      </c>
      <c r="V8" s="163" t="s">
        <v>238</v>
      </c>
    </row>
    <row r="9" spans="5:22" ht="139.5" x14ac:dyDescent="0.2">
      <c r="E9" s="234" t="s">
        <v>70</v>
      </c>
      <c r="F9" s="235" t="s">
        <v>219</v>
      </c>
      <c r="G9" s="235" t="s">
        <v>220</v>
      </c>
      <c r="H9" s="236">
        <v>722524.9</v>
      </c>
      <c r="I9" s="237">
        <v>0</v>
      </c>
      <c r="J9" s="168" t="s">
        <v>260</v>
      </c>
      <c r="K9" s="169" t="s">
        <v>230</v>
      </c>
      <c r="L9" s="169" t="s">
        <v>292</v>
      </c>
      <c r="M9" s="170">
        <v>107858.4</v>
      </c>
      <c r="N9" s="171">
        <v>0</v>
      </c>
      <c r="O9" s="172" t="s">
        <v>271</v>
      </c>
      <c r="P9" s="158" t="s">
        <v>211</v>
      </c>
      <c r="Q9" s="158" t="s">
        <v>212</v>
      </c>
      <c r="R9" s="173">
        <v>111844</v>
      </c>
      <c r="S9" s="174">
        <v>0</v>
      </c>
      <c r="T9" s="175" t="s">
        <v>106</v>
      </c>
      <c r="U9" s="176">
        <v>1373655.1</v>
      </c>
      <c r="V9" s="163">
        <v>520851.8</v>
      </c>
    </row>
    <row r="10" spans="5:22" ht="116.25" x14ac:dyDescent="0.2">
      <c r="E10" s="234" t="s">
        <v>259</v>
      </c>
      <c r="F10" s="235" t="s">
        <v>224</v>
      </c>
      <c r="G10" s="235" t="s">
        <v>225</v>
      </c>
      <c r="H10" s="236">
        <v>338710.1</v>
      </c>
      <c r="I10" s="237">
        <v>258997.7</v>
      </c>
      <c r="J10" s="168" t="s">
        <v>261</v>
      </c>
      <c r="K10" s="169" t="s">
        <v>241</v>
      </c>
      <c r="L10" s="169" t="s">
        <v>240</v>
      </c>
      <c r="M10" s="170">
        <v>105799.9</v>
      </c>
      <c r="N10" s="171">
        <v>45691.9</v>
      </c>
      <c r="O10" s="172" t="s">
        <v>272</v>
      </c>
      <c r="P10" s="158" t="s">
        <v>211</v>
      </c>
      <c r="Q10" s="158" t="s">
        <v>212</v>
      </c>
      <c r="R10" s="173">
        <v>53405.1</v>
      </c>
      <c r="S10" s="174">
        <v>0</v>
      </c>
      <c r="T10" s="175" t="s">
        <v>288</v>
      </c>
      <c r="U10" s="176">
        <v>223613.89999999997</v>
      </c>
      <c r="V10" s="163">
        <v>22656</v>
      </c>
    </row>
    <row r="11" spans="5:22" ht="162.75" x14ac:dyDescent="0.2">
      <c r="E11" s="234" t="s">
        <v>247</v>
      </c>
      <c r="F11" s="336" t="s">
        <v>223</v>
      </c>
      <c r="G11" s="337"/>
      <c r="H11" s="236">
        <v>255558.3</v>
      </c>
      <c r="I11" s="237">
        <v>0</v>
      </c>
      <c r="J11" s="168" t="s">
        <v>262</v>
      </c>
      <c r="K11" s="169" t="s">
        <v>215</v>
      </c>
      <c r="L11" s="169" t="s">
        <v>216</v>
      </c>
      <c r="M11" s="170">
        <v>62490</v>
      </c>
      <c r="N11" s="171">
        <v>0</v>
      </c>
      <c r="O11" s="172" t="s">
        <v>289</v>
      </c>
      <c r="P11" s="158" t="s">
        <v>211</v>
      </c>
      <c r="Q11" s="158" t="s">
        <v>212</v>
      </c>
      <c r="R11" s="173">
        <v>50000</v>
      </c>
      <c r="S11" s="174">
        <v>0</v>
      </c>
      <c r="T11" s="178" t="s">
        <v>244</v>
      </c>
      <c r="U11" s="176">
        <v>110445.3</v>
      </c>
      <c r="V11" s="163">
        <v>0</v>
      </c>
    </row>
    <row r="12" spans="5:22" ht="116.25" x14ac:dyDescent="0.2">
      <c r="E12" s="234" t="s">
        <v>281</v>
      </c>
      <c r="F12" s="235" t="s">
        <v>219</v>
      </c>
      <c r="G12" s="235" t="s">
        <v>220</v>
      </c>
      <c r="H12" s="236">
        <v>317920.40000000002</v>
      </c>
      <c r="I12" s="237">
        <v>0</v>
      </c>
      <c r="J12" s="168" t="s">
        <v>263</v>
      </c>
      <c r="K12" s="169" t="s">
        <v>231</v>
      </c>
      <c r="L12" s="169" t="s">
        <v>232</v>
      </c>
      <c r="M12" s="170">
        <v>30000</v>
      </c>
      <c r="N12" s="171">
        <v>0</v>
      </c>
      <c r="O12" s="172" t="s">
        <v>264</v>
      </c>
      <c r="P12" s="158" t="s">
        <v>295</v>
      </c>
      <c r="Q12" s="158"/>
      <c r="R12" s="173">
        <v>24000</v>
      </c>
      <c r="S12" s="174">
        <v>0</v>
      </c>
      <c r="T12" s="175" t="s">
        <v>245</v>
      </c>
      <c r="U12" s="176">
        <v>110445.3</v>
      </c>
      <c r="V12" s="163">
        <v>0</v>
      </c>
    </row>
    <row r="13" spans="5:22" ht="93" x14ac:dyDescent="0.2">
      <c r="E13" s="234" t="s">
        <v>248</v>
      </c>
      <c r="F13" s="235" t="s">
        <v>217</v>
      </c>
      <c r="G13" s="235" t="s">
        <v>218</v>
      </c>
      <c r="H13" s="236">
        <v>97175.2</v>
      </c>
      <c r="I13" s="237">
        <v>0</v>
      </c>
      <c r="J13" s="168" t="s">
        <v>265</v>
      </c>
      <c r="K13" s="169" t="s">
        <v>213</v>
      </c>
      <c r="L13" s="169" t="s">
        <v>214</v>
      </c>
      <c r="M13" s="170">
        <v>15525.4</v>
      </c>
      <c r="N13" s="171">
        <v>0</v>
      </c>
      <c r="O13" s="172" t="s">
        <v>267</v>
      </c>
      <c r="P13" s="158" t="s">
        <v>293</v>
      </c>
      <c r="Q13" s="158" t="s">
        <v>294</v>
      </c>
      <c r="R13" s="173">
        <v>5977.5</v>
      </c>
      <c r="S13" s="174">
        <v>0</v>
      </c>
      <c r="T13" s="175" t="s">
        <v>24</v>
      </c>
      <c r="U13" s="176">
        <v>99653.5</v>
      </c>
      <c r="V13" s="163">
        <v>26092.1</v>
      </c>
    </row>
    <row r="14" spans="5:22" ht="69.75" x14ac:dyDescent="0.2">
      <c r="E14" s="234" t="s">
        <v>249</v>
      </c>
      <c r="F14" s="336" t="s">
        <v>223</v>
      </c>
      <c r="G14" s="337"/>
      <c r="H14" s="236">
        <v>89098.4</v>
      </c>
      <c r="I14" s="237">
        <v>0</v>
      </c>
      <c r="J14" s="168" t="s">
        <v>268</v>
      </c>
      <c r="K14" s="169" t="s">
        <v>228</v>
      </c>
      <c r="L14" s="169" t="s">
        <v>229</v>
      </c>
      <c r="M14" s="170">
        <v>5851.9</v>
      </c>
      <c r="N14" s="171">
        <v>0</v>
      </c>
      <c r="O14" s="172" t="s">
        <v>273</v>
      </c>
      <c r="P14" s="158" t="s">
        <v>211</v>
      </c>
      <c r="Q14" s="158" t="s">
        <v>212</v>
      </c>
      <c r="R14" s="173">
        <v>4675.3</v>
      </c>
      <c r="S14" s="174">
        <v>0</v>
      </c>
      <c r="T14" s="179" t="s">
        <v>246</v>
      </c>
      <c r="U14" s="176">
        <v>26308.5</v>
      </c>
      <c r="V14" s="163">
        <v>0</v>
      </c>
    </row>
    <row r="15" spans="5:22" ht="117" thickBot="1" x14ac:dyDescent="0.25">
      <c r="E15" s="164" t="s">
        <v>4</v>
      </c>
      <c r="F15" s="177" t="s">
        <v>233</v>
      </c>
      <c r="G15" s="177" t="s">
        <v>234</v>
      </c>
      <c r="H15" s="166">
        <v>40000</v>
      </c>
      <c r="I15" s="167">
        <v>0</v>
      </c>
      <c r="J15" s="168" t="s">
        <v>269</v>
      </c>
      <c r="K15" s="169" t="s">
        <v>213</v>
      </c>
      <c r="L15" s="169" t="s">
        <v>214</v>
      </c>
      <c r="M15" s="170">
        <v>3761.7</v>
      </c>
      <c r="N15" s="171">
        <v>0</v>
      </c>
      <c r="O15" s="172" t="s">
        <v>274</v>
      </c>
      <c r="P15" s="158" t="s">
        <v>226</v>
      </c>
      <c r="Q15" s="158" t="s">
        <v>227</v>
      </c>
      <c r="R15" s="173">
        <v>1025.4000000000001</v>
      </c>
      <c r="S15" s="174">
        <v>402</v>
      </c>
      <c r="T15" s="180" t="s">
        <v>25</v>
      </c>
      <c r="U15" s="181">
        <v>16922.400000000001</v>
      </c>
      <c r="V15" s="182">
        <v>0</v>
      </c>
    </row>
    <row r="16" spans="5:22" ht="93.75" thickBot="1" x14ac:dyDescent="0.25">
      <c r="E16" s="234" t="s">
        <v>250</v>
      </c>
      <c r="F16" s="235" t="s">
        <v>221</v>
      </c>
      <c r="G16" s="235" t="s">
        <v>222</v>
      </c>
      <c r="H16" s="236">
        <v>35424.9</v>
      </c>
      <c r="I16" s="237">
        <v>29756.9</v>
      </c>
      <c r="J16" s="183" t="s">
        <v>270</v>
      </c>
      <c r="K16" s="184" t="s">
        <v>235</v>
      </c>
      <c r="L16" s="184" t="s">
        <v>236</v>
      </c>
      <c r="M16" s="185">
        <v>814.7</v>
      </c>
      <c r="N16" s="186">
        <v>684.3</v>
      </c>
      <c r="O16" s="172" t="s">
        <v>275</v>
      </c>
      <c r="P16" s="158" t="s">
        <v>211</v>
      </c>
      <c r="Q16" s="158" t="s">
        <v>212</v>
      </c>
      <c r="R16" s="173">
        <v>660.7</v>
      </c>
      <c r="S16" s="174">
        <v>154.69999999999999</v>
      </c>
      <c r="T16" s="187"/>
      <c r="U16" s="188"/>
      <c r="V16" s="189"/>
    </row>
    <row r="17" spans="5:24" ht="46.5" x14ac:dyDescent="0.2">
      <c r="E17" s="234" t="s">
        <v>251</v>
      </c>
      <c r="F17" s="235" t="s">
        <v>221</v>
      </c>
      <c r="G17" s="235" t="s">
        <v>222</v>
      </c>
      <c r="H17" s="236">
        <v>10409.5</v>
      </c>
      <c r="I17" s="237">
        <v>8744</v>
      </c>
      <c r="J17" s="187"/>
      <c r="K17" s="190"/>
      <c r="L17" s="190"/>
      <c r="M17" s="188"/>
      <c r="N17" s="189"/>
      <c r="O17" s="191" t="s">
        <v>276</v>
      </c>
      <c r="P17" s="158" t="s">
        <v>211</v>
      </c>
      <c r="Q17" s="158" t="s">
        <v>212</v>
      </c>
      <c r="R17" s="173">
        <v>650</v>
      </c>
      <c r="S17" s="174">
        <v>0</v>
      </c>
    </row>
    <row r="18" spans="5:24" ht="116.25" x14ac:dyDescent="0.2">
      <c r="E18" s="230" t="s">
        <v>266</v>
      </c>
      <c r="F18" s="231" t="s">
        <v>224</v>
      </c>
      <c r="G18" s="231" t="s">
        <v>225</v>
      </c>
      <c r="H18" s="232">
        <v>9773.1</v>
      </c>
      <c r="I18" s="233">
        <v>7294.1</v>
      </c>
      <c r="J18" s="187"/>
      <c r="K18" s="190"/>
      <c r="L18" s="190"/>
      <c r="M18" s="188"/>
      <c r="N18" s="189"/>
      <c r="O18" s="191" t="s">
        <v>277</v>
      </c>
      <c r="P18" s="158" t="s">
        <v>211</v>
      </c>
      <c r="Q18" s="158" t="s">
        <v>212</v>
      </c>
      <c r="R18" s="173">
        <v>598.6</v>
      </c>
      <c r="S18" s="174">
        <v>502.8</v>
      </c>
    </row>
    <row r="19" spans="5:24" ht="70.5" thickBot="1" x14ac:dyDescent="0.25">
      <c r="E19" s="230" t="s">
        <v>252</v>
      </c>
      <c r="F19" s="231" t="s">
        <v>217</v>
      </c>
      <c r="G19" s="231" t="s">
        <v>218</v>
      </c>
      <c r="H19" s="232">
        <v>9526.9</v>
      </c>
      <c r="I19" s="233">
        <v>4693.6000000000004</v>
      </c>
      <c r="J19" s="187"/>
      <c r="K19" s="190"/>
      <c r="L19" s="190"/>
      <c r="M19" s="188"/>
      <c r="N19" s="189"/>
      <c r="O19" s="192" t="s">
        <v>278</v>
      </c>
      <c r="P19" s="193" t="s">
        <v>211</v>
      </c>
      <c r="Q19" s="193" t="s">
        <v>212</v>
      </c>
      <c r="R19" s="194">
        <v>341.7</v>
      </c>
      <c r="S19" s="195">
        <v>0</v>
      </c>
    </row>
    <row r="20" spans="5:24" ht="46.5" x14ac:dyDescent="0.2">
      <c r="E20" s="230" t="s">
        <v>253</v>
      </c>
      <c r="F20" s="231" t="s">
        <v>221</v>
      </c>
      <c r="G20" s="231" t="s">
        <v>222</v>
      </c>
      <c r="H20" s="232">
        <v>5779.2</v>
      </c>
      <c r="I20" s="233">
        <v>4854.5</v>
      </c>
      <c r="J20" s="187"/>
      <c r="K20" s="190"/>
      <c r="L20" s="190"/>
      <c r="M20" s="196"/>
      <c r="N20" s="196"/>
      <c r="O20" s="327"/>
      <c r="P20" s="197"/>
      <c r="Q20" s="197"/>
      <c r="R20" s="198"/>
      <c r="S20" s="199"/>
      <c r="T20" s="200"/>
      <c r="U20" s="201"/>
      <c r="V20" s="202"/>
      <c r="W20" s="203"/>
      <c r="X20" s="203"/>
    </row>
    <row r="21" spans="5:24" ht="69.75" x14ac:dyDescent="0.2">
      <c r="E21" s="164" t="s">
        <v>254</v>
      </c>
      <c r="F21" s="177" t="s">
        <v>219</v>
      </c>
      <c r="G21" s="177" t="s">
        <v>220</v>
      </c>
      <c r="H21" s="166">
        <v>3731.6</v>
      </c>
      <c r="I21" s="167">
        <v>0</v>
      </c>
      <c r="J21" s="187"/>
      <c r="K21" s="190"/>
      <c r="L21" s="190"/>
      <c r="M21" s="196"/>
      <c r="N21" s="196"/>
      <c r="O21" s="327"/>
      <c r="P21" s="197"/>
      <c r="Q21" s="197"/>
      <c r="R21" s="204"/>
      <c r="S21" s="189"/>
      <c r="T21" s="200"/>
      <c r="U21" s="201"/>
      <c r="V21" s="202"/>
      <c r="W21" s="203"/>
      <c r="X21" s="203"/>
    </row>
    <row r="22" spans="5:24" ht="46.5" x14ac:dyDescent="0.2">
      <c r="E22" s="234" t="s">
        <v>255</v>
      </c>
      <c r="F22" s="235" t="s">
        <v>219</v>
      </c>
      <c r="G22" s="235" t="s">
        <v>220</v>
      </c>
      <c r="H22" s="236">
        <v>3300</v>
      </c>
      <c r="I22" s="237">
        <v>0</v>
      </c>
      <c r="J22" s="187"/>
      <c r="K22" s="190"/>
      <c r="L22" s="190"/>
      <c r="M22" s="196"/>
      <c r="N22" s="196"/>
      <c r="O22" s="187"/>
      <c r="P22" s="190"/>
      <c r="Q22" s="190"/>
      <c r="R22" s="188"/>
      <c r="S22" s="189"/>
      <c r="T22" s="187"/>
      <c r="U22" s="201"/>
      <c r="V22" s="202"/>
      <c r="W22" s="203"/>
      <c r="X22" s="203"/>
    </row>
    <row r="23" spans="5:24" ht="93" x14ac:dyDescent="0.2">
      <c r="E23" s="234" t="s">
        <v>284</v>
      </c>
      <c r="F23" s="235" t="s">
        <v>217</v>
      </c>
      <c r="G23" s="235" t="s">
        <v>218</v>
      </c>
      <c r="H23" s="236">
        <v>3050.8</v>
      </c>
      <c r="I23" s="237">
        <v>2234.1</v>
      </c>
      <c r="J23" s="140"/>
      <c r="K23" s="140"/>
      <c r="L23" s="140"/>
      <c r="O23" s="187"/>
      <c r="P23" s="190"/>
      <c r="Q23" s="190"/>
      <c r="R23" s="188"/>
      <c r="S23" s="189"/>
      <c r="T23" s="187"/>
      <c r="U23" s="201"/>
      <c r="V23" s="202"/>
      <c r="W23" s="203"/>
      <c r="X23" s="203"/>
    </row>
    <row r="24" spans="5:24" ht="46.5" x14ac:dyDescent="0.2">
      <c r="E24" s="234" t="s">
        <v>256</v>
      </c>
      <c r="F24" s="235" t="s">
        <v>221</v>
      </c>
      <c r="G24" s="235" t="s">
        <v>222</v>
      </c>
      <c r="H24" s="236">
        <v>1700</v>
      </c>
      <c r="I24" s="237">
        <v>1700</v>
      </c>
      <c r="J24" s="140"/>
      <c r="K24" s="140"/>
      <c r="L24" s="140"/>
      <c r="O24" s="187"/>
      <c r="P24" s="190"/>
      <c r="Q24" s="190"/>
      <c r="R24" s="188"/>
      <c r="S24" s="189"/>
      <c r="T24" s="187"/>
      <c r="U24" s="201"/>
      <c r="V24" s="202"/>
      <c r="W24" s="203"/>
      <c r="X24" s="203"/>
    </row>
    <row r="25" spans="5:24" ht="46.5" x14ac:dyDescent="0.2">
      <c r="E25" s="164" t="s">
        <v>257</v>
      </c>
      <c r="F25" s="177" t="s">
        <v>221</v>
      </c>
      <c r="G25" s="177" t="s">
        <v>222</v>
      </c>
      <c r="H25" s="166">
        <v>1917.6</v>
      </c>
      <c r="I25" s="167">
        <v>0</v>
      </c>
      <c r="J25" s="205"/>
      <c r="K25" s="206"/>
      <c r="L25" s="206"/>
      <c r="M25" s="207"/>
      <c r="N25" s="208"/>
      <c r="O25" s="205"/>
      <c r="P25" s="206"/>
      <c r="Q25" s="206"/>
      <c r="R25" s="207"/>
      <c r="S25" s="208"/>
      <c r="T25" s="205"/>
      <c r="U25" s="201"/>
      <c r="V25" s="202"/>
      <c r="W25" s="203"/>
      <c r="X25" s="203"/>
    </row>
    <row r="26" spans="5:24" ht="116.25" x14ac:dyDescent="0.2">
      <c r="E26" s="164" t="s">
        <v>5</v>
      </c>
      <c r="F26" s="177" t="s">
        <v>233</v>
      </c>
      <c r="G26" s="177" t="s">
        <v>234</v>
      </c>
      <c r="H26" s="166">
        <v>1500</v>
      </c>
      <c r="I26" s="167"/>
      <c r="J26" s="205"/>
      <c r="K26" s="206"/>
      <c r="L26" s="206"/>
      <c r="M26" s="207"/>
      <c r="N26" s="208"/>
      <c r="O26" s="205"/>
      <c r="P26" s="206"/>
      <c r="Q26" s="206"/>
      <c r="R26" s="207"/>
      <c r="S26" s="208"/>
      <c r="T26" s="205"/>
      <c r="U26" s="201"/>
      <c r="V26" s="202"/>
      <c r="W26" s="203"/>
      <c r="X26" s="203"/>
    </row>
    <row r="27" spans="5:24" ht="70.5" thickBot="1" x14ac:dyDescent="0.25">
      <c r="E27" s="239" t="s">
        <v>258</v>
      </c>
      <c r="F27" s="235" t="s">
        <v>221</v>
      </c>
      <c r="G27" s="235" t="s">
        <v>222</v>
      </c>
      <c r="H27" s="240">
        <v>600</v>
      </c>
      <c r="I27" s="241">
        <v>600</v>
      </c>
      <c r="J27" s="205"/>
      <c r="K27" s="206"/>
      <c r="L27" s="206"/>
      <c r="M27" s="207"/>
      <c r="N27" s="208"/>
      <c r="O27" s="205"/>
      <c r="P27" s="206"/>
      <c r="Q27" s="206"/>
      <c r="R27" s="207"/>
      <c r="S27" s="208"/>
      <c r="T27" s="205"/>
      <c r="U27" s="201"/>
      <c r="V27" s="202"/>
      <c r="W27" s="203"/>
      <c r="X27" s="203"/>
    </row>
    <row r="28" spans="5:24" s="221" customFormat="1" x14ac:dyDescent="0.2">
      <c r="E28" s="328" t="s">
        <v>243</v>
      </c>
      <c r="F28" s="329"/>
      <c r="G28" s="330"/>
      <c r="H28" s="212">
        <f>SUM(H9:H27)</f>
        <v>1947700.9000000001</v>
      </c>
      <c r="I28" s="213">
        <f>SUM(I9:I27)</f>
        <v>318874.89999999997</v>
      </c>
      <c r="J28" s="297" t="s">
        <v>243</v>
      </c>
      <c r="K28" s="297"/>
      <c r="L28" s="298"/>
      <c r="M28" s="214">
        <f>SUM(M9:M19)</f>
        <v>332102.00000000006</v>
      </c>
      <c r="N28" s="215">
        <f>SUM(N9:N19)</f>
        <v>46376.200000000004</v>
      </c>
      <c r="O28" s="301" t="s">
        <v>243</v>
      </c>
      <c r="P28" s="302"/>
      <c r="Q28" s="303"/>
      <c r="R28" s="216">
        <f>SUM(R9:R19)</f>
        <v>253178.30000000002</v>
      </c>
      <c r="S28" s="217">
        <f>SUM(S9:S22)</f>
        <v>1059.5</v>
      </c>
      <c r="T28" s="311" t="s">
        <v>243</v>
      </c>
      <c r="U28" s="218">
        <f>SUM(U9:U15)</f>
        <v>1961044</v>
      </c>
      <c r="V28" s="219">
        <f>SUM(V9:V15)</f>
        <v>569599.9</v>
      </c>
      <c r="W28" s="220"/>
      <c r="X28" s="220"/>
    </row>
    <row r="29" spans="5:24" ht="24" thickBot="1" x14ac:dyDescent="0.25">
      <c r="E29" s="331"/>
      <c r="F29" s="332"/>
      <c r="G29" s="333"/>
      <c r="H29" s="222">
        <f>H28/4494025.2</f>
        <v>0.43339785900622008</v>
      </c>
      <c r="I29" s="223"/>
      <c r="J29" s="299"/>
      <c r="K29" s="299"/>
      <c r="L29" s="300"/>
      <c r="M29" s="224">
        <f>M28/4494025.2</f>
        <v>7.3898562028535147E-2</v>
      </c>
      <c r="N29" s="225"/>
      <c r="O29" s="304"/>
      <c r="P29" s="305"/>
      <c r="Q29" s="306"/>
      <c r="R29" s="226">
        <f>R28/4494025.2</f>
        <v>5.6336644485215616E-2</v>
      </c>
      <c r="S29" s="227"/>
      <c r="T29" s="312"/>
      <c r="U29" s="228">
        <f>U28/4494025.2</f>
        <v>0.43636693448002917</v>
      </c>
      <c r="V29" s="229"/>
      <c r="W29" s="203"/>
      <c r="X29" s="203"/>
    </row>
    <row r="41" spans="7:9" hidden="1" x14ac:dyDescent="0.2"/>
    <row r="42" spans="7:9" ht="46.5" hidden="1" x14ac:dyDescent="0.2">
      <c r="G42" s="141" t="s">
        <v>296</v>
      </c>
      <c r="H42" s="238">
        <f>H24+H23+H22+H17+H16+H14+H13+H12+H11+H10+H9+H27</f>
        <v>1875472.5</v>
      </c>
      <c r="I42" s="238">
        <f>I24+I23+I22+I17+I16+I14+I13+I12+I11+I10+I9+I27</f>
        <v>302032.7</v>
      </c>
    </row>
    <row r="43" spans="7:9" ht="46.5" hidden="1" x14ac:dyDescent="0.2">
      <c r="G43" s="141" t="s">
        <v>297</v>
      </c>
      <c r="H43" s="242">
        <f>H18+H19+H20</f>
        <v>25079.200000000001</v>
      </c>
      <c r="I43" s="242">
        <f>I18+I19+I20</f>
        <v>16842.2</v>
      </c>
    </row>
    <row r="44" spans="7:9" hidden="1" x14ac:dyDescent="0.2">
      <c r="H44" s="140">
        <f>H28-H42-H43</f>
        <v>47149.200000000143</v>
      </c>
      <c r="I44" s="140">
        <f>I28-I42-I43</f>
        <v>-4.7293724492192268E-11</v>
      </c>
    </row>
    <row r="45" spans="7:9" hidden="1" x14ac:dyDescent="0.2"/>
    <row r="46" spans="7:9" hidden="1" x14ac:dyDescent="0.2"/>
    <row r="47" spans="7:9" hidden="1" x14ac:dyDescent="0.2"/>
    <row r="48" spans="7:9" hidden="1" x14ac:dyDescent="0.2"/>
    <row r="49" hidden="1" x14ac:dyDescent="0.2"/>
    <row r="50" hidden="1" x14ac:dyDescent="0.2"/>
    <row r="51" hidden="1" x14ac:dyDescent="0.2"/>
    <row r="52" hidden="1" x14ac:dyDescent="0.2"/>
    <row r="53" hidden="1" x14ac:dyDescent="0.2"/>
    <row r="54" hidden="1" x14ac:dyDescent="0.2"/>
    <row r="55" hidden="1" x14ac:dyDescent="0.2"/>
  </sheetData>
  <mergeCells count="16">
    <mergeCell ref="E7:I7"/>
    <mergeCell ref="J7:N7"/>
    <mergeCell ref="O7:S7"/>
    <mergeCell ref="T7:V7"/>
    <mergeCell ref="E2:N2"/>
    <mergeCell ref="O2:V2"/>
    <mergeCell ref="E4:G4"/>
    <mergeCell ref="O4:Q4"/>
    <mergeCell ref="E6:I6"/>
    <mergeCell ref="T28:T29"/>
    <mergeCell ref="F11:G11"/>
    <mergeCell ref="F14:G14"/>
    <mergeCell ref="O20:O21"/>
    <mergeCell ref="E28:G29"/>
    <mergeCell ref="J28:L29"/>
    <mergeCell ref="O28:Q2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4</vt:i4>
      </vt:variant>
    </vt:vector>
  </HeadingPairs>
  <TitlesOfParts>
    <vt:vector size="8" baseType="lpstr">
      <vt:lpstr>Исполнение за 2017 г</vt:lpstr>
      <vt:lpstr>перечень субсидий 2015-2018</vt:lpstr>
      <vt:lpstr>Распределение субсидий</vt:lpstr>
      <vt:lpstr>слайд</vt:lpstr>
      <vt:lpstr>'перечень субсидий 2015-2018'!Заголовки_для_печати</vt:lpstr>
      <vt:lpstr>'Исполнение за 2017 г'!Область_печати</vt:lpstr>
      <vt:lpstr>'перечень субсидий 2015-2018'!Область_печати</vt:lpstr>
      <vt:lpstr>'Распределение субсидий'!Область_печати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2018-03-27T06:45:36Z</dcterms:modified>
</cp:coreProperties>
</file>