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ax\Documents\Душатина Е.С\Душатина\2022\школьная форма 2022\совещание с ГТО 30.03.2022\"/>
    </mc:Choice>
  </mc:AlternateContent>
  <xr:revisionPtr revIDLastSave="0" documentId="13_ncr:1_{3D3842FA-4509-4B03-A1D3-492AF79059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труктура расходов" sheetId="1" r:id="rId1"/>
    <sheet name="Лист2" sheetId="3" r:id="rId2"/>
  </sheets>
  <definedNames>
    <definedName name="sub_1501" localSheetId="0">'Структура расходов'!#REF!</definedName>
    <definedName name="sub_1502" localSheetId="0">'Структура расходов'!$G$2</definedName>
    <definedName name="sub_30" localSheetId="0">'Структура расходов'!#REF!</definedName>
    <definedName name="sub_303" localSheetId="0">'Структура расходов'!$G$3</definedName>
    <definedName name="sub_304" localSheetId="0">'Структура расходов'!$G$4</definedName>
    <definedName name="TR10B">#REF!</definedName>
    <definedName name="TR10EXP">#REF!</definedName>
    <definedName name="TR10PSZ">#REF!</definedName>
    <definedName name="TR10S">#REF!</definedName>
    <definedName name="TR10ST">#REF!</definedName>
    <definedName name="TR10Y">#REF!</definedName>
    <definedName name="TR11B">#REF!</definedName>
    <definedName name="TR11PSS">#REF!</definedName>
    <definedName name="TR11PSZ">#REF!</definedName>
    <definedName name="TR11S">#REF!</definedName>
    <definedName name="TR11ST">#REF!</definedName>
    <definedName name="TR11Y">#REF!</definedName>
    <definedName name="TR12B">#REF!</definedName>
    <definedName name="TR12EXP">#REF!</definedName>
    <definedName name="TR12PSZ">#REF!</definedName>
    <definedName name="TR12S">#REF!</definedName>
    <definedName name="TR12ST">#REF!</definedName>
    <definedName name="TR12Y">#REF!</definedName>
    <definedName name="TR15B">#REF!</definedName>
    <definedName name="TR15EXP">#REF!</definedName>
    <definedName name="TR15PSZ">#REF!</definedName>
    <definedName name="TR15S">#REF!</definedName>
    <definedName name="TR15ST">#REF!</definedName>
    <definedName name="TR15Y">#REF!</definedName>
    <definedName name="TR1EXP">#REF!</definedName>
    <definedName name="TR20B">#REF!</definedName>
    <definedName name="TR20EXP">#REF!</definedName>
    <definedName name="TR20PSZ">#REF!</definedName>
    <definedName name="TR20S">#REF!</definedName>
    <definedName name="TR20ST">#REF!</definedName>
    <definedName name="TR20Y">#REF!</definedName>
    <definedName name="TR21Y">#REF!</definedName>
    <definedName name="TR23B">#REF!</definedName>
    <definedName name="TR23EXP">#REF!</definedName>
    <definedName name="TR23PSZ">#REF!</definedName>
    <definedName name="TR23S">#REF!</definedName>
    <definedName name="TR23ST">#REF!</definedName>
    <definedName name="TR23Y">#REF!</definedName>
    <definedName name="TR8B">#REF!</definedName>
    <definedName name="TR8EXP">#REF!</definedName>
    <definedName name="TR8PSZ">#REF!</definedName>
    <definedName name="TR8S">#REF!</definedName>
    <definedName name="TR8ST">#REF!</definedName>
    <definedName name="TR8Y">#REF!</definedName>
    <definedName name="TR9B">#REF!</definedName>
    <definedName name="TR9EXP">#REF!</definedName>
    <definedName name="TR9PSZ">#REF!</definedName>
    <definedName name="TR9S">#REF!</definedName>
    <definedName name="TR9ST">#REF!</definedName>
    <definedName name="TR9Y">#REF!</definedName>
    <definedName name="TRUD1">#REF!</definedName>
    <definedName name="TRUD1_EXP">#REF!</definedName>
    <definedName name="wwq">#REF!</definedName>
    <definedName name="юбь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D7" i="1" l="1"/>
  <c r="D33" i="1"/>
  <c r="F31" i="1" s="1"/>
  <c r="F4" i="1" l="1"/>
  <c r="F6" i="1" l="1"/>
  <c r="C14" i="1" l="1"/>
  <c r="C28" i="1" s="1"/>
  <c r="C32" i="1" l="1"/>
  <c r="C35" i="1" s="1"/>
  <c r="F5" i="1" l="1"/>
  <c r="F17" i="1"/>
  <c r="F22" i="1"/>
  <c r="E26" i="1"/>
  <c r="F26" i="1" s="1"/>
  <c r="E14" i="1" l="1"/>
  <c r="F14" i="1" l="1"/>
  <c r="E28" i="1"/>
  <c r="F28" i="1" s="1"/>
  <c r="E32" i="1" l="1"/>
  <c r="F32" i="1" l="1"/>
  <c r="H7" i="1"/>
  <c r="H6" i="1"/>
  <c r="H10" i="1"/>
  <c r="H5" i="1"/>
  <c r="H31" i="1"/>
  <c r="H9" i="1"/>
  <c r="H4" i="1"/>
  <c r="H30" i="1"/>
  <c r="H14" i="1"/>
  <c r="E35" i="1"/>
  <c r="I5" i="1" l="1"/>
  <c r="I6" i="1"/>
  <c r="I7" i="1"/>
  <c r="I9" i="1"/>
  <c r="I31" i="1"/>
  <c r="I10" i="1"/>
  <c r="I4" i="1"/>
  <c r="I14" i="1"/>
  <c r="I30" i="1"/>
</calcChain>
</file>

<file path=xl/sharedStrings.xml><?xml version="1.0" encoding="utf-8"?>
<sst xmlns="http://schemas.openxmlformats.org/spreadsheetml/2006/main" count="48" uniqueCount="47">
  <si>
    <t>Статья затрат</t>
  </si>
  <si>
    <t>Коммунальные расходы</t>
  </si>
  <si>
    <t>Вывоз мусора</t>
  </si>
  <si>
    <t>Итого</t>
  </si>
  <si>
    <t>итого общий бюджет проекта, руб.</t>
  </si>
  <si>
    <t>итого количество комплектов, шт.</t>
  </si>
  <si>
    <t>Транспортные услуги</t>
  </si>
  <si>
    <t>Услуги интернет связь</t>
  </si>
  <si>
    <t xml:space="preserve">Хозяйственные расходы </t>
  </si>
  <si>
    <t>Спецодежда</t>
  </si>
  <si>
    <t>Запасные части</t>
  </si>
  <si>
    <t>Вспомогательные материалы</t>
  </si>
  <si>
    <t>Прочие расходы</t>
  </si>
  <si>
    <t>Командировочные</t>
  </si>
  <si>
    <t>Обеспечение нормальных условий труда</t>
  </si>
  <si>
    <t>Почтовые</t>
  </si>
  <si>
    <t>Уборка производственных помещений и  территории</t>
  </si>
  <si>
    <t>Охрана</t>
  </si>
  <si>
    <t>Стоимость ткани + комплектующие + упаковочные материалы</t>
  </si>
  <si>
    <t>Прочие, в том числе канцтовары, сертификация, лицензионный договор</t>
  </si>
  <si>
    <t>формирование комплектов (услуга)</t>
  </si>
  <si>
    <t>СТОРОННИЙ ТОВАР (блузки, сорочки, коробки, значки, наклейки)</t>
  </si>
  <si>
    <t>Итого стоимость комплекта, руб.</t>
  </si>
  <si>
    <t xml:space="preserve">затраты возмещенные по субсидии </t>
  </si>
  <si>
    <t>2021 год</t>
  </si>
  <si>
    <t>2022 год</t>
  </si>
  <si>
    <t>Сумма страховых взносов, исчисленных по установленным законодательно тарифам, на оплату труда основных работников, на социальное, медицинское, пенсионное и страхование от несчастных случаев на производстве, НДФЛ</t>
  </si>
  <si>
    <t>аренда, в том числе амортизация здания, оборудования, инженерных сетей, налоги на землю и имущество, запасные части к арендованному оборудованию, коммунальные платежи, охран, вывоз мусора, уборка помещений и территории</t>
  </si>
  <si>
    <t>Закупка оборудования, не являющегося амортизируемым имуществом</t>
  </si>
  <si>
    <t>Примечание</t>
  </si>
  <si>
    <t>затраты на производство школьной формы, руб.</t>
  </si>
  <si>
    <t>затраты на производство  школьной формы, руб.</t>
  </si>
  <si>
    <t xml:space="preserve">Услуги самозанятых </t>
  </si>
  <si>
    <t>доставка сырья и комплектующих, готовой продукции на дополнительный склад</t>
  </si>
  <si>
    <t>Основная и дополнительная зарплата основных производственных рабочих, инженерно-технических и иных работников, непосредственно занятых в производстве продукции без НДФЛ</t>
  </si>
  <si>
    <t xml:space="preserve"> 11 834820,65 рублей – раскрой 
 12 108 250,00 рублей – пошив изделий </t>
  </si>
  <si>
    <t>услуги сторонних организаций по раскрою и пошиву изделий</t>
  </si>
  <si>
    <t>Структура расходов в 2021 и на плановый период 2022года</t>
  </si>
  <si>
    <t xml:space="preserve">3 151 116,00 рублей – электроэнергия
1 215 430,46 рублей – газоснабжение
135 047,83 рублей – водоснабжение </t>
  </si>
  <si>
    <t>43 605 600,00 рублей – блузки
46 190 100,00 рублей – сорочки
2 028 984,00 рублей – коробки
2 387 040,00 рублей – значки
134 271,00 рублей – наклейки</t>
  </si>
  <si>
    <t>увеличение суммы затрат, 
%</t>
  </si>
  <si>
    <t xml:space="preserve">Тарифные ставки увеличены на 30%, добавлены отчисления в резерв на оплату отпускных (+11%),  компенсация проезда и стоимости питания (+10%), трудоемкость изготовления изделия для комплектов 6 – 11класс выше, чем для комплектов 1 – 5 класс (+ 7%). </t>
  </si>
  <si>
    <t>увеличение стоимости – 30%</t>
  </si>
  <si>
    <t>увеличение стоимости  – 5,75%</t>
  </si>
  <si>
    <t>увеличение в 2022 году стоимости комплектующих материалов и сырья: ткань верха – 60%, фурнитура – вешалки 48%, пуговицы – 20-30%.</t>
  </si>
  <si>
    <t>% затрат в общем объеме</t>
  </si>
  <si>
    <t>затраты в 1 комплекте,руб.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</si>
</sst>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₽_-;\-* #,##0\ _₽_-;_-* &quot;-&quot;\ _₽_-;_-@_-"/>
    <numFmt numFmtId="165" formatCode="_-* #,##0.00\ _₽_-;\-* #,##0.00\ _₽_-;_-* &quot;-&quot;??\ _₽_-;_-@_-"/>
    <numFmt numFmtId="166" formatCode="#,##0.00\ _₽"/>
    <numFmt numFmtId="167" formatCode="#,##0\ _₽"/>
    <numFmt numFmtId="168" formatCode="_-* #,##0.00\ _₽_-;\-* #,##0.00\ _₽_-;_-* &quot;-&quot;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 Cyr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65" fontId="5" fillId="0" borderId="1" xfId="4" applyNumberFormat="1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2" borderId="1" xfId="4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167" fontId="5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center" vertical="center" wrapText="1"/>
    </xf>
    <xf numFmtId="167" fontId="4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168" fontId="5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 vertical="center" wrapText="1"/>
    </xf>
    <xf numFmtId="168" fontId="4" fillId="2" borderId="1" xfId="0" applyNumberFormat="1" applyFont="1" applyFill="1" applyBorder="1" applyAlignment="1">
      <alignment horizontal="center" vertical="center" wrapText="1"/>
    </xf>
    <xf numFmtId="165" fontId="4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6" fontId="5" fillId="0" borderId="1" xfId="0" applyNumberFormat="1" applyFont="1" applyFill="1" applyBorder="1" applyAlignment="1">
      <alignment horizontal="left" vertical="center" wrapText="1"/>
    </xf>
    <xf numFmtId="166" fontId="4" fillId="0" borderId="1" xfId="0" applyNumberFormat="1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68" fontId="4" fillId="2" borderId="1" xfId="1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 wrapText="1"/>
    </xf>
    <xf numFmtId="165" fontId="5" fillId="2" borderId="2" xfId="4" applyNumberFormat="1" applyFont="1" applyFill="1" applyBorder="1" applyAlignment="1">
      <alignment horizontal="center" vertical="center" wrapText="1"/>
    </xf>
    <xf numFmtId="165" fontId="5" fillId="2" borderId="3" xfId="4" applyNumberFormat="1" applyFont="1" applyFill="1" applyBorder="1" applyAlignment="1">
      <alignment horizontal="center" vertical="center" wrapText="1"/>
    </xf>
    <xf numFmtId="165" fontId="5" fillId="2" borderId="4" xfId="4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 xr:uid="{00000000-0005-0000-0000-000001000000}"/>
    <cellStyle name="Обычный_Сравнение 2021г с 2022г" xfId="1" xr:uid="{00000000-0005-0000-0000-000002000000}"/>
    <cellStyle name="Процентный" xfId="4" builtinId="5"/>
    <cellStyle name="Финансовый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J46"/>
  <sheetViews>
    <sheetView tabSelected="1" zoomScale="40" zoomScaleNormal="40" workbookViewId="0">
      <selection activeCell="G14" sqref="G14"/>
    </sheetView>
  </sheetViews>
  <sheetFormatPr defaultColWidth="9.140625" defaultRowHeight="20.25" x14ac:dyDescent="0.25"/>
  <cols>
    <col min="1" max="1" width="5.28515625" style="11" customWidth="1"/>
    <col min="2" max="2" width="94.5703125" style="34" customWidth="1"/>
    <col min="3" max="3" width="29" style="12" customWidth="1"/>
    <col min="4" max="4" width="30.42578125" style="12" hidden="1" customWidth="1"/>
    <col min="5" max="5" width="46.28515625" style="12" customWidth="1"/>
    <col min="6" max="6" width="19" style="11" customWidth="1"/>
    <col min="7" max="7" width="81" style="34" customWidth="1"/>
    <col min="8" max="8" width="23.85546875" style="41" hidden="1" customWidth="1"/>
    <col min="9" max="9" width="23.85546875" style="44" hidden="1" customWidth="1"/>
    <col min="10" max="10" width="21.28515625" style="11" bestFit="1" customWidth="1"/>
    <col min="11" max="16384" width="9.140625" style="11"/>
  </cols>
  <sheetData>
    <row r="1" spans="1:10" s="10" customFormat="1" x14ac:dyDescent="0.25">
      <c r="B1" s="48" t="s">
        <v>37</v>
      </c>
      <c r="C1" s="48"/>
      <c r="D1" s="48"/>
      <c r="E1" s="48"/>
      <c r="F1" s="48"/>
      <c r="G1" s="48"/>
      <c r="H1" s="39"/>
      <c r="I1" s="42"/>
    </row>
    <row r="2" spans="1:10" s="25" customFormat="1" ht="81" x14ac:dyDescent="0.25">
      <c r="A2" s="24"/>
      <c r="B2" s="24" t="s">
        <v>0</v>
      </c>
      <c r="C2" s="5" t="s">
        <v>30</v>
      </c>
      <c r="D2" s="5" t="s">
        <v>23</v>
      </c>
      <c r="E2" s="5" t="s">
        <v>31</v>
      </c>
      <c r="F2" s="24" t="s">
        <v>40</v>
      </c>
      <c r="G2" s="24" t="s">
        <v>29</v>
      </c>
      <c r="H2" s="40" t="s">
        <v>45</v>
      </c>
      <c r="I2" s="43" t="s">
        <v>46</v>
      </c>
    </row>
    <row r="3" spans="1:10" x14ac:dyDescent="0.25">
      <c r="A3" s="1"/>
      <c r="B3" s="29"/>
      <c r="C3" s="5" t="s">
        <v>24</v>
      </c>
      <c r="D3" s="4" t="s">
        <v>24</v>
      </c>
      <c r="E3" s="5" t="s">
        <v>25</v>
      </c>
      <c r="F3" s="1"/>
      <c r="G3" s="28"/>
    </row>
    <row r="4" spans="1:10" ht="101.25" x14ac:dyDescent="0.25">
      <c r="A4" s="1"/>
      <c r="B4" s="30" t="s">
        <v>34</v>
      </c>
      <c r="C4" s="7">
        <v>15155049.77</v>
      </c>
      <c r="D4" s="6">
        <v>14121305.368433146</v>
      </c>
      <c r="E4" s="16">
        <v>54811875.740000002</v>
      </c>
      <c r="F4" s="2">
        <f>(E4/$E$33)/(C4/$D$33)</f>
        <v>1.5832783287059458</v>
      </c>
      <c r="G4" s="32" t="s">
        <v>41</v>
      </c>
      <c r="H4" s="41">
        <f>E4/E32*100</f>
        <v>19.343931563512491</v>
      </c>
      <c r="I4" s="44">
        <f>$E$35/100*H4</f>
        <v>1836.9822287016559</v>
      </c>
    </row>
    <row r="5" spans="1:10" ht="81" x14ac:dyDescent="0.25">
      <c r="A5" s="1"/>
      <c r="B5" s="30" t="s">
        <v>26</v>
      </c>
      <c r="C5" s="7">
        <v>6222811.5899999999</v>
      </c>
      <c r="D5" s="6">
        <v>5798346.0329220016</v>
      </c>
      <c r="E5" s="16">
        <v>22472869.059999999</v>
      </c>
      <c r="F5" s="2">
        <f>(E5/$E$33)/(C5/$D$33)</f>
        <v>1.5809270822102235</v>
      </c>
      <c r="G5" s="28"/>
      <c r="H5" s="41">
        <f>E5/E32*100</f>
        <v>7.9310119433693576</v>
      </c>
      <c r="I5" s="44">
        <f t="shared" ref="I5:I31" si="0">$E$35/100*H5</f>
        <v>753.16271398887318</v>
      </c>
    </row>
    <row r="6" spans="1:10" ht="60.75" x14ac:dyDescent="0.25">
      <c r="A6" s="1"/>
      <c r="B6" s="30" t="s">
        <v>18</v>
      </c>
      <c r="C6" s="7">
        <v>16285714.33</v>
      </c>
      <c r="D6" s="6">
        <v>15174845.921802446</v>
      </c>
      <c r="E6" s="16">
        <v>66627039.049999997</v>
      </c>
      <c r="F6" s="2">
        <f>(E6/$E$33)/(C6/$D$33)</f>
        <v>1.7909508632968316</v>
      </c>
      <c r="G6" s="28" t="s">
        <v>44</v>
      </c>
      <c r="H6" s="41">
        <f>E6/E32*100</f>
        <v>23.513679586085154</v>
      </c>
      <c r="I6" s="44">
        <f t="shared" si="0"/>
        <v>2232.9592817883236</v>
      </c>
    </row>
    <row r="7" spans="1:10" ht="40.5" x14ac:dyDescent="0.25">
      <c r="B7" s="29" t="s">
        <v>36</v>
      </c>
      <c r="C7" s="4"/>
      <c r="D7" s="17">
        <f>E7-12108250</f>
        <v>11834820.649999999</v>
      </c>
      <c r="E7" s="37">
        <v>23943070.649999999</v>
      </c>
      <c r="F7" s="2"/>
      <c r="G7" s="28" t="s">
        <v>35</v>
      </c>
      <c r="H7" s="41">
        <f>E7/E32*100</f>
        <v>8.4498680955731231</v>
      </c>
      <c r="I7" s="44">
        <f t="shared" si="0"/>
        <v>802.43550673637651</v>
      </c>
    </row>
    <row r="8" spans="1:10" ht="81" x14ac:dyDescent="0.25">
      <c r="B8" s="31" t="s">
        <v>27</v>
      </c>
      <c r="C8" s="7">
        <v>2981581.2276754407</v>
      </c>
      <c r="D8" s="49">
        <v>5594554.0983934775</v>
      </c>
      <c r="E8" s="37"/>
      <c r="F8" s="2"/>
      <c r="G8" s="28"/>
    </row>
    <row r="9" spans="1:10" ht="60.75" x14ac:dyDescent="0.25">
      <c r="A9" s="45"/>
      <c r="B9" s="32" t="s">
        <v>1</v>
      </c>
      <c r="C9" s="18">
        <v>1960825.1041774836</v>
      </c>
      <c r="D9" s="50"/>
      <c r="E9" s="37">
        <v>4501594.29</v>
      </c>
      <c r="F9" s="2"/>
      <c r="G9" s="28" t="s">
        <v>38</v>
      </c>
      <c r="H9" s="41">
        <f>E9/E32*100</f>
        <v>1.5886800204670131</v>
      </c>
      <c r="I9" s="44">
        <f t="shared" si="0"/>
        <v>150.86782927810174</v>
      </c>
      <c r="J9" s="3"/>
    </row>
    <row r="10" spans="1:10" x14ac:dyDescent="0.25">
      <c r="A10" s="46"/>
      <c r="B10" s="32" t="s">
        <v>16</v>
      </c>
      <c r="C10" s="18">
        <v>593895.54791295889</v>
      </c>
      <c r="D10" s="50"/>
      <c r="E10" s="37">
        <v>1363516</v>
      </c>
      <c r="F10" s="2"/>
      <c r="G10" s="28"/>
      <c r="H10" s="41">
        <f>(E10+E11+E12)/E32*100</f>
        <v>0.87485440415210358</v>
      </c>
      <c r="I10" s="44">
        <f t="shared" si="0"/>
        <v>83.079904819357878</v>
      </c>
    </row>
    <row r="11" spans="1:10" x14ac:dyDescent="0.25">
      <c r="A11" s="46"/>
      <c r="B11" s="32" t="s">
        <v>2</v>
      </c>
      <c r="C11" s="18">
        <v>88585.072171544525</v>
      </c>
      <c r="D11" s="50"/>
      <c r="E11" s="37">
        <v>244855.53</v>
      </c>
      <c r="F11" s="2"/>
      <c r="G11" s="28" t="s">
        <v>42</v>
      </c>
    </row>
    <row r="12" spans="1:10" x14ac:dyDescent="0.25">
      <c r="A12" s="47"/>
      <c r="B12" s="32" t="s">
        <v>17</v>
      </c>
      <c r="C12" s="18">
        <v>379214.19806257274</v>
      </c>
      <c r="D12" s="51"/>
      <c r="E12" s="37">
        <v>870566.67</v>
      </c>
      <c r="F12" s="2"/>
      <c r="G12" s="28" t="s">
        <v>43</v>
      </c>
    </row>
    <row r="13" spans="1:10" x14ac:dyDescent="0.25">
      <c r="A13" s="1"/>
      <c r="B13" s="32"/>
      <c r="C13" s="18"/>
      <c r="D13" s="17"/>
      <c r="E13" s="22"/>
      <c r="F13" s="2"/>
      <c r="G13" s="28"/>
    </row>
    <row r="14" spans="1:10" x14ac:dyDescent="0.25">
      <c r="A14" s="1"/>
      <c r="B14" s="30" t="s">
        <v>12</v>
      </c>
      <c r="C14" s="7">
        <f>SUM(C15:C27)</f>
        <v>2386524.7199999997</v>
      </c>
      <c r="D14" s="6">
        <v>2223736.9623916699</v>
      </c>
      <c r="E14" s="16">
        <f>SUM(E15:E26)</f>
        <v>6046908.7699999996</v>
      </c>
      <c r="F14" s="2">
        <f>(E14/$E$33)/(C14/$D$33)</f>
        <v>1.1091938400108723</v>
      </c>
      <c r="G14" s="28"/>
      <c r="H14" s="41">
        <f>E14/E32*100</f>
        <v>2.13404463610286</v>
      </c>
      <c r="I14" s="44">
        <f t="shared" si="0"/>
        <v>202.65797875192709</v>
      </c>
    </row>
    <row r="15" spans="1:10" ht="40.5" x14ac:dyDescent="0.25">
      <c r="A15" s="1"/>
      <c r="B15" s="32" t="s">
        <v>6</v>
      </c>
      <c r="C15" s="17">
        <v>283087</v>
      </c>
      <c r="D15" s="17">
        <v>263777.29096917599</v>
      </c>
      <c r="E15" s="17">
        <v>1032129.82</v>
      </c>
      <c r="F15" s="23">
        <f>(E15/$E$33)/(C15/$D$33)</f>
        <v>1.596078948574472</v>
      </c>
      <c r="G15" s="28" t="s">
        <v>33</v>
      </c>
    </row>
    <row r="16" spans="1:10" x14ac:dyDescent="0.25">
      <c r="A16" s="1"/>
      <c r="B16" s="32" t="s">
        <v>10</v>
      </c>
      <c r="C16" s="17">
        <v>105148.89</v>
      </c>
      <c r="D16" s="17">
        <v>97976.556156290753</v>
      </c>
      <c r="E16" s="17">
        <v>2372291.9500000002</v>
      </c>
      <c r="F16" s="23">
        <f>(E16/$E$33)/(C16/$D$33)</f>
        <v>9.8765078332544665</v>
      </c>
      <c r="G16" s="28"/>
    </row>
    <row r="17" spans="1:9" x14ac:dyDescent="0.25">
      <c r="A17" s="1"/>
      <c r="B17" s="32" t="s">
        <v>11</v>
      </c>
      <c r="C17" s="17">
        <v>1313441.24</v>
      </c>
      <c r="D17" s="17">
        <v>1223849.8134297773</v>
      </c>
      <c r="E17" s="17">
        <v>1253204</v>
      </c>
      <c r="F17" s="23">
        <f>(E17/$E$33)/(C17/$D$33)</f>
        <v>0.41768713011584863</v>
      </c>
      <c r="G17" s="28"/>
    </row>
    <row r="18" spans="1:9" x14ac:dyDescent="0.25">
      <c r="A18" s="1"/>
      <c r="B18" s="32" t="s">
        <v>28</v>
      </c>
      <c r="C18" s="17"/>
      <c r="D18" s="17"/>
      <c r="E18" s="17">
        <v>251593</v>
      </c>
      <c r="F18" s="23"/>
      <c r="G18" s="28"/>
    </row>
    <row r="19" spans="1:9" x14ac:dyDescent="0.25">
      <c r="A19" s="1"/>
      <c r="B19" s="32" t="s">
        <v>7</v>
      </c>
      <c r="C19" s="17"/>
      <c r="D19" s="17"/>
      <c r="E19" s="17">
        <v>161540</v>
      </c>
      <c r="F19" s="23"/>
      <c r="G19" s="28"/>
    </row>
    <row r="20" spans="1:9" x14ac:dyDescent="0.25">
      <c r="A20" s="1"/>
      <c r="B20" s="32" t="s">
        <v>8</v>
      </c>
      <c r="C20" s="17"/>
      <c r="D20" s="17"/>
      <c r="E20" s="17">
        <v>13940</v>
      </c>
      <c r="F20" s="23"/>
      <c r="G20" s="28"/>
    </row>
    <row r="21" spans="1:9" x14ac:dyDescent="0.25">
      <c r="A21" s="1"/>
      <c r="B21" s="32" t="s">
        <v>9</v>
      </c>
      <c r="C21" s="17"/>
      <c r="D21" s="17"/>
      <c r="E21" s="17">
        <v>65000</v>
      </c>
      <c r="F21" s="23"/>
      <c r="G21" s="28"/>
    </row>
    <row r="22" spans="1:9" ht="40.5" x14ac:dyDescent="0.25">
      <c r="A22" s="1"/>
      <c r="B22" s="32" t="s">
        <v>19</v>
      </c>
      <c r="C22" s="17">
        <v>325090.65000000002</v>
      </c>
      <c r="D22" s="17">
        <v>302915.82084803813</v>
      </c>
      <c r="E22" s="17">
        <v>341345</v>
      </c>
      <c r="F22" s="23">
        <f>(E22/$E$33)/(C22/$D$33)</f>
        <v>0.45965187570312666</v>
      </c>
      <c r="G22" s="28"/>
    </row>
    <row r="23" spans="1:9" x14ac:dyDescent="0.25">
      <c r="A23" s="1"/>
      <c r="B23" s="32" t="s">
        <v>13</v>
      </c>
      <c r="C23" s="17"/>
      <c r="D23" s="17"/>
      <c r="E23" s="17">
        <v>41000</v>
      </c>
      <c r="F23" s="23"/>
      <c r="G23" s="28"/>
    </row>
    <row r="24" spans="1:9" x14ac:dyDescent="0.25">
      <c r="A24" s="1"/>
      <c r="B24" s="32" t="s">
        <v>14</v>
      </c>
      <c r="C24" s="17"/>
      <c r="D24" s="17"/>
      <c r="E24" s="17">
        <v>65600</v>
      </c>
      <c r="F24" s="23"/>
      <c r="G24" s="28"/>
    </row>
    <row r="25" spans="1:9" x14ac:dyDescent="0.25">
      <c r="A25" s="1"/>
      <c r="B25" s="32" t="s">
        <v>15</v>
      </c>
      <c r="C25" s="17"/>
      <c r="D25" s="17"/>
      <c r="E25" s="17">
        <v>8200</v>
      </c>
      <c r="F25" s="23"/>
      <c r="G25" s="28"/>
    </row>
    <row r="26" spans="1:9" x14ac:dyDescent="0.25">
      <c r="A26" s="1"/>
      <c r="B26" s="32" t="s">
        <v>32</v>
      </c>
      <c r="C26" s="17">
        <v>359756.94</v>
      </c>
      <c r="D26" s="17">
        <v>335217.4809883901</v>
      </c>
      <c r="E26" s="17">
        <f>398815+42250</f>
        <v>441065</v>
      </c>
      <c r="F26" s="23">
        <f>(E26/$E$33)/(C26/$D$33)</f>
        <v>0.53670221251770611</v>
      </c>
      <c r="G26" s="28"/>
    </row>
    <row r="27" spans="1:9" x14ac:dyDescent="0.25">
      <c r="A27" s="1"/>
      <c r="B27" s="32"/>
      <c r="C27" s="17"/>
      <c r="D27" s="17"/>
      <c r="E27" s="17"/>
      <c r="F27" s="2"/>
      <c r="G27" s="28"/>
    </row>
    <row r="28" spans="1:9" x14ac:dyDescent="0.25">
      <c r="A28" s="1"/>
      <c r="B28" s="30" t="s">
        <v>3</v>
      </c>
      <c r="C28" s="7">
        <f>SUM(C8,C9,C10,C11,C12,C4,C5,C6,C14)</f>
        <v>46054201.560000002</v>
      </c>
      <c r="D28" s="19">
        <v>42912788.383942738</v>
      </c>
      <c r="E28" s="7">
        <f>E4+E5+E6+E7+E9+E10+E11+E12+E14</f>
        <v>180882295.75999999</v>
      </c>
      <c r="F28" s="2">
        <f>(E28/$E$33)/(C28/$D$33)</f>
        <v>1.7193598218657729</v>
      </c>
      <c r="G28" s="28"/>
    </row>
    <row r="29" spans="1:9" x14ac:dyDescent="0.25">
      <c r="A29" s="1"/>
      <c r="B29" s="32"/>
      <c r="C29" s="18"/>
      <c r="D29" s="17"/>
      <c r="E29" s="20"/>
      <c r="F29" s="2"/>
      <c r="G29" s="28"/>
    </row>
    <row r="30" spans="1:9" x14ac:dyDescent="0.25">
      <c r="A30" s="1"/>
      <c r="B30" s="32" t="s">
        <v>20</v>
      </c>
      <c r="C30" s="21"/>
      <c r="D30" s="8"/>
      <c r="E30" s="22">
        <v>8126080.9199999999</v>
      </c>
      <c r="F30" s="2"/>
      <c r="G30" s="28"/>
      <c r="H30" s="41">
        <f>E30/E32*100</f>
        <v>2.8678156161207955</v>
      </c>
      <c r="I30" s="44">
        <f t="shared" si="0"/>
        <v>272.33999999999997</v>
      </c>
    </row>
    <row r="31" spans="1:9" ht="101.25" x14ac:dyDescent="0.25">
      <c r="A31" s="1"/>
      <c r="B31" s="32" t="s">
        <v>21</v>
      </c>
      <c r="C31" s="18">
        <v>24036790.359999999</v>
      </c>
      <c r="D31" s="17">
        <v>22397211.616057269</v>
      </c>
      <c r="E31" s="22">
        <v>94345995</v>
      </c>
      <c r="F31" s="2">
        <f>(E31/$E$33)/(C31/$D$33)</f>
        <v>1.718252415532892</v>
      </c>
      <c r="G31" s="28" t="s">
        <v>39</v>
      </c>
      <c r="H31" s="41">
        <f>E31/E32*100</f>
        <v>33.29611413461712</v>
      </c>
      <c r="I31" s="44">
        <f t="shared" si="0"/>
        <v>3161.9409812990143</v>
      </c>
    </row>
    <row r="32" spans="1:9" s="25" customFormat="1" x14ac:dyDescent="0.25">
      <c r="A32" s="24"/>
      <c r="B32" s="30" t="s">
        <v>4</v>
      </c>
      <c r="C32" s="7">
        <f>SUM(C28,C31)</f>
        <v>70090991.920000002</v>
      </c>
      <c r="D32" s="19">
        <v>65310000</v>
      </c>
      <c r="E32" s="7">
        <f>E28+E30+E31</f>
        <v>283354371.67999995</v>
      </c>
      <c r="F32" s="2">
        <f>(E32/$E$33)/(C32/$D$33)</f>
        <v>1.7697327227110486</v>
      </c>
      <c r="G32" s="35"/>
      <c r="H32" s="40"/>
      <c r="I32" s="43"/>
    </row>
    <row r="33" spans="1:9" s="25" customFormat="1" x14ac:dyDescent="0.25">
      <c r="A33" s="24"/>
      <c r="B33" s="30" t="s">
        <v>5</v>
      </c>
      <c r="C33" s="26">
        <v>13062</v>
      </c>
      <c r="D33" s="26">
        <f>D32/D35</f>
        <v>13062</v>
      </c>
      <c r="E33" s="27">
        <v>29838</v>
      </c>
      <c r="F33" s="2"/>
      <c r="G33" s="35"/>
      <c r="H33" s="40"/>
      <c r="I33" s="43"/>
    </row>
    <row r="34" spans="1:9" x14ac:dyDescent="0.25">
      <c r="A34" s="1"/>
      <c r="B34" s="29"/>
      <c r="C34" s="4"/>
      <c r="D34" s="17"/>
      <c r="E34" s="4"/>
      <c r="F34" s="2"/>
      <c r="G34" s="28"/>
    </row>
    <row r="35" spans="1:9" s="25" customFormat="1" x14ac:dyDescent="0.25">
      <c r="A35" s="24"/>
      <c r="B35" s="33" t="s">
        <v>22</v>
      </c>
      <c r="C35" s="38">
        <f>C32/C33</f>
        <v>5366.0229612616749</v>
      </c>
      <c r="D35" s="19">
        <v>5000</v>
      </c>
      <c r="E35" s="16">
        <f>E32/E33</f>
        <v>9496.4264253636284</v>
      </c>
      <c r="F35" s="2"/>
      <c r="G35" s="35"/>
      <c r="H35" s="40"/>
      <c r="I35" s="43"/>
    </row>
    <row r="36" spans="1:9" x14ac:dyDescent="0.25">
      <c r="G36" s="36"/>
    </row>
    <row r="37" spans="1:9" x14ac:dyDescent="0.25">
      <c r="E37" s="13"/>
      <c r="G37" s="36"/>
    </row>
    <row r="38" spans="1:9" x14ac:dyDescent="0.25">
      <c r="E38" s="9"/>
      <c r="G38" s="36"/>
    </row>
    <row r="39" spans="1:9" x14ac:dyDescent="0.25">
      <c r="E39" s="14"/>
      <c r="G39" s="36"/>
    </row>
    <row r="40" spans="1:9" x14ac:dyDescent="0.25">
      <c r="E40" s="15"/>
      <c r="G40" s="36"/>
    </row>
    <row r="41" spans="1:9" x14ac:dyDescent="0.25">
      <c r="G41" s="36"/>
    </row>
    <row r="42" spans="1:9" x14ac:dyDescent="0.25">
      <c r="G42" s="36"/>
    </row>
    <row r="43" spans="1:9" x14ac:dyDescent="0.25">
      <c r="G43" s="36"/>
    </row>
    <row r="44" spans="1:9" x14ac:dyDescent="0.25">
      <c r="G44" s="36"/>
    </row>
    <row r="45" spans="1:9" x14ac:dyDescent="0.25">
      <c r="G45" s="36"/>
    </row>
    <row r="46" spans="1:9" x14ac:dyDescent="0.25">
      <c r="G46" s="36"/>
    </row>
  </sheetData>
  <mergeCells count="3">
    <mergeCell ref="A9:A12"/>
    <mergeCell ref="B1:G1"/>
    <mergeCell ref="D8:D12"/>
  </mergeCells>
  <pageMargins left="0.70866141732283472" right="0.70866141732283472" top="0.74803149606299213" bottom="0.74803149606299213" header="0.31496062992125984" footer="0.31496062992125984"/>
  <pageSetup paperSize="9"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Структура расходов</vt:lpstr>
      <vt:lpstr>Лист2</vt:lpstr>
      <vt:lpstr>'Структура расходов'!sub_1502</vt:lpstr>
      <vt:lpstr>'Структура расходов'!sub_303</vt:lpstr>
      <vt:lpstr>'Структура расходов'!sub_304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technicalDirector</dc:creator>
  <cp:lastModifiedBy>Елизавета Душатина</cp:lastModifiedBy>
  <cp:lastPrinted>2022-03-29T09:57:36Z</cp:lastPrinted>
  <dcterms:created xsi:type="dcterms:W3CDTF">2022-03-04T09:03:25Z</dcterms:created>
  <dcterms:modified xsi:type="dcterms:W3CDTF">2022-03-29T14:12:12Z</dcterms:modified>
</cp:coreProperties>
</file>