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5345" windowHeight="4635"/>
  </bookViews>
  <sheets>
    <sheet name="Economic Feasibility" sheetId="1" r:id="rId1"/>
  </sheets>
  <calcPr calcId="191029"/>
  <extLst>
    <ext uri="GoogleSheetsCustomDataVersion1">
      <go:sheetsCustomData xmlns:go="http://customooxmlschemas.google.com/" r:id="rId7" roundtripDataSignature="AMtx7mhPP3ICg33N2UNLdk4WTtlBpsR1gQ=="/>
    </ext>
  </extLst>
</workbook>
</file>

<file path=xl/calcChain.xml><?xml version="1.0" encoding="utf-8"?>
<calcChain xmlns="http://schemas.openxmlformats.org/spreadsheetml/2006/main">
  <c r="E5" i="1" l="1"/>
  <c r="K17" i="1"/>
  <c r="J11" i="1" l="1"/>
  <c r="K11" i="1"/>
  <c r="C25" i="1"/>
  <c r="I17" i="1"/>
  <c r="C17" i="1"/>
  <c r="J10" i="1"/>
  <c r="K10" i="1" s="1"/>
  <c r="J9" i="1"/>
  <c r="K9" i="1" s="1"/>
  <c r="J8" i="1"/>
  <c r="K8" i="1" s="1"/>
  <c r="D8" i="1"/>
  <c r="J7" i="1"/>
  <c r="K7" i="1" s="1"/>
  <c r="J6" i="1"/>
  <c r="E6" i="1"/>
  <c r="E8" i="1" l="1"/>
  <c r="E9" i="1" s="1"/>
  <c r="J17" i="1"/>
  <c r="D20" i="1" s="1"/>
  <c r="D21" i="1" s="1"/>
  <c r="D22" i="1" s="1"/>
  <c r="C20" i="1"/>
  <c r="C23" i="1" s="1"/>
  <c r="D9" i="1"/>
  <c r="K6" i="1"/>
  <c r="E20" i="1" s="1"/>
  <c r="E21" i="1" s="1"/>
  <c r="E22" i="1" l="1"/>
  <c r="D23" i="1"/>
  <c r="C21" i="1"/>
  <c r="C24" i="1" s="1"/>
  <c r="E23" i="1"/>
  <c r="D10" i="1"/>
  <c r="D25" i="1" s="1"/>
  <c r="D24" i="1"/>
  <c r="F9" i="1"/>
  <c r="E24" i="1"/>
  <c r="F24" i="1" l="1"/>
  <c r="F21" i="1"/>
  <c r="C27" i="1"/>
  <c r="E10" i="1"/>
  <c r="E25" i="1" s="1"/>
  <c r="C26" i="1" l="1"/>
</calcChain>
</file>

<file path=xl/sharedStrings.xml><?xml version="1.0" encoding="utf-8"?>
<sst xmlns="http://schemas.openxmlformats.org/spreadsheetml/2006/main" count="37" uniqueCount="36">
  <si>
    <t>Keterangan: silahkan isi kolom yang warna kuning</t>
  </si>
  <si>
    <t>Year</t>
  </si>
  <si>
    <t>Total</t>
  </si>
  <si>
    <t>Increased salaes new customer</t>
  </si>
  <si>
    <t>Operational Cost</t>
  </si>
  <si>
    <t>Increased salaes existing customer</t>
  </si>
  <si>
    <t>Reduction complain</t>
  </si>
  <si>
    <t>Total Benefit</t>
  </si>
  <si>
    <t>PV benefit</t>
  </si>
  <si>
    <t>Business Manager</t>
  </si>
  <si>
    <t>PV all Benefit</t>
  </si>
  <si>
    <t>Assistant Manager</t>
  </si>
  <si>
    <t>Development Cost</t>
  </si>
  <si>
    <t>Software Licences</t>
  </si>
  <si>
    <t>Labor: Design, analysis, implementation</t>
  </si>
  <si>
    <t>Hardware upgrade</t>
  </si>
  <si>
    <t>Consultant fees</t>
  </si>
  <si>
    <t>User Training</t>
  </si>
  <si>
    <t>Office Space Equipment</t>
  </si>
  <si>
    <t>Communication Charges</t>
  </si>
  <si>
    <t>Software &amp; Hardware</t>
  </si>
  <si>
    <t>marketing Expenses</t>
  </si>
  <si>
    <t>Total Dev. Cost</t>
  </si>
  <si>
    <t>Total Ops. Cost</t>
  </si>
  <si>
    <t>Total Cost</t>
  </si>
  <si>
    <t>PV Cost</t>
  </si>
  <si>
    <t>PV All Cost</t>
  </si>
  <si>
    <t>Total Cost Less Benefit</t>
  </si>
  <si>
    <t>Yearly NPV</t>
  </si>
  <si>
    <t>Cumulative NPV</t>
  </si>
  <si>
    <t>ROI</t>
  </si>
  <si>
    <t>BEP</t>
  </si>
  <si>
    <t>Programmer</t>
  </si>
  <si>
    <t>UI/UX Designer</t>
  </si>
  <si>
    <t>Project Manager</t>
  </si>
  <si>
    <t>2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</si>
</sst>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FF0000"/>
      <name val="Calibri"/>
      <scheme val="minor"/>
    </font>
    <font>
      <sz val="12"/>
      <color theme="1"/>
      <name val="Calibri"/>
    </font>
    <font>
      <sz val="12"/>
      <name val="Calibri"/>
    </font>
    <font>
      <b/>
      <sz val="12"/>
      <color theme="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rgb="FF00B050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2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/>
    <xf numFmtId="165" fontId="3" fillId="0" borderId="6" xfId="0" applyNumberFormat="1" applyFont="1" applyBorder="1"/>
    <xf numFmtId="165" fontId="3" fillId="2" borderId="6" xfId="0" applyNumberFormat="1" applyFont="1" applyFill="1" applyBorder="1"/>
    <xf numFmtId="165" fontId="3" fillId="0" borderId="12" xfId="0" applyNumberFormat="1" applyFont="1" applyBorder="1"/>
    <xf numFmtId="0" fontId="3" fillId="0" borderId="16" xfId="0" applyFont="1" applyBorder="1"/>
    <xf numFmtId="165" fontId="3" fillId="0" borderId="17" xfId="0" applyNumberFormat="1" applyFont="1" applyBorder="1"/>
    <xf numFmtId="165" fontId="3" fillId="2" borderId="18" xfId="0" applyNumberFormat="1" applyFont="1" applyFill="1" applyBorder="1"/>
    <xf numFmtId="165" fontId="3" fillId="0" borderId="19" xfId="0" applyNumberFormat="1" applyFont="1" applyBorder="1"/>
    <xf numFmtId="0" fontId="5" fillId="4" borderId="20" xfId="0" applyFont="1" applyFill="1" applyBorder="1"/>
    <xf numFmtId="165" fontId="5" fillId="4" borderId="2" xfId="0" applyNumberFormat="1" applyFont="1" applyFill="1" applyBorder="1"/>
    <xf numFmtId="165" fontId="5" fillId="4" borderId="4" xfId="0" applyNumberFormat="1" applyFont="1" applyFill="1" applyBorder="1"/>
    <xf numFmtId="0" fontId="5" fillId="4" borderId="11" xfId="0" applyFont="1" applyFill="1" applyBorder="1"/>
    <xf numFmtId="165" fontId="5" fillId="4" borderId="6" xfId="0" applyNumberFormat="1" applyFont="1" applyFill="1" applyBorder="1"/>
    <xf numFmtId="165" fontId="5" fillId="4" borderId="12" xfId="0" applyNumberFormat="1" applyFont="1" applyFill="1" applyBorder="1"/>
    <xf numFmtId="165" fontId="3" fillId="2" borderId="12" xfId="0" applyNumberFormat="1" applyFont="1" applyFill="1" applyBorder="1"/>
    <xf numFmtId="0" fontId="3" fillId="0" borderId="5" xfId="0" applyFont="1" applyBorder="1"/>
    <xf numFmtId="165" fontId="3" fillId="2" borderId="21" xfId="0" applyNumberFormat="1" applyFont="1" applyFill="1" applyBorder="1"/>
    <xf numFmtId="165" fontId="3" fillId="0" borderId="22" xfId="0" applyNumberFormat="1" applyFont="1" applyBorder="1"/>
    <xf numFmtId="165" fontId="3" fillId="0" borderId="7" xfId="0" applyNumberFormat="1" applyFont="1" applyBorder="1"/>
    <xf numFmtId="165" fontId="3" fillId="2" borderId="23" xfId="0" applyNumberFormat="1" applyFont="1" applyFill="1" applyBorder="1"/>
    <xf numFmtId="0" fontId="6" fillId="5" borderId="24" xfId="0" applyFont="1" applyFill="1" applyBorder="1"/>
    <xf numFmtId="165" fontId="6" fillId="5" borderId="25" xfId="0" applyNumberFormat="1" applyFont="1" applyFill="1" applyBorder="1"/>
    <xf numFmtId="165" fontId="6" fillId="5" borderId="26" xfId="0" applyNumberFormat="1" applyFont="1" applyFill="1" applyBorder="1"/>
    <xf numFmtId="0" fontId="5" fillId="3" borderId="27" xfId="0" applyFont="1" applyFill="1" applyBorder="1"/>
    <xf numFmtId="165" fontId="5" fillId="3" borderId="28" xfId="0" applyNumberFormat="1" applyFont="1" applyFill="1" applyBorder="1"/>
    <xf numFmtId="165" fontId="5" fillId="3" borderId="29" xfId="0" applyNumberFormat="1" applyFont="1" applyFill="1" applyBorder="1"/>
    <xf numFmtId="0" fontId="5" fillId="3" borderId="30" xfId="0" applyFont="1" applyFill="1" applyBorder="1"/>
    <xf numFmtId="165" fontId="5" fillId="3" borderId="31" xfId="0" applyNumberFormat="1" applyFont="1" applyFill="1" applyBorder="1"/>
    <xf numFmtId="165" fontId="5" fillId="3" borderId="32" xfId="0" applyNumberFormat="1" applyFont="1" applyFill="1" applyBorder="1"/>
    <xf numFmtId="0" fontId="5" fillId="3" borderId="33" xfId="0" applyFont="1" applyFill="1" applyBorder="1"/>
    <xf numFmtId="165" fontId="5" fillId="3" borderId="34" xfId="0" applyNumberFormat="1" applyFont="1" applyFill="1" applyBorder="1"/>
    <xf numFmtId="165" fontId="5" fillId="3" borderId="35" xfId="0" applyNumberFormat="1" applyFont="1" applyFill="1" applyBorder="1"/>
    <xf numFmtId="0" fontId="5" fillId="6" borderId="27" xfId="0" applyFont="1" applyFill="1" applyBorder="1"/>
    <xf numFmtId="165" fontId="5" fillId="6" borderId="28" xfId="0" applyNumberFormat="1" applyFont="1" applyFill="1" applyBorder="1"/>
    <xf numFmtId="165" fontId="5" fillId="6" borderId="29" xfId="0" applyNumberFormat="1" applyFont="1" applyFill="1" applyBorder="1"/>
    <xf numFmtId="0" fontId="5" fillId="6" borderId="30" xfId="0" applyFont="1" applyFill="1" applyBorder="1"/>
    <xf numFmtId="165" fontId="3" fillId="6" borderId="31" xfId="0" applyNumberFormat="1" applyFont="1" applyFill="1" applyBorder="1"/>
    <xf numFmtId="165" fontId="5" fillId="6" borderId="32" xfId="0" applyNumberFormat="1" applyFont="1" applyFill="1" applyBorder="1"/>
    <xf numFmtId="0" fontId="5" fillId="6" borderId="33" xfId="0" applyFont="1" applyFill="1" applyBorder="1"/>
    <xf numFmtId="165" fontId="3" fillId="6" borderId="34" xfId="0" applyNumberFormat="1" applyFont="1" applyFill="1" applyBorder="1"/>
    <xf numFmtId="165" fontId="3" fillId="6" borderId="35" xfId="0" applyNumberFormat="1" applyFont="1" applyFill="1" applyBorder="1"/>
    <xf numFmtId="0" fontId="5" fillId="7" borderId="30" xfId="0" applyFont="1" applyFill="1" applyBorder="1"/>
    <xf numFmtId="0" fontId="3" fillId="7" borderId="31" xfId="0" applyFont="1" applyFill="1" applyBorder="1"/>
    <xf numFmtId="165" fontId="3" fillId="7" borderId="31" xfId="0" applyNumberFormat="1" applyFont="1" applyFill="1" applyBorder="1"/>
    <xf numFmtId="165" fontId="3" fillId="7" borderId="32" xfId="0" applyNumberFormat="1" applyFont="1" applyFill="1" applyBorder="1"/>
    <xf numFmtId="0" fontId="5" fillId="7" borderId="33" xfId="0" applyFont="1" applyFill="1" applyBorder="1"/>
    <xf numFmtId="164" fontId="3" fillId="7" borderId="34" xfId="0" applyNumberFormat="1" applyFont="1" applyFill="1" applyBorder="1"/>
    <xf numFmtId="0" fontId="3" fillId="7" borderId="34" xfId="0" applyFont="1" applyFill="1" applyBorder="1"/>
    <xf numFmtId="165" fontId="3" fillId="7" borderId="35" xfId="0" applyNumberFormat="1" applyFont="1" applyFill="1" applyBorder="1"/>
    <xf numFmtId="165" fontId="3" fillId="0" borderId="0" xfId="0" applyNumberFormat="1" applyFont="1"/>
    <xf numFmtId="0" fontId="0" fillId="0" borderId="0" xfId="0" applyAlignment="1">
      <alignment horizontal="right"/>
    </xf>
    <xf numFmtId="0" fontId="5" fillId="4" borderId="16" xfId="0" applyFont="1" applyFill="1" applyBorder="1"/>
    <xf numFmtId="165" fontId="5" fillId="4" borderId="18" xfId="0" applyNumberFormat="1" applyFont="1" applyFill="1" applyBorder="1"/>
    <xf numFmtId="165" fontId="5" fillId="4" borderId="23" xfId="0" applyNumberFormat="1" applyFont="1" applyFill="1" applyBorder="1"/>
    <xf numFmtId="0" fontId="5" fillId="8" borderId="31" xfId="0" applyFont="1" applyFill="1" applyBorder="1"/>
    <xf numFmtId="165" fontId="5" fillId="8" borderId="31" xfId="0" applyNumberFormat="1" applyFont="1" applyFill="1" applyBorder="1"/>
    <xf numFmtId="3" fontId="6" fillId="5" borderId="26" xfId="0" applyNumberFormat="1" applyFont="1" applyFill="1" applyBorder="1"/>
    <xf numFmtId="0" fontId="3" fillId="3" borderId="13" xfId="0" applyFont="1" applyFill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3" fillId="3" borderId="33" xfId="0" applyFont="1" applyFill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/>
    <xf numFmtId="0" fontId="3" fillId="0" borderId="3" xfId="0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17</xdr:row>
      <xdr:rowOff>38100</xdr:rowOff>
    </xdr:from>
    <xdr:ext cx="6991350" cy="24765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zoomScale="79" zoomScaleNormal="79" workbookViewId="0">
      <selection activeCell="H16" sqref="H16"/>
    </sheetView>
  </sheetViews>
  <sheetFormatPr defaultColWidth="11.25" defaultRowHeight="15" customHeight="1" x14ac:dyDescent="0.25"/>
  <cols>
    <col min="1" max="1" width="11.25" customWidth="1"/>
    <col min="2" max="2" width="33.5" customWidth="1"/>
    <col min="3" max="3" width="13.5" customWidth="1"/>
    <col min="4" max="4" width="13" customWidth="1"/>
    <col min="5" max="5" width="13.625" customWidth="1"/>
    <col min="6" max="6" width="13.875" customWidth="1"/>
    <col min="8" max="8" width="21" customWidth="1"/>
    <col min="9" max="9" width="12.875" customWidth="1"/>
    <col min="10" max="10" width="13.25" customWidth="1"/>
    <col min="11" max="11" width="14.375" customWidth="1"/>
  </cols>
  <sheetData>
    <row r="1" spans="2:11" ht="15.75" x14ac:dyDescent="0.25">
      <c r="B1" s="59"/>
      <c r="C1" s="72"/>
      <c r="D1" s="72"/>
      <c r="F1" s="2" t="s">
        <v>0</v>
      </c>
    </row>
    <row r="2" spans="2:11" ht="16.5" thickBot="1" x14ac:dyDescent="0.3">
      <c r="B2" s="1"/>
      <c r="C2" s="73"/>
      <c r="D2" s="73"/>
    </row>
    <row r="3" spans="2:11" ht="15.75" x14ac:dyDescent="0.25">
      <c r="B3" s="74" t="s">
        <v>1</v>
      </c>
      <c r="C3" s="3">
        <v>1</v>
      </c>
      <c r="D3" s="3">
        <v>2</v>
      </c>
      <c r="E3" s="3">
        <v>3</v>
      </c>
      <c r="F3" s="76" t="s">
        <v>2</v>
      </c>
      <c r="G3" s="4">
        <v>0.03</v>
      </c>
      <c r="H3" s="74" t="s">
        <v>1</v>
      </c>
      <c r="I3" s="3">
        <v>1</v>
      </c>
      <c r="J3" s="3">
        <v>2</v>
      </c>
      <c r="K3" s="5">
        <v>3</v>
      </c>
    </row>
    <row r="4" spans="2:11" ht="15.75" x14ac:dyDescent="0.25">
      <c r="B4" s="75"/>
      <c r="C4" s="6">
        <v>2023</v>
      </c>
      <c r="D4" s="6">
        <v>2024</v>
      </c>
      <c r="E4" s="6">
        <v>2025</v>
      </c>
      <c r="F4" s="77"/>
      <c r="H4" s="78"/>
      <c r="I4" s="7">
        <v>2023</v>
      </c>
      <c r="J4" s="7">
        <v>2024</v>
      </c>
      <c r="K4" s="8">
        <v>2025</v>
      </c>
    </row>
    <row r="5" spans="2:11" ht="15.75" x14ac:dyDescent="0.25">
      <c r="B5" s="9" t="s">
        <v>3</v>
      </c>
      <c r="C5" s="10">
        <v>0</v>
      </c>
      <c r="D5" s="11">
        <v>28000000</v>
      </c>
      <c r="E5" s="10">
        <f>(D5*G3)+D5</f>
        <v>28840000</v>
      </c>
      <c r="F5" s="12"/>
      <c r="H5" s="66" t="s">
        <v>4</v>
      </c>
      <c r="I5" s="67"/>
      <c r="J5" s="67"/>
      <c r="K5" s="68"/>
    </row>
    <row r="6" spans="2:11" ht="15.75" x14ac:dyDescent="0.25">
      <c r="B6" s="9" t="s">
        <v>5</v>
      </c>
      <c r="C6" s="10">
        <v>0</v>
      </c>
      <c r="D6" s="11">
        <v>80000000</v>
      </c>
      <c r="E6" s="10">
        <f>(D6*G3)+D6</f>
        <v>82400000</v>
      </c>
      <c r="F6" s="12"/>
      <c r="H6" s="9" t="s">
        <v>32</v>
      </c>
      <c r="I6" s="11">
        <v>10000000</v>
      </c>
      <c r="J6" s="10">
        <f t="shared" ref="J6:K6" si="0">(I6*$G$3)+I6</f>
        <v>10300000</v>
      </c>
      <c r="K6" s="12">
        <f t="shared" si="0"/>
        <v>10609000</v>
      </c>
    </row>
    <row r="7" spans="2:11" ht="15.75" x14ac:dyDescent="0.25">
      <c r="B7" s="13" t="s">
        <v>6</v>
      </c>
      <c r="C7" s="14">
        <v>0</v>
      </c>
      <c r="D7" s="15">
        <v>5000000</v>
      </c>
      <c r="E7" s="15">
        <v>5000000</v>
      </c>
      <c r="F7" s="16"/>
      <c r="H7" s="9" t="s">
        <v>33</v>
      </c>
      <c r="I7" s="11">
        <v>8000000</v>
      </c>
      <c r="J7" s="10">
        <f t="shared" ref="J7:K7" si="1">(I7*$G$3)+I7</f>
        <v>8240000</v>
      </c>
      <c r="K7" s="12">
        <f t="shared" si="1"/>
        <v>8487200</v>
      </c>
    </row>
    <row r="8" spans="2:11" ht="15.75" x14ac:dyDescent="0.25">
      <c r="B8" s="17" t="s">
        <v>7</v>
      </c>
      <c r="C8" s="18">
        <v>0</v>
      </c>
      <c r="D8" s="18">
        <f t="shared" ref="D8:E8" si="2">SUM(D5:D7)</f>
        <v>113000000</v>
      </c>
      <c r="E8" s="18">
        <f t="shared" si="2"/>
        <v>116240000</v>
      </c>
      <c r="F8" s="19"/>
      <c r="H8" s="9" t="s">
        <v>34</v>
      </c>
      <c r="I8" s="11">
        <v>15000000</v>
      </c>
      <c r="J8" s="10">
        <f t="shared" ref="J8:K8" si="3">(I8*$G$3)+I8</f>
        <v>15450000</v>
      </c>
      <c r="K8" s="12">
        <f t="shared" si="3"/>
        <v>15913500</v>
      </c>
    </row>
    <row r="9" spans="2:11" ht="15.75" x14ac:dyDescent="0.25">
      <c r="B9" s="20" t="s">
        <v>8</v>
      </c>
      <c r="C9" s="21">
        <v>0</v>
      </c>
      <c r="D9" s="21">
        <f t="shared" ref="D9:E9" si="4">D8/(1+$G$3)^D3</f>
        <v>106513337.73211424</v>
      </c>
      <c r="E9" s="21">
        <f t="shared" si="4"/>
        <v>106376066.48321126</v>
      </c>
      <c r="F9" s="22">
        <f>SUM(D9:E9)</f>
        <v>212889404.2153255</v>
      </c>
      <c r="H9" s="9" t="s">
        <v>9</v>
      </c>
      <c r="I9" s="11">
        <v>0</v>
      </c>
      <c r="J9" s="10">
        <f t="shared" ref="J9:K9" si="5">(I9*$G$3)+I9</f>
        <v>0</v>
      </c>
      <c r="K9" s="12">
        <f t="shared" si="5"/>
        <v>0</v>
      </c>
    </row>
    <row r="10" spans="2:11" ht="15.75" x14ac:dyDescent="0.25">
      <c r="B10" s="60" t="s">
        <v>10</v>
      </c>
      <c r="C10" s="61">
        <v>0</v>
      </c>
      <c r="D10" s="61">
        <f t="shared" ref="D10:E10" si="6">SUM(D9+C10)</f>
        <v>106513337.73211424</v>
      </c>
      <c r="E10" s="61">
        <f t="shared" si="6"/>
        <v>212889404.2153255</v>
      </c>
      <c r="F10" s="62"/>
      <c r="H10" s="9" t="s">
        <v>11</v>
      </c>
      <c r="I10" s="11">
        <v>0</v>
      </c>
      <c r="J10" s="10">
        <f t="shared" ref="J10:K11" si="7">(I10*$G$3)+I10</f>
        <v>0</v>
      </c>
      <c r="K10" s="12">
        <f t="shared" si="7"/>
        <v>0</v>
      </c>
    </row>
    <row r="11" spans="2:11" ht="15.75" x14ac:dyDescent="0.25">
      <c r="B11" s="63"/>
      <c r="C11" s="64"/>
      <c r="D11" s="64"/>
      <c r="E11" s="64"/>
      <c r="F11" s="64"/>
      <c r="H11" s="9" t="s">
        <v>13</v>
      </c>
      <c r="I11" s="11">
        <v>1500000</v>
      </c>
      <c r="J11" s="10">
        <f t="shared" si="7"/>
        <v>1545000</v>
      </c>
      <c r="K11" s="12">
        <f t="shared" si="7"/>
        <v>1591350</v>
      </c>
    </row>
    <row r="12" spans="2:11" ht="16.5" thickBot="1" x14ac:dyDescent="0.3">
      <c r="B12" s="69" t="s">
        <v>12</v>
      </c>
      <c r="C12" s="70"/>
      <c r="D12" s="70"/>
      <c r="E12" s="70"/>
      <c r="F12" s="71"/>
      <c r="H12" s="9" t="s">
        <v>35</v>
      </c>
      <c r="I12" s="11">
        <v>8000000</v>
      </c>
      <c r="J12" s="11">
        <v>8000000</v>
      </c>
      <c r="K12" s="23">
        <v>8000000</v>
      </c>
    </row>
    <row r="13" spans="2:11" ht="15.75" x14ac:dyDescent="0.25">
      <c r="B13" s="24" t="s">
        <v>14</v>
      </c>
      <c r="C13" s="25">
        <v>35000000</v>
      </c>
      <c r="D13" s="26">
        <v>0</v>
      </c>
      <c r="E13" s="26">
        <v>0</v>
      </c>
      <c r="F13" s="27"/>
      <c r="H13" s="9" t="s">
        <v>15</v>
      </c>
      <c r="I13" s="11">
        <v>10000000</v>
      </c>
      <c r="J13" s="11">
        <v>10000000</v>
      </c>
      <c r="K13" s="23">
        <v>10000000</v>
      </c>
    </row>
    <row r="14" spans="2:11" ht="15.75" x14ac:dyDescent="0.25">
      <c r="B14" s="9" t="s">
        <v>16</v>
      </c>
      <c r="C14" s="11">
        <v>500000</v>
      </c>
      <c r="D14" s="10">
        <v>0</v>
      </c>
      <c r="E14" s="10">
        <v>0</v>
      </c>
      <c r="F14" s="12"/>
      <c r="H14" s="9" t="s">
        <v>17</v>
      </c>
      <c r="I14" s="11">
        <v>2000000</v>
      </c>
      <c r="J14" s="11">
        <v>2000000</v>
      </c>
      <c r="K14" s="23">
        <v>2000000</v>
      </c>
    </row>
    <row r="15" spans="2:11" ht="15.75" x14ac:dyDescent="0.25">
      <c r="B15" s="9" t="s">
        <v>18</v>
      </c>
      <c r="C15" s="11">
        <v>200000</v>
      </c>
      <c r="D15" s="10">
        <v>0</v>
      </c>
      <c r="E15" s="10">
        <v>0</v>
      </c>
      <c r="F15" s="12"/>
      <c r="H15" s="9" t="s">
        <v>19</v>
      </c>
      <c r="I15" s="11">
        <v>0</v>
      </c>
      <c r="J15" s="11">
        <v>0</v>
      </c>
      <c r="K15" s="23">
        <v>0</v>
      </c>
    </row>
    <row r="16" spans="2:11" ht="15.75" x14ac:dyDescent="0.25">
      <c r="B16" s="13" t="s">
        <v>20</v>
      </c>
      <c r="C16" s="15">
        <v>9500000</v>
      </c>
      <c r="D16" s="14">
        <v>0</v>
      </c>
      <c r="E16" s="14">
        <v>0</v>
      </c>
      <c r="F16" s="16"/>
      <c r="H16" s="13" t="s">
        <v>21</v>
      </c>
      <c r="I16" s="15">
        <v>0</v>
      </c>
      <c r="J16" s="15">
        <v>0</v>
      </c>
      <c r="K16" s="28">
        <v>0</v>
      </c>
    </row>
    <row r="17" spans="2:11" ht="15.75" x14ac:dyDescent="0.25">
      <c r="B17" s="29" t="s">
        <v>22</v>
      </c>
      <c r="C17" s="30">
        <f>SUM(C13:C16)</f>
        <v>45200000</v>
      </c>
      <c r="D17" s="30">
        <v>0</v>
      </c>
      <c r="E17" s="30">
        <v>0</v>
      </c>
      <c r="F17" s="65">
        <v>45200000</v>
      </c>
      <c r="H17" s="29" t="s">
        <v>23</v>
      </c>
      <c r="I17" s="30">
        <f>SUM(I6:I16)</f>
        <v>54500000</v>
      </c>
      <c r="J17" s="30">
        <f>SUM(J6:J16)</f>
        <v>55535000</v>
      </c>
      <c r="K17" s="31">
        <f>SUM(K6:K16)</f>
        <v>56601050</v>
      </c>
    </row>
    <row r="20" spans="2:11" ht="15.75" x14ac:dyDescent="0.25">
      <c r="B20" s="32" t="s">
        <v>24</v>
      </c>
      <c r="C20" s="33">
        <f t="shared" ref="C20:E20" si="8">C17+I17</f>
        <v>99700000</v>
      </c>
      <c r="D20" s="33">
        <f t="shared" si="8"/>
        <v>55535000</v>
      </c>
      <c r="E20" s="33">
        <f t="shared" si="8"/>
        <v>56601050</v>
      </c>
      <c r="F20" s="34"/>
    </row>
    <row r="21" spans="2:11" ht="15.75" x14ac:dyDescent="0.25">
      <c r="B21" s="35" t="s">
        <v>25</v>
      </c>
      <c r="C21" s="36">
        <f>C20/(1+$G$3)^C3</f>
        <v>96796116.504854366</v>
      </c>
      <c r="D21" s="36">
        <f>D20/(1+$G$3)^D3</f>
        <v>52347063.813743047</v>
      </c>
      <c r="E21" s="36">
        <f>E20/(1+$G$3)^E3</f>
        <v>51797978.818131149</v>
      </c>
      <c r="F21" s="37">
        <f>SUM(C21:E21)</f>
        <v>200941159.13672855</v>
      </c>
    </row>
    <row r="22" spans="2:11" ht="15.75" x14ac:dyDescent="0.25">
      <c r="B22" s="38" t="s">
        <v>26</v>
      </c>
      <c r="C22" s="39">
        <v>679612</v>
      </c>
      <c r="D22" s="39">
        <f t="shared" ref="D22:E22" si="9">C22+D21</f>
        <v>53026675.813743047</v>
      </c>
      <c r="E22" s="39">
        <f t="shared" si="9"/>
        <v>104824654.6318742</v>
      </c>
      <c r="F22" s="40"/>
    </row>
    <row r="23" spans="2:11" ht="15.75" x14ac:dyDescent="0.25">
      <c r="B23" s="41" t="s">
        <v>27</v>
      </c>
      <c r="C23" s="42">
        <f t="shared" ref="C23:E25" si="10">C8-C20</f>
        <v>-99700000</v>
      </c>
      <c r="D23" s="42">
        <f t="shared" si="10"/>
        <v>57465000</v>
      </c>
      <c r="E23" s="42">
        <f t="shared" si="10"/>
        <v>59638950</v>
      </c>
      <c r="F23" s="43"/>
    </row>
    <row r="24" spans="2:11" ht="15.75" x14ac:dyDescent="0.25">
      <c r="B24" s="44" t="s">
        <v>28</v>
      </c>
      <c r="C24" s="45">
        <f t="shared" si="10"/>
        <v>-96796116.504854366</v>
      </c>
      <c r="D24" s="45">
        <f t="shared" si="10"/>
        <v>54166273.918371193</v>
      </c>
      <c r="E24" s="45">
        <f t="shared" si="10"/>
        <v>54578087.665080115</v>
      </c>
      <c r="F24" s="46">
        <f>SUM(C24:E24)</f>
        <v>11948245.078596942</v>
      </c>
    </row>
    <row r="25" spans="2:11" ht="15.75" x14ac:dyDescent="0.25">
      <c r="B25" s="47" t="s">
        <v>29</v>
      </c>
      <c r="C25" s="48">
        <f t="shared" si="10"/>
        <v>-679612</v>
      </c>
      <c r="D25" s="48">
        <f t="shared" si="10"/>
        <v>53486661.918371193</v>
      </c>
      <c r="E25" s="48">
        <f t="shared" si="10"/>
        <v>108064749.5834513</v>
      </c>
      <c r="F25" s="49"/>
    </row>
    <row r="26" spans="2:11" ht="15.75" x14ac:dyDescent="0.25">
      <c r="B26" s="50" t="s">
        <v>30</v>
      </c>
      <c r="C26" s="51">
        <f>(F24/F21)*100</f>
        <v>5.9461412136409892</v>
      </c>
      <c r="D26" s="52"/>
      <c r="E26" s="52"/>
      <c r="F26" s="53"/>
    </row>
    <row r="27" spans="2:11" ht="15.75" x14ac:dyDescent="0.25">
      <c r="B27" s="54" t="s">
        <v>31</v>
      </c>
      <c r="C27" s="55">
        <f>1+(E24-D25)/D24</f>
        <v>1.0201495444998434</v>
      </c>
      <c r="D27" s="56"/>
      <c r="E27" s="56"/>
      <c r="F27" s="57"/>
    </row>
    <row r="28" spans="2:11" ht="15.75" x14ac:dyDescent="0.25">
      <c r="F28" s="58"/>
    </row>
    <row r="29" spans="2:11" ht="15.75" x14ac:dyDescent="0.25">
      <c r="F29" s="58"/>
    </row>
    <row r="30" spans="2:11" ht="15.75" x14ac:dyDescent="0.25">
      <c r="F30" s="58"/>
    </row>
  </sheetData>
  <mergeCells count="7">
    <mergeCell ref="H5:K5"/>
    <mergeCell ref="B12:F12"/>
    <mergeCell ref="C1:D1"/>
    <mergeCell ref="C2:D2"/>
    <mergeCell ref="B3:B4"/>
    <mergeCell ref="F3:F4"/>
    <mergeCell ref="H3:H4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 Feasibility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2018-03-01T03:47:16Z</dcterms:created>
  <dcterms:modified xsi:type="dcterms:W3CDTF">2023-07-06T14:11:40Z</dcterms:modified>
</cp:coreProperties>
</file>