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Q:\.shortcut-targets-by-id\1-8JpnYaBON-wYtIMr6HGSd4QiYav8CH1\Emmanuel\Paper EnzymeSiderophoreDegradation\Figures and Data\Fig3 - Kinetics\"/>
    </mc:Choice>
  </mc:AlternateContent>
  <xr:revisionPtr revIDLastSave="0" documentId="13_ncr:1_{53C14BAB-6996-4558-8F50-68EB1CDA6D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netics plot on 0-2 hr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2" l="1"/>
  <c r="D49" i="2"/>
  <c r="D50" i="2"/>
  <c r="D51" i="2"/>
  <c r="D52" i="2"/>
  <c r="D53" i="2"/>
  <c r="D47" i="2"/>
  <c r="C78" i="2" l="1"/>
  <c r="C76" i="2"/>
  <c r="E76" i="2" s="1"/>
  <c r="G76" i="2" s="1"/>
  <c r="C68" i="2"/>
  <c r="C67" i="2"/>
  <c r="C70" i="2" s="1"/>
  <c r="D94" i="2"/>
  <c r="E94" i="2" s="1"/>
  <c r="E93" i="2"/>
  <c r="D93" i="2"/>
  <c r="D91" i="2"/>
  <c r="M15" i="2"/>
  <c r="E18" i="2"/>
  <c r="E22" i="2" s="1"/>
  <c r="E25" i="2" s="1"/>
  <c r="E28" i="2" s="1"/>
  <c r="F28" i="2" l="1"/>
  <c r="E47" i="2" s="1"/>
  <c r="C47" i="2"/>
  <c r="C69" i="2"/>
  <c r="C72" i="2" s="1"/>
  <c r="B28" i="2"/>
  <c r="B47" i="2" s="1"/>
  <c r="B29" i="2"/>
  <c r="B48" i="2" s="1"/>
  <c r="B30" i="2"/>
  <c r="B49" i="2" s="1"/>
  <c r="B31" i="2"/>
  <c r="B50" i="2" s="1"/>
  <c r="B32" i="2"/>
  <c r="B51" i="2" s="1"/>
  <c r="B33" i="2"/>
  <c r="B52" i="2" s="1"/>
  <c r="B34" i="2"/>
  <c r="B53" i="2" s="1"/>
  <c r="B38" i="2"/>
  <c r="K18" i="2"/>
  <c r="K22" i="2" s="1"/>
  <c r="K25" i="2" s="1"/>
  <c r="E34" i="2" s="1"/>
  <c r="F18" i="2"/>
  <c r="C53" i="2" l="1"/>
  <c r="F34" i="2"/>
  <c r="E53" i="2" s="1"/>
  <c r="F22" i="2"/>
  <c r="F25" i="2" s="1"/>
  <c r="F21" i="2"/>
  <c r="F24" i="2" s="1"/>
  <c r="D29" i="2" s="1"/>
  <c r="C39" i="2" s="1"/>
  <c r="G18" i="2"/>
  <c r="G22" i="2" s="1"/>
  <c r="G25" i="2" s="1"/>
  <c r="E30" i="2" s="1"/>
  <c r="F30" i="2" s="1"/>
  <c r="E49" i="2" s="1"/>
  <c r="H18" i="2"/>
  <c r="H22" i="2" s="1"/>
  <c r="I18" i="2"/>
  <c r="I22" i="2" s="1"/>
  <c r="J18" i="2"/>
  <c r="J22" i="2" s="1"/>
  <c r="K21" i="2"/>
  <c r="K24" i="2" s="1"/>
  <c r="D34" i="2" s="1"/>
  <c r="C44" i="2" s="1"/>
  <c r="B39" i="2"/>
  <c r="B40" i="2"/>
  <c r="B41" i="2"/>
  <c r="B42" i="2"/>
  <c r="B43" i="2"/>
  <c r="B44" i="2"/>
  <c r="E29" i="2" l="1"/>
  <c r="F29" i="2" s="1"/>
  <c r="E48" i="2" s="1"/>
  <c r="H21" i="2"/>
  <c r="H24" i="2" s="1"/>
  <c r="D31" i="2" s="1"/>
  <c r="C41" i="2" s="1"/>
  <c r="H25" i="2"/>
  <c r="G21" i="2"/>
  <c r="C49" i="2"/>
  <c r="J21" i="2"/>
  <c r="J24" i="2" s="1"/>
  <c r="D33" i="2" s="1"/>
  <c r="C43" i="2" s="1"/>
  <c r="J25" i="2"/>
  <c r="I21" i="2"/>
  <c r="I24" i="2" s="1"/>
  <c r="D32" i="2" s="1"/>
  <c r="I25" i="2"/>
  <c r="E32" i="2" s="1"/>
  <c r="E21" i="2"/>
  <c r="E24" i="2" s="1"/>
  <c r="D28" i="2" s="1"/>
  <c r="C38" i="2" s="1"/>
  <c r="E33" i="2" l="1"/>
  <c r="F33" i="2" s="1"/>
  <c r="E52" i="2" s="1"/>
  <c r="F32" i="2"/>
  <c r="E51" i="2" s="1"/>
  <c r="C51" i="2"/>
  <c r="C48" i="2"/>
  <c r="G24" i="2"/>
  <c r="D30" i="2" s="1"/>
  <c r="C40" i="2" s="1"/>
  <c r="E31" i="2"/>
  <c r="F31" i="2" s="1"/>
  <c r="E50" i="2" s="1"/>
  <c r="C50" i="2" l="1"/>
  <c r="C52" i="2"/>
</calcChain>
</file>

<file path=xl/sharedStrings.xml><?xml version="1.0" encoding="utf-8"?>
<sst xmlns="http://schemas.openxmlformats.org/spreadsheetml/2006/main" count="88" uniqueCount="69">
  <si>
    <t>measures the number of substrate molecules "turned over" by enzyme per second.</t>
  </si>
  <si>
    <t>Kcat</t>
  </si>
  <si>
    <t>Vmax is equal to the product of the catalyst rate constant (kcat) and the concentration of the enzyme.</t>
  </si>
  <si>
    <t>V= Kcat [Enzyme] [S] / (Km + [S])</t>
  </si>
  <si>
    <t>Km</t>
  </si>
  <si>
    <t>Vmax</t>
  </si>
  <si>
    <t>C=634130</t>
  </si>
  <si>
    <t>y = m x + C</t>
  </si>
  <si>
    <t>1/V= Km + [S]/(Vmax[S])= (Km/Vmax) (1/[S]) + (1/Vmax)</t>
  </si>
  <si>
    <t>1/V0</t>
  </si>
  <si>
    <t>1/C</t>
  </si>
  <si>
    <t>Substrate Conc [mM]</t>
  </si>
  <si>
    <t>Substrate Conc [M]</t>
  </si>
  <si>
    <t>Vo (Rate of rxn for each conc.)</t>
  </si>
  <si>
    <t>Dc/Dt</t>
  </si>
  <si>
    <t>DA/ECxPL</t>
  </si>
  <si>
    <t>Change in concentration of product</t>
  </si>
  <si>
    <t>epsilon(ext coeff) x pathlength</t>
  </si>
  <si>
    <t>Change in absorbance</t>
  </si>
  <si>
    <t>10uM</t>
  </si>
  <si>
    <t>20uM</t>
  </si>
  <si>
    <t>50uM</t>
  </si>
  <si>
    <t>100uM</t>
  </si>
  <si>
    <t>200uM</t>
  </si>
  <si>
    <t>500uM</t>
  </si>
  <si>
    <t>1000uM</t>
  </si>
  <si>
    <t>Peak Area mAU*min</t>
  </si>
  <si>
    <t>Time (minutes)</t>
  </si>
  <si>
    <t>Time (Hours)</t>
  </si>
  <si>
    <t>0 hrs</t>
  </si>
  <si>
    <t>2hrs</t>
  </si>
  <si>
    <t>24hrs</t>
  </si>
  <si>
    <t>Protochelin + Phenol oxidase peak areas</t>
  </si>
  <si>
    <t>Concentrations (µM)</t>
  </si>
  <si>
    <t>Change in time (min)</t>
  </si>
  <si>
    <t>V0 (mM/min) EC</t>
  </si>
  <si>
    <t>1/v0 (s/M)</t>
  </si>
  <si>
    <t>M=107637</t>
  </si>
  <si>
    <t>kcat / Km is specificity</t>
  </si>
  <si>
    <t>mM</t>
  </si>
  <si>
    <t xml:space="preserve">1U = 1 μmol/min </t>
  </si>
  <si>
    <t>Q: How does this reaction compare to activity determination?</t>
  </si>
  <si>
    <r>
      <t>To determine Kcat, one must obviously know the Vmax at a particular concentration of enzyme, but the beauty of the term is that </t>
    </r>
    <r>
      <rPr>
        <sz val="15"/>
        <color rgb="FF040C28"/>
        <rFont val="Roboto"/>
      </rPr>
      <t>it is a measure of velocity independent of enzyme concentration</t>
    </r>
    <r>
      <rPr>
        <sz val="15"/>
        <color rgb="FF202124"/>
        <rFont val="Roboto"/>
      </rPr>
      <t>, thanks to the term in the denominator. Kcat is thus a constant for an enzyme under given conditions.</t>
    </r>
  </si>
  <si>
    <t>µM/min (=U)</t>
  </si>
  <si>
    <t>s-1</t>
  </si>
  <si>
    <t>Δc (µM)</t>
  </si>
  <si>
    <t>Vo (using Δc) / µM/min</t>
  </si>
  <si>
    <t xml:space="preserve">V0 (M/s) using Δc </t>
  </si>
  <si>
    <t>Enzyme concentration</t>
  </si>
  <si>
    <t>Kcat = Vmax / [Enzyme]</t>
  </si>
  <si>
    <t>Molecular mass</t>
  </si>
  <si>
    <t>119.5 kDa (electrophoresis)</t>
  </si>
  <si>
    <t>mol/L</t>
  </si>
  <si>
    <r>
      <t>alternatively Kcat = V</t>
    </r>
    <r>
      <rPr>
        <sz val="8"/>
        <color rgb="FF131314"/>
        <rFont val="Arial"/>
        <family val="2"/>
      </rPr>
      <t>max</t>
    </r>
    <r>
      <rPr>
        <sz val="11"/>
        <color rgb="FF131314"/>
        <rFont val="Arial"/>
        <family val="2"/>
      </rPr>
      <t>/K</t>
    </r>
    <r>
      <rPr>
        <sz val="8"/>
        <color rgb="FF131314"/>
        <rFont val="Arial"/>
        <family val="2"/>
      </rPr>
      <t>m</t>
    </r>
  </si>
  <si>
    <t xml:space="preserve">Kcat2 </t>
  </si>
  <si>
    <t>Enzyme specificity</t>
  </si>
  <si>
    <t>s-1mM-1</t>
  </si>
  <si>
    <t>Km is a representation of the affinity between an enzyme and a substrate. Enzymes with a lower Km require less substrate to reach Vmax and therefore have a higher affinity for their substrate.</t>
  </si>
  <si>
    <t>The concentration of substrate at which the maximum rate of reaction is reached is called Vmax. </t>
  </si>
  <si>
    <t>slow and unspecific compared to other diphenols, these values are in the range of monophenols</t>
  </si>
  <si>
    <t>check ininital reaction rate using UV-vis!</t>
  </si>
  <si>
    <t>mg/mL</t>
  </si>
  <si>
    <t>µM</t>
  </si>
  <si>
    <t>g/mol</t>
  </si>
  <si>
    <t>Protochelin [µM]</t>
  </si>
  <si>
    <t>V0 (µM/min)</t>
  </si>
  <si>
    <t>1/c (µM-1)</t>
  </si>
  <si>
    <t>1/c (M-1)</t>
  </si>
  <si>
    <t>1/v0 (min/µM)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</si>
</sst>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0000"/>
    <numFmt numFmtId="167" formatCode="0E+00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  <font>
      <b/>
      <sz val="10"/>
      <color rgb="FF202124"/>
      <name val="Roboto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202124"/>
      <name val="Roboto"/>
    </font>
    <font>
      <sz val="15"/>
      <color rgb="FF040C28"/>
      <name val="Roboto"/>
    </font>
    <font>
      <sz val="11"/>
      <color rgb="FF131314"/>
      <name val="Arial"/>
      <family val="2"/>
    </font>
    <font>
      <sz val="8"/>
      <color rgb="FF1313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4" borderId="0" xfId="0" applyFill="1"/>
    <xf numFmtId="0" fontId="1" fillId="2" borderId="1" xfId="1"/>
    <xf numFmtId="0" fontId="0" fillId="5" borderId="0" xfId="0" applyFill="1"/>
    <xf numFmtId="0" fontId="6" fillId="3" borderId="0" xfId="0" applyFont="1" applyFill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164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9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Michaelis-Menten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01011794821944"/>
          <c:y val="9.0610328638497675E-2"/>
          <c:w val="0.78659068079453021"/>
          <c:h val="0.78587553604979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hrs'!$C$29:$C$34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'Kinetics plot on 0-2 hrs'!$D$29:$D$34</c:f>
              <c:numCache>
                <c:formatCode>0.0E+00</c:formatCode>
                <c:ptCount val="6"/>
                <c:pt idx="0">
                  <c:v>3.7445255474452538E-6</c:v>
                </c:pt>
                <c:pt idx="1">
                  <c:v>3.5133819951338195E-6</c:v>
                </c:pt>
                <c:pt idx="2">
                  <c:v>2.2220194647201944E-6</c:v>
                </c:pt>
                <c:pt idx="3">
                  <c:v>9.3552311435523119E-7</c:v>
                </c:pt>
                <c:pt idx="4">
                  <c:v>4.1545012165450119E-7</c:v>
                </c:pt>
                <c:pt idx="5">
                  <c:v>8.759124087591238E-8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E-436E-A103-B69D7A2A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36719"/>
        <c:axId val="1114297759"/>
      </c:scatterChart>
      <c:valAx>
        <c:axId val="113413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Substrate</a:t>
                </a:r>
                <a:r>
                  <a:rPr lang="en-US" b="1" baseline="0"/>
                  <a:t> Concentration (mM)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7759"/>
        <c:crosses val="autoZero"/>
        <c:crossBetween val="midCat"/>
      </c:valAx>
      <c:valAx>
        <c:axId val="111429775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V0 (mM/min)</a:t>
                </a:r>
                <a:r>
                  <a:rPr lang="en-US" b="1" baseline="0"/>
                  <a:t> Reaction rate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44304689186579E-2"/>
              <c:y val="0.25974311260628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36719"/>
        <c:crosses val="autoZero"/>
        <c:crossBetween val="midCat"/>
        <c:majorUnit val="5.000000000000003E-7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727034120735"/>
          <c:y val="0.1115277777777778"/>
          <c:w val="0.78740507436570428"/>
          <c:h val="0.7384569116360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hrs'!$C$37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04352580927383"/>
                  <c:y val="-6.8132159950594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hrs'!$B$38:$B$43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'Kinetics plot on 0-2 hrs'!$C$38:$C$43</c:f>
              <c:numCache>
                <c:formatCode>General</c:formatCode>
                <c:ptCount val="6"/>
                <c:pt idx="0" formatCode="0.0E+00">
                  <c:v>199684.19774079928</c:v>
                </c:pt>
                <c:pt idx="1">
                  <c:v>267056.53021442506</c:v>
                </c:pt>
                <c:pt idx="2" formatCode="0.0E+00">
                  <c:v>284626.03878116346</c:v>
                </c:pt>
                <c:pt idx="3">
                  <c:v>450041.06214070634</c:v>
                </c:pt>
                <c:pt idx="4">
                  <c:v>1068920.676</c:v>
                </c:pt>
                <c:pt idx="5">
                  <c:v>2407027.8184480234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8-487C-87A9-BBE7620D2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1/Substrate</a:t>
                </a:r>
                <a:r>
                  <a:rPr lang="en-US" b="1" baseline="0"/>
                  <a:t> concentration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vs Peak t=0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93323072576268"/>
                  <c:y val="-4.714878233581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hrs'!$F$6:$F$10</c:f>
              <c:numCache>
                <c:formatCode>General</c:formatCode>
                <c:ptCount val="5"/>
                <c:pt idx="0">
                  <c:v>2.0228999999999999</c:v>
                </c:pt>
                <c:pt idx="1">
                  <c:v>0.99790000000000001</c:v>
                </c:pt>
                <c:pt idx="2">
                  <c:v>0.30530000000000002</c:v>
                </c:pt>
                <c:pt idx="3">
                  <c:v>0.1275</c:v>
                </c:pt>
                <c:pt idx="4">
                  <c:v>6.4699999999999994E-2</c:v>
                </c:pt>
              </c:numCache>
            </c:numRef>
          </c:xVal>
          <c:yVal>
            <c:numRef>
              <c:f>'Kinetics plot on 0-2 hrs'!$B$6:$B$10</c:f>
              <c:numCache>
                <c:formatCode>General</c:formatCode>
                <c:ptCount val="5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F-4622-B283-116B8A3D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22847"/>
        <c:axId val="576926175"/>
      </c:scatterChart>
      <c:valAx>
        <c:axId val="5769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26175"/>
        <c:crosses val="autoZero"/>
        <c:crossBetween val="midCat"/>
      </c:valAx>
      <c:valAx>
        <c:axId val="5769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2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727034120735"/>
          <c:y val="0.1115277777777778"/>
          <c:w val="0.78740507436570428"/>
          <c:h val="0.7384569116360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hrs'!$C$37</c:f>
              <c:strCache>
                <c:ptCount val="1"/>
                <c:pt idx="0">
                  <c:v>1/V0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63137639309667"/>
                  <c:y val="6.5069346224483331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hrs'!$B$47:$B$52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50000.000000000007</c:v>
                </c:pt>
              </c:numCache>
            </c:numRef>
          </c:xVal>
          <c:yVal>
            <c:numRef>
              <c:f>'Kinetics plot on 0-2 hrs'!$C$47:$C$52</c:f>
              <c:numCache>
                <c:formatCode>0.0E+00</c:formatCode>
                <c:ptCount val="6"/>
                <c:pt idx="0">
                  <c:v>87009186.466160968</c:v>
                </c:pt>
                <c:pt idx="1">
                  <c:v>116365599.76866522</c:v>
                </c:pt>
                <c:pt idx="2">
                  <c:v>124021231.33239318</c:v>
                </c:pt>
                <c:pt idx="3">
                  <c:v>196098174.69912481</c:v>
                </c:pt>
                <c:pt idx="4">
                  <c:v>465765040.42646474</c:v>
                </c:pt>
                <c:pt idx="5">
                  <c:v>1048823765.9969296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6-40A3-B84B-7E7F8BBC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1/Substrate</a:t>
                </a:r>
                <a:r>
                  <a:rPr lang="en-US" b="1" baseline="0"/>
                  <a:t> concentration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1011794821944"/>
          <c:y val="9.0610328638497675E-2"/>
          <c:w val="0.78659068079453021"/>
          <c:h val="0.78587553604979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hrs'!$B$28:$B$34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5.0000000000000001E-4</c:v>
                </c:pt>
                <c:pt idx="2">
                  <c:v>1.9999999999999998E-4</c:v>
                </c:pt>
                <c:pt idx="3">
                  <c:v>9.9999999999999991E-5</c:v>
                </c:pt>
                <c:pt idx="4">
                  <c:v>4.9999999999999996E-5</c:v>
                </c:pt>
                <c:pt idx="5">
                  <c:v>1.9999999999999998E-5</c:v>
                </c:pt>
                <c:pt idx="6">
                  <c:v>9.9999999999999991E-6</c:v>
                </c:pt>
              </c:numCache>
            </c:numRef>
          </c:xVal>
          <c:yVal>
            <c:numRef>
              <c:f>'Kinetics plot on 0-2 hrs'!$E$28:$E$34</c:f>
              <c:numCache>
                <c:formatCode>0.0E+00</c:formatCode>
                <c:ptCount val="7"/>
                <c:pt idx="0">
                  <c:v>1.149303930555555E-8</c:v>
                </c:pt>
                <c:pt idx="1">
                  <c:v>8.5936049999999972E-9</c:v>
                </c:pt>
                <c:pt idx="2">
                  <c:v>8.0631355555555536E-9</c:v>
                </c:pt>
                <c:pt idx="3">
                  <c:v>5.0994865277777774E-9</c:v>
                </c:pt>
                <c:pt idx="4">
                  <c:v>2.1470052777777781E-9</c:v>
                </c:pt>
                <c:pt idx="5">
                  <c:v>9.534490277777777E-10</c:v>
                </c:pt>
                <c:pt idx="6">
                  <c:v>2.0101999999999997E-10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4-4B20-AC5E-71682556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36719"/>
        <c:axId val="1114297759"/>
      </c:scatterChart>
      <c:valAx>
        <c:axId val="113413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Substrate</a:t>
                </a:r>
                <a:r>
                  <a:rPr lang="en-US" b="1" baseline="0"/>
                  <a:t> Concentration (M)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7759"/>
        <c:crosses val="autoZero"/>
        <c:crossBetween val="midCat"/>
      </c:valAx>
      <c:valAx>
        <c:axId val="111429775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V0 (M/s)</a:t>
                </a:r>
                <a:r>
                  <a:rPr lang="en-US" b="1" baseline="0"/>
                  <a:t> Reaction rate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44304689186579E-2"/>
              <c:y val="0.25974311260628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36719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727034120735"/>
          <c:y val="0.1115277777777778"/>
          <c:w val="0.78740507436570428"/>
          <c:h val="0.7384569116360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hrs'!$C$37</c:f>
              <c:strCache>
                <c:ptCount val="1"/>
                <c:pt idx="0">
                  <c:v>1/V0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63137639309667"/>
                  <c:y val="6.5069346224483331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hrs'!$D$47:$D$52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</c:numCache>
            </c:numRef>
          </c:xVal>
          <c:yVal>
            <c:numRef>
              <c:f>'Kinetics plot on 0-2 hrs'!$E$47:$E$52</c:f>
              <c:numCache>
                <c:formatCode>0.00</c:formatCode>
                <c:ptCount val="6"/>
                <c:pt idx="0">
                  <c:v>1.4501531077693497</c:v>
                </c:pt>
                <c:pt idx="1">
                  <c:v>1.9394266628110872</c:v>
                </c:pt>
                <c:pt idx="2">
                  <c:v>2.0670205222065534</c:v>
                </c:pt>
                <c:pt idx="3">
                  <c:v>3.2683029116520803</c:v>
                </c:pt>
                <c:pt idx="4">
                  <c:v>7.7627506737744127</c:v>
                </c:pt>
                <c:pt idx="5">
                  <c:v>17.480396099948827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1-4E23-9F63-CD2A83AA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1/[Protochelin]</a:t>
                </a:r>
                <a:r>
                  <a:rPr lang="en-US" b="1" baseline="0"/>
                  <a:t> (µM</a:t>
                </a:r>
                <a:r>
                  <a:rPr lang="en-US" b="1" baseline="30000"/>
                  <a:t>-1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 (min/µM)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43182482215027"/>
          <c:y val="9.0610328638497675E-2"/>
          <c:w val="0.69476709981663065"/>
          <c:h val="0.719915416933307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hrs'!$A$28:$A$34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'Kinetics plot on 0-2 hrs'!$F$28:$F$34</c:f>
              <c:numCache>
                <c:formatCode>0.00</c:formatCode>
                <c:ptCount val="7"/>
                <c:pt idx="0">
                  <c:v>0.68958235833333292</c:v>
                </c:pt>
                <c:pt idx="1">
                  <c:v>0.51561629999999981</c:v>
                </c:pt>
                <c:pt idx="2">
                  <c:v>0.4837881333333332</c:v>
                </c:pt>
                <c:pt idx="3">
                  <c:v>0.30596919166666664</c:v>
                </c:pt>
                <c:pt idx="4">
                  <c:v>0.12882031666666668</c:v>
                </c:pt>
                <c:pt idx="5">
                  <c:v>5.7206941666666664E-2</c:v>
                </c:pt>
                <c:pt idx="6">
                  <c:v>1.2061199999999998E-2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1-4D1B-A852-619B53A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36719"/>
        <c:axId val="1114297759"/>
      </c:scatterChart>
      <c:valAx>
        <c:axId val="1134136719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[Protochelin] (µM) 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4297759"/>
        <c:crosses val="autoZero"/>
        <c:crossBetween val="midCat"/>
        <c:majorUnit val="200"/>
      </c:valAx>
      <c:valAx>
        <c:axId val="111429775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V0 (µM/min)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648274477008208E-2"/>
              <c:y val="0.28041775481495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4136719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15914040490379"/>
          <c:y val="0.1115277777777778"/>
          <c:w val="0.66847148993560446"/>
          <c:h val="0.69625833290612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hrs'!$C$37</c:f>
              <c:strCache>
                <c:ptCount val="1"/>
                <c:pt idx="0">
                  <c:v>1/V0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'Kinetics plot on 0-2 hrs'!$D$47:$D$52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</c:numCache>
            </c:numRef>
          </c:xVal>
          <c:yVal>
            <c:numRef>
              <c:f>'Kinetics plot on 0-2 hrs'!$E$47:$E$52</c:f>
              <c:numCache>
                <c:formatCode>0.00</c:formatCode>
                <c:ptCount val="6"/>
                <c:pt idx="0">
                  <c:v>1.4501531077693497</c:v>
                </c:pt>
                <c:pt idx="1">
                  <c:v>1.9394266628110872</c:v>
                </c:pt>
                <c:pt idx="2">
                  <c:v>2.0670205222065534</c:v>
                </c:pt>
                <c:pt idx="3">
                  <c:v>3.2683029116520803</c:v>
                </c:pt>
                <c:pt idx="4">
                  <c:v>7.7627506737744127</c:v>
                </c:pt>
                <c:pt idx="5">
                  <c:v>17.480396099948827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4959-B59E-4745D53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1/[Protochelin]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(µM</a:t>
                </a:r>
                <a:r>
                  <a:rPr lang="en-US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223274421470398"/>
              <c:y val="0.9125887403474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1/Vo (min/µM)</a:t>
                </a:r>
              </a:p>
            </c:rich>
          </c:tx>
          <c:layout>
            <c:manualLayout>
              <c:xMode val="edge"/>
              <c:yMode val="edge"/>
              <c:x val="3.8409950053407506E-2"/>
              <c:y val="0.2493572910911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9724832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61</xdr:row>
      <xdr:rowOff>175260</xdr:rowOff>
    </xdr:from>
    <xdr:to>
      <xdr:col>0</xdr:col>
      <xdr:colOff>2667000</xdr:colOff>
      <xdr:row>63</xdr:row>
      <xdr:rowOff>129540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52400" y="7856220"/>
          <a:ext cx="457200" cy="3200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62</xdr:row>
      <xdr:rowOff>15240</xdr:rowOff>
    </xdr:from>
    <xdr:to>
      <xdr:col>1</xdr:col>
      <xdr:colOff>304800</xdr:colOff>
      <xdr:row>63</xdr:row>
      <xdr:rowOff>60960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09600" y="7879080"/>
          <a:ext cx="304800" cy="228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2537460</xdr:colOff>
      <xdr:row>62</xdr:row>
      <xdr:rowOff>22860</xdr:rowOff>
    </xdr:from>
    <xdr:to>
      <xdr:col>1</xdr:col>
      <xdr:colOff>449580</xdr:colOff>
      <xdr:row>63</xdr:row>
      <xdr:rowOff>60960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09600" y="7886700"/>
          <a:ext cx="44958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61</xdr:row>
      <xdr:rowOff>175260</xdr:rowOff>
    </xdr:from>
    <xdr:to>
      <xdr:col>1</xdr:col>
      <xdr:colOff>655320</xdr:colOff>
      <xdr:row>63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998220" y="7856220"/>
          <a:ext cx="220980" cy="2514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365760</xdr:colOff>
      <xdr:row>79</xdr:row>
      <xdr:rowOff>106680</xdr:rowOff>
    </xdr:from>
    <xdr:to>
      <xdr:col>0</xdr:col>
      <xdr:colOff>739140</xdr:colOff>
      <xdr:row>79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65760" y="9616440"/>
          <a:ext cx="2438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516255</xdr:colOff>
      <xdr:row>26</xdr:row>
      <xdr:rowOff>53340</xdr:rowOff>
    </xdr:from>
    <xdr:to>
      <xdr:col>14</xdr:col>
      <xdr:colOff>280035</xdr:colOff>
      <xdr:row>46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477635</xdr:colOff>
      <xdr:row>25</xdr:row>
      <xdr:rowOff>152920</xdr:rowOff>
    </xdr:from>
    <xdr:to>
      <xdr:col>24</xdr:col>
      <xdr:colOff>471401</xdr:colOff>
      <xdr:row>44</xdr:row>
      <xdr:rowOff>94038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0</xdr:row>
      <xdr:rowOff>185737</xdr:rowOff>
    </xdr:from>
    <xdr:to>
      <xdr:col>19</xdr:col>
      <xdr:colOff>9525</xdr:colOff>
      <xdr:row>11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389659</xdr:colOff>
      <xdr:row>46</xdr:row>
      <xdr:rowOff>167120</xdr:rowOff>
    </xdr:from>
    <xdr:to>
      <xdr:col>19</xdr:col>
      <xdr:colOff>228600</xdr:colOff>
      <xdr:row>61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537730</xdr:colOff>
      <xdr:row>46</xdr:row>
      <xdr:rowOff>171450</xdr:rowOff>
    </xdr:from>
    <xdr:to>
      <xdr:col>12</xdr:col>
      <xdr:colOff>314325</xdr:colOff>
      <xdr:row>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71566</xdr:colOff>
      <xdr:row>69</xdr:row>
      <xdr:rowOff>96370</xdr:rowOff>
    </xdr:from>
    <xdr:to>
      <xdr:col>15</xdr:col>
      <xdr:colOff>282541</xdr:colOff>
      <xdr:row>84</xdr:row>
      <xdr:rowOff>4330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446340</xdr:colOff>
      <xdr:row>64</xdr:row>
      <xdr:rowOff>4330</xdr:rowOff>
    </xdr:from>
    <xdr:to>
      <xdr:col>19</xdr:col>
      <xdr:colOff>605116</xdr:colOff>
      <xdr:row>75</xdr:row>
      <xdr:rowOff>33617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44823</xdr:colOff>
      <xdr:row>64</xdr:row>
      <xdr:rowOff>11204</xdr:rowOff>
    </xdr:from>
    <xdr:to>
      <xdr:col>24</xdr:col>
      <xdr:colOff>201705</xdr:colOff>
      <xdr:row>75</xdr:row>
      <xdr:rowOff>22412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A64" zoomScale="85" zoomScaleNormal="85" workbookViewId="0">
      <selection activeCell="G94" sqref="G94"/>
    </sheetView>
  </sheetViews>
  <sheetFormatPr defaultRowHeight="14.4" x14ac:dyDescent="0.3"/>
  <cols>
    <col min="1" max="1" width="39.33203125" customWidth="1"/>
    <col min="2" max="2" width="25.88671875" customWidth="1"/>
    <col min="3" max="3" width="22.44140625" customWidth="1"/>
    <col min="4" max="4" width="26.44140625" customWidth="1"/>
    <col min="5" max="5" width="26.33203125" customWidth="1"/>
    <col min="6" max="6" width="12.109375" bestFit="1" customWidth="1"/>
    <col min="7" max="7" width="17.33203125" customWidth="1"/>
    <col min="8" max="8" width="12.109375" bestFit="1" customWidth="1"/>
    <col min="9" max="11" width="10.5546875" bestFit="1" customWidth="1"/>
  </cols>
  <sheetData>
    <row r="1" spans="1:13" ht="15.6" x14ac:dyDescent="0.3">
      <c r="A1" s="11" t="s">
        <v>32</v>
      </c>
    </row>
    <row r="2" spans="1:13" x14ac:dyDescent="0.3">
      <c r="D2" t="s">
        <v>31</v>
      </c>
      <c r="E2" t="s">
        <v>30</v>
      </c>
      <c r="F2" t="s">
        <v>29</v>
      </c>
    </row>
    <row r="3" spans="1:13" x14ac:dyDescent="0.3">
      <c r="B3" t="s">
        <v>33</v>
      </c>
      <c r="D3" s="9" t="s">
        <v>26</v>
      </c>
      <c r="E3" s="9" t="s">
        <v>26</v>
      </c>
      <c r="F3" s="9" t="s">
        <v>26</v>
      </c>
    </row>
    <row r="4" spans="1:13" x14ac:dyDescent="0.3">
      <c r="B4" s="7">
        <v>1000</v>
      </c>
      <c r="D4">
        <v>3.1008</v>
      </c>
      <c r="E4">
        <v>11.5383</v>
      </c>
      <c r="F4">
        <v>12.361599999999999</v>
      </c>
    </row>
    <row r="5" spans="1:13" x14ac:dyDescent="0.3">
      <c r="B5" s="7">
        <v>500</v>
      </c>
      <c r="D5">
        <v>0.99099999999999999</v>
      </c>
      <c r="E5">
        <v>5.2572000000000001</v>
      </c>
      <c r="F5">
        <v>5.8727999999999998</v>
      </c>
    </row>
    <row r="6" spans="1:13" x14ac:dyDescent="0.3">
      <c r="B6" s="7">
        <v>200</v>
      </c>
      <c r="D6">
        <v>0.13120000000000001</v>
      </c>
      <c r="E6">
        <v>1.4453</v>
      </c>
      <c r="F6">
        <v>2.0228999999999999</v>
      </c>
    </row>
    <row r="7" spans="1:13" x14ac:dyDescent="0.3">
      <c r="B7" s="7">
        <v>100</v>
      </c>
      <c r="D7">
        <v>1.7299999999999999E-2</v>
      </c>
      <c r="E7">
        <v>0.63260000000000005</v>
      </c>
      <c r="F7">
        <v>0.99790000000000001</v>
      </c>
    </row>
    <row r="8" spans="1:13" x14ac:dyDescent="0.3">
      <c r="B8" s="7">
        <v>50</v>
      </c>
      <c r="D8">
        <v>6.7000000000000002E-3</v>
      </c>
      <c r="E8">
        <v>0.1515</v>
      </c>
      <c r="F8">
        <v>0.30530000000000002</v>
      </c>
    </row>
    <row r="9" spans="1:13" x14ac:dyDescent="0.3">
      <c r="B9" s="7">
        <v>20</v>
      </c>
      <c r="D9">
        <v>5.1999999999999998E-3</v>
      </c>
      <c r="E9">
        <v>5.9200000000000003E-2</v>
      </c>
      <c r="F9">
        <v>0.1275</v>
      </c>
    </row>
    <row r="10" spans="1:13" x14ac:dyDescent="0.3">
      <c r="B10" s="7">
        <v>10</v>
      </c>
      <c r="D10">
        <v>6.4000000000000003E-3</v>
      </c>
      <c r="E10">
        <v>5.0299999999999997E-2</v>
      </c>
      <c r="F10">
        <v>6.4699999999999994E-2</v>
      </c>
    </row>
    <row r="12" spans="1:13" x14ac:dyDescent="0.3">
      <c r="C12" t="s">
        <v>28</v>
      </c>
      <c r="D12" t="s">
        <v>27</v>
      </c>
      <c r="E12" s="10" t="s">
        <v>25</v>
      </c>
      <c r="F12" s="10" t="s">
        <v>24</v>
      </c>
      <c r="G12" s="10" t="s">
        <v>23</v>
      </c>
      <c r="H12" s="10" t="s">
        <v>22</v>
      </c>
      <c r="I12" s="10" t="s">
        <v>21</v>
      </c>
      <c r="J12" s="10" t="s">
        <v>20</v>
      </c>
      <c r="K12" s="10" t="s">
        <v>19</v>
      </c>
    </row>
    <row r="13" spans="1:13" x14ac:dyDescent="0.3">
      <c r="E13" s="9" t="s">
        <v>26</v>
      </c>
      <c r="F13" s="9" t="s">
        <v>26</v>
      </c>
      <c r="G13" s="9" t="s">
        <v>26</v>
      </c>
      <c r="H13" s="9" t="s">
        <v>26</v>
      </c>
      <c r="I13" s="9" t="s">
        <v>26</v>
      </c>
      <c r="J13" s="9" t="s">
        <v>26</v>
      </c>
      <c r="K13" s="9" t="s">
        <v>26</v>
      </c>
    </row>
    <row r="14" spans="1:13" x14ac:dyDescent="0.3">
      <c r="C14" s="8">
        <v>0</v>
      </c>
      <c r="D14" s="8">
        <v>0</v>
      </c>
      <c r="E14">
        <v>12.361599999999999</v>
      </c>
      <c r="F14">
        <v>5.8727999999999998</v>
      </c>
      <c r="G14">
        <v>2.0228999999999999</v>
      </c>
      <c r="H14">
        <v>0.99790000000000001</v>
      </c>
      <c r="I14">
        <v>0.30530000000000002</v>
      </c>
      <c r="J14">
        <v>0.1275</v>
      </c>
      <c r="K14">
        <v>6.4699999999999994E-2</v>
      </c>
    </row>
    <row r="15" spans="1:13" x14ac:dyDescent="0.3">
      <c r="C15" s="7">
        <v>2</v>
      </c>
      <c r="D15" s="7">
        <v>120</v>
      </c>
      <c r="E15">
        <v>11.5383</v>
      </c>
      <c r="F15">
        <v>5.2572000000000001</v>
      </c>
      <c r="G15">
        <v>1.4453</v>
      </c>
      <c r="H15">
        <v>0.63260000000000005</v>
      </c>
      <c r="I15">
        <v>0.1515</v>
      </c>
      <c r="J15">
        <v>5.9200000000000003E-2</v>
      </c>
      <c r="K15">
        <v>5.0299999999999997E-2</v>
      </c>
      <c r="M15">
        <f>10^-1</f>
        <v>0.1</v>
      </c>
    </row>
    <row r="17" spans="1:11" x14ac:dyDescent="0.3">
      <c r="E17" s="7" t="s">
        <v>25</v>
      </c>
      <c r="F17" s="7" t="s">
        <v>24</v>
      </c>
      <c r="G17" s="7" t="s">
        <v>23</v>
      </c>
      <c r="H17" s="7" t="s">
        <v>22</v>
      </c>
      <c r="I17" s="7" t="s">
        <v>21</v>
      </c>
      <c r="J17" s="7" t="s">
        <v>20</v>
      </c>
      <c r="K17" s="7" t="s">
        <v>19</v>
      </c>
    </row>
    <row r="18" spans="1:11" x14ac:dyDescent="0.3">
      <c r="D18" s="2" t="s">
        <v>18</v>
      </c>
      <c r="E18">
        <f>E14-E15</f>
        <v>0.8232999999999997</v>
      </c>
      <c r="F18">
        <f>F14-F15</f>
        <v>0.6155999999999997</v>
      </c>
      <c r="G18">
        <f t="shared" ref="G18:J18" si="0">G14-G15</f>
        <v>0.57759999999999989</v>
      </c>
      <c r="H18">
        <f t="shared" si="0"/>
        <v>0.36529999999999996</v>
      </c>
      <c r="I18">
        <f t="shared" si="0"/>
        <v>0.15380000000000002</v>
      </c>
      <c r="J18">
        <f t="shared" si="0"/>
        <v>6.83E-2</v>
      </c>
      <c r="K18">
        <f>K14-K15</f>
        <v>1.4399999999999996E-2</v>
      </c>
    </row>
    <row r="19" spans="1:11" x14ac:dyDescent="0.3">
      <c r="B19">
        <v>1</v>
      </c>
      <c r="C19">
        <v>1370</v>
      </c>
      <c r="D19" s="2" t="s">
        <v>17</v>
      </c>
      <c r="E19">
        <v>1370</v>
      </c>
      <c r="F19">
        <v>1370</v>
      </c>
      <c r="G19">
        <v>1370</v>
      </c>
      <c r="H19">
        <v>1370</v>
      </c>
      <c r="I19">
        <v>1370</v>
      </c>
      <c r="J19">
        <v>1370</v>
      </c>
      <c r="K19">
        <v>1370</v>
      </c>
    </row>
    <row r="20" spans="1:11" x14ac:dyDescent="0.3">
      <c r="D20" s="2" t="s">
        <v>34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</row>
    <row r="21" spans="1:11" x14ac:dyDescent="0.3">
      <c r="B21" s="2" t="s">
        <v>16</v>
      </c>
      <c r="C21" s="2"/>
      <c r="D21" s="2" t="s">
        <v>15</v>
      </c>
      <c r="E21">
        <f>E18/E19</f>
        <v>6.0094890510948879E-4</v>
      </c>
      <c r="F21">
        <f t="shared" ref="F21:K21" si="1">F18/F19</f>
        <v>4.4934306569343046E-4</v>
      </c>
      <c r="G21">
        <f t="shared" si="1"/>
        <v>4.2160583941605834E-4</v>
      </c>
      <c r="H21">
        <f t="shared" si="1"/>
        <v>2.6664233576642333E-4</v>
      </c>
      <c r="I21">
        <f t="shared" si="1"/>
        <v>1.1226277372262775E-4</v>
      </c>
      <c r="J21">
        <f t="shared" si="1"/>
        <v>4.9854014598540144E-5</v>
      </c>
      <c r="K21">
        <f t="shared" si="1"/>
        <v>1.0510948905109486E-5</v>
      </c>
    </row>
    <row r="22" spans="1:11" x14ac:dyDescent="0.3">
      <c r="D22" s="2" t="s">
        <v>45</v>
      </c>
      <c r="E22" s="17">
        <f>E18*100.51</f>
        <v>82.749882999999969</v>
      </c>
      <c r="F22" s="17">
        <f t="shared" ref="F22:J22" si="2">F18*100.51</f>
        <v>61.873955999999971</v>
      </c>
      <c r="G22" s="17">
        <f t="shared" si="2"/>
        <v>58.05457599999999</v>
      </c>
      <c r="H22" s="17">
        <f t="shared" si="2"/>
        <v>36.716302999999996</v>
      </c>
      <c r="I22" s="17">
        <f t="shared" si="2"/>
        <v>15.458438000000003</v>
      </c>
      <c r="J22" s="17">
        <f t="shared" si="2"/>
        <v>6.864833</v>
      </c>
      <c r="K22" s="17">
        <f>K18*100.51</f>
        <v>1.4473439999999997</v>
      </c>
    </row>
    <row r="23" spans="1:11" x14ac:dyDescent="0.3">
      <c r="B23" s="2"/>
      <c r="D23" s="2"/>
    </row>
    <row r="24" spans="1:11" x14ac:dyDescent="0.3">
      <c r="B24" s="2" t="s">
        <v>14</v>
      </c>
      <c r="D24" s="2" t="s">
        <v>13</v>
      </c>
      <c r="E24">
        <f>E21/E20</f>
        <v>5.0079075425790736E-6</v>
      </c>
      <c r="F24">
        <f t="shared" ref="F24:K24" si="3">F21/F20</f>
        <v>3.7445255474452538E-6</v>
      </c>
      <c r="G24">
        <f>G21/G20</f>
        <v>3.5133819951338195E-6</v>
      </c>
      <c r="H24">
        <f t="shared" si="3"/>
        <v>2.2220194647201944E-6</v>
      </c>
      <c r="I24">
        <f t="shared" si="3"/>
        <v>9.3552311435523119E-7</v>
      </c>
      <c r="J24">
        <f t="shared" si="3"/>
        <v>4.1545012165450119E-7</v>
      </c>
      <c r="K24">
        <f t="shared" si="3"/>
        <v>8.759124087591238E-8</v>
      </c>
    </row>
    <row r="25" spans="1:11" x14ac:dyDescent="0.3">
      <c r="B25" s="2"/>
      <c r="D25" s="2" t="s">
        <v>46</v>
      </c>
      <c r="E25" s="16">
        <f>E22/E20</f>
        <v>0.68958235833333303</v>
      </c>
      <c r="F25" s="16">
        <f>F22/F20</f>
        <v>0.51561629999999981</v>
      </c>
      <c r="G25" s="16">
        <f>G22/G20</f>
        <v>0.48378813333333326</v>
      </c>
      <c r="H25" s="16">
        <f t="shared" ref="H25:K25" si="4">H22/H20</f>
        <v>0.30596919166666664</v>
      </c>
      <c r="I25" s="16">
        <f t="shared" si="4"/>
        <v>0.12882031666666668</v>
      </c>
      <c r="J25" s="16">
        <f t="shared" si="4"/>
        <v>5.7206941666666664E-2</v>
      </c>
      <c r="K25" s="16">
        <f t="shared" si="4"/>
        <v>1.2061199999999998E-2</v>
      </c>
    </row>
    <row r="27" spans="1:11" x14ac:dyDescent="0.3">
      <c r="A27" s="22" t="s">
        <v>64</v>
      </c>
      <c r="B27" s="22" t="s">
        <v>12</v>
      </c>
      <c r="C27" s="22" t="s">
        <v>11</v>
      </c>
      <c r="D27" s="22" t="s">
        <v>35</v>
      </c>
      <c r="E27" s="22" t="s">
        <v>47</v>
      </c>
      <c r="F27" s="22" t="s">
        <v>65</v>
      </c>
    </row>
    <row r="28" spans="1:11" x14ac:dyDescent="0.3">
      <c r="A28" s="23">
        <v>1000</v>
      </c>
      <c r="B28" s="23">
        <f>A28*10^-6</f>
        <v>1E-3</v>
      </c>
      <c r="C28" s="23">
        <v>1</v>
      </c>
      <c r="D28" s="24">
        <f>E24</f>
        <v>5.0079075425790736E-6</v>
      </c>
      <c r="E28" s="24">
        <f>E25/60*10^-6</f>
        <v>1.149303930555555E-8</v>
      </c>
      <c r="F28" s="13">
        <f>E28*10^6*60</f>
        <v>0.68958235833333292</v>
      </c>
    </row>
    <row r="29" spans="1:11" x14ac:dyDescent="0.3">
      <c r="A29" s="23">
        <v>500</v>
      </c>
      <c r="B29" s="23">
        <f t="shared" ref="B29:B34" si="5">A29*10^-6</f>
        <v>5.0000000000000001E-4</v>
      </c>
      <c r="C29" s="23">
        <v>0.5</v>
      </c>
      <c r="D29" s="24">
        <f>F24</f>
        <v>3.7445255474452538E-6</v>
      </c>
      <c r="E29" s="24">
        <f>F25/60*10^-6</f>
        <v>8.5936049999999972E-9</v>
      </c>
      <c r="F29" s="13">
        <f t="shared" ref="F29:F34" si="6">E29*10^6*60</f>
        <v>0.51561629999999981</v>
      </c>
    </row>
    <row r="30" spans="1:11" x14ac:dyDescent="0.3">
      <c r="A30" s="23">
        <v>200</v>
      </c>
      <c r="B30" s="23">
        <f t="shared" si="5"/>
        <v>1.9999999999999998E-4</v>
      </c>
      <c r="C30" s="23">
        <v>0.2</v>
      </c>
      <c r="D30" s="24">
        <f>G24</f>
        <v>3.5133819951338195E-6</v>
      </c>
      <c r="E30" s="24">
        <f>G25/60*10^-6</f>
        <v>8.0631355555555536E-9</v>
      </c>
      <c r="F30" s="13">
        <f t="shared" si="6"/>
        <v>0.4837881333333332</v>
      </c>
    </row>
    <row r="31" spans="1:11" x14ac:dyDescent="0.3">
      <c r="A31" s="23">
        <v>100</v>
      </c>
      <c r="B31" s="23">
        <f t="shared" si="5"/>
        <v>9.9999999999999991E-5</v>
      </c>
      <c r="C31" s="23">
        <v>0.1</v>
      </c>
      <c r="D31" s="24">
        <f>H24</f>
        <v>2.2220194647201944E-6</v>
      </c>
      <c r="E31" s="24">
        <f>H25/60*10^-6</f>
        <v>5.0994865277777774E-9</v>
      </c>
      <c r="F31" s="13">
        <f t="shared" si="6"/>
        <v>0.30596919166666664</v>
      </c>
    </row>
    <row r="32" spans="1:11" x14ac:dyDescent="0.3">
      <c r="A32" s="23">
        <v>50</v>
      </c>
      <c r="B32" s="23">
        <f t="shared" si="5"/>
        <v>4.9999999999999996E-5</v>
      </c>
      <c r="C32" s="23">
        <v>0.05</v>
      </c>
      <c r="D32" s="24">
        <f>I24</f>
        <v>9.3552311435523119E-7</v>
      </c>
      <c r="E32" s="24">
        <f>I25/60*10^-6</f>
        <v>2.1470052777777781E-9</v>
      </c>
      <c r="F32" s="13">
        <f t="shared" si="6"/>
        <v>0.12882031666666668</v>
      </c>
    </row>
    <row r="33" spans="1:6" x14ac:dyDescent="0.3">
      <c r="A33" s="23">
        <v>20</v>
      </c>
      <c r="B33" s="23">
        <f t="shared" si="5"/>
        <v>1.9999999999999998E-5</v>
      </c>
      <c r="C33" s="23">
        <v>0.02</v>
      </c>
      <c r="D33" s="24">
        <f>J24</f>
        <v>4.1545012165450119E-7</v>
      </c>
      <c r="E33" s="24">
        <f>J25/60*10^-6</f>
        <v>9.534490277777777E-10</v>
      </c>
      <c r="F33" s="13">
        <f t="shared" si="6"/>
        <v>5.7206941666666664E-2</v>
      </c>
    </row>
    <row r="34" spans="1:6" x14ac:dyDescent="0.3">
      <c r="A34" s="23">
        <v>10</v>
      </c>
      <c r="B34" s="23">
        <f t="shared" si="5"/>
        <v>9.9999999999999991E-6</v>
      </c>
      <c r="C34" s="23">
        <v>0.01</v>
      </c>
      <c r="D34" s="24">
        <f>K24</f>
        <v>8.759124087591238E-8</v>
      </c>
      <c r="E34" s="24">
        <f>K25/60*10^-6</f>
        <v>2.0101999999999997E-10</v>
      </c>
      <c r="F34" s="13">
        <f t="shared" si="6"/>
        <v>1.2061199999999998E-2</v>
      </c>
    </row>
    <row r="36" spans="1:6" x14ac:dyDescent="0.3">
      <c r="B36" s="23"/>
      <c r="C36" s="23"/>
    </row>
    <row r="37" spans="1:6" x14ac:dyDescent="0.3">
      <c r="B37" s="22" t="s">
        <v>10</v>
      </c>
      <c r="C37" s="22" t="s">
        <v>9</v>
      </c>
    </row>
    <row r="38" spans="1:6" x14ac:dyDescent="0.3">
      <c r="B38" s="23">
        <f t="shared" ref="B38:C41" si="7">1/C28</f>
        <v>1</v>
      </c>
      <c r="C38" s="24">
        <f>1/D28</f>
        <v>199684.19774079928</v>
      </c>
    </row>
    <row r="39" spans="1:6" x14ac:dyDescent="0.3">
      <c r="B39" s="23">
        <f t="shared" si="7"/>
        <v>2</v>
      </c>
      <c r="C39" s="23">
        <f t="shared" si="7"/>
        <v>267056.53021442506</v>
      </c>
      <c r="E39" s="12"/>
    </row>
    <row r="40" spans="1:6" x14ac:dyDescent="0.3">
      <c r="B40" s="23">
        <f t="shared" si="7"/>
        <v>5</v>
      </c>
      <c r="C40" s="24">
        <f>1/D30</f>
        <v>284626.03878116346</v>
      </c>
    </row>
    <row r="41" spans="1:6" x14ac:dyDescent="0.3">
      <c r="B41" s="23">
        <f t="shared" si="7"/>
        <v>10</v>
      </c>
      <c r="C41" s="23">
        <f t="shared" si="7"/>
        <v>450041.06214070634</v>
      </c>
    </row>
    <row r="42" spans="1:6" x14ac:dyDescent="0.3">
      <c r="B42" s="23">
        <f>1/C32</f>
        <v>20</v>
      </c>
      <c r="C42" s="23">
        <v>1068920.676</v>
      </c>
    </row>
    <row r="43" spans="1:6" x14ac:dyDescent="0.3">
      <c r="B43" s="23">
        <f>1/C33</f>
        <v>50</v>
      </c>
      <c r="C43" s="23">
        <f>1/D33</f>
        <v>2407027.8184480234</v>
      </c>
    </row>
    <row r="44" spans="1:6" x14ac:dyDescent="0.3">
      <c r="B44" s="23">
        <f>1/C34</f>
        <v>100</v>
      </c>
      <c r="C44" s="23">
        <f>1/D34</f>
        <v>11416666.66666667</v>
      </c>
    </row>
    <row r="45" spans="1:6" x14ac:dyDescent="0.3">
      <c r="B45" s="23"/>
      <c r="C45" s="23"/>
    </row>
    <row r="46" spans="1:6" x14ac:dyDescent="0.3">
      <c r="B46" s="23" t="s">
        <v>67</v>
      </c>
      <c r="C46" s="22" t="s">
        <v>36</v>
      </c>
      <c r="D46" s="2" t="s">
        <v>66</v>
      </c>
      <c r="E46" s="2" t="s">
        <v>68</v>
      </c>
    </row>
    <row r="47" spans="1:6" x14ac:dyDescent="0.3">
      <c r="B47" s="23">
        <f>1/B28</f>
        <v>1000</v>
      </c>
      <c r="C47" s="24">
        <f>1/E28</f>
        <v>87009186.466160968</v>
      </c>
      <c r="D47">
        <f>1/A28</f>
        <v>1E-3</v>
      </c>
      <c r="E47" s="13">
        <f>1/F28</f>
        <v>1.4501531077693497</v>
      </c>
    </row>
    <row r="48" spans="1:6" x14ac:dyDescent="0.3">
      <c r="B48" s="23">
        <f>1/B29</f>
        <v>2000</v>
      </c>
      <c r="C48" s="24">
        <f t="shared" ref="C48:C52" si="8">1/E29</f>
        <v>116365599.76866522</v>
      </c>
      <c r="D48">
        <f t="shared" ref="D48:D53" si="9">1/A29</f>
        <v>2E-3</v>
      </c>
      <c r="E48" s="13">
        <f t="shared" ref="E48:E53" si="10">1/F29</f>
        <v>1.9394266628110872</v>
      </c>
    </row>
    <row r="49" spans="1:7" x14ac:dyDescent="0.3">
      <c r="B49" s="23">
        <f t="shared" ref="B49:B52" si="11">1/B30</f>
        <v>5000</v>
      </c>
      <c r="C49" s="24">
        <f t="shared" si="8"/>
        <v>124021231.33239318</v>
      </c>
      <c r="D49">
        <f t="shared" si="9"/>
        <v>5.0000000000000001E-3</v>
      </c>
      <c r="E49" s="13">
        <f t="shared" si="10"/>
        <v>2.0670205222065534</v>
      </c>
    </row>
    <row r="50" spans="1:7" x14ac:dyDescent="0.3">
      <c r="B50" s="23">
        <f t="shared" si="11"/>
        <v>10000</v>
      </c>
      <c r="C50" s="24">
        <f t="shared" si="8"/>
        <v>196098174.69912481</v>
      </c>
      <c r="D50">
        <f t="shared" si="9"/>
        <v>0.01</v>
      </c>
      <c r="E50" s="13">
        <f t="shared" si="10"/>
        <v>3.2683029116520803</v>
      </c>
      <c r="G50" s="5"/>
    </row>
    <row r="51" spans="1:7" x14ac:dyDescent="0.3">
      <c r="B51" s="23">
        <f t="shared" si="11"/>
        <v>20000</v>
      </c>
      <c r="C51" s="24">
        <f>1/E32</f>
        <v>465765040.42646474</v>
      </c>
      <c r="D51">
        <f t="shared" si="9"/>
        <v>0.02</v>
      </c>
      <c r="E51" s="13">
        <f t="shared" si="10"/>
        <v>7.7627506737744127</v>
      </c>
      <c r="G51" s="2"/>
    </row>
    <row r="52" spans="1:7" x14ac:dyDescent="0.3">
      <c r="B52" s="23">
        <f t="shared" si="11"/>
        <v>50000.000000000007</v>
      </c>
      <c r="C52" s="24">
        <f t="shared" si="8"/>
        <v>1048823765.9969296</v>
      </c>
      <c r="D52">
        <f t="shared" si="9"/>
        <v>0.05</v>
      </c>
      <c r="E52" s="13">
        <f t="shared" si="10"/>
        <v>17.480396099948827</v>
      </c>
      <c r="G52" s="2"/>
    </row>
    <row r="53" spans="1:7" x14ac:dyDescent="0.3">
      <c r="B53" s="23">
        <f>1/B34</f>
        <v>100000.00000000001</v>
      </c>
      <c r="C53" s="24">
        <f>1/E34</f>
        <v>4974629390.1104374</v>
      </c>
      <c r="D53">
        <f t="shared" si="9"/>
        <v>0.1</v>
      </c>
      <c r="E53" s="13">
        <f t="shared" si="10"/>
        <v>82.910489835173962</v>
      </c>
      <c r="G53" s="2"/>
    </row>
    <row r="62" spans="1:7" x14ac:dyDescent="0.3">
      <c r="A62" s="2" t="s">
        <v>8</v>
      </c>
    </row>
    <row r="64" spans="1:7" ht="15.6" x14ac:dyDescent="0.3">
      <c r="B64" s="6" t="s">
        <v>7</v>
      </c>
    </row>
    <row r="65" spans="1:8" x14ac:dyDescent="0.3">
      <c r="D65" s="2" t="s">
        <v>6</v>
      </c>
      <c r="E65" s="21">
        <v>46500000</v>
      </c>
      <c r="F65">
        <v>106777</v>
      </c>
    </row>
    <row r="66" spans="1:8" x14ac:dyDescent="0.3">
      <c r="B66" s="5"/>
      <c r="D66" s="2" t="s">
        <v>37</v>
      </c>
      <c r="E66" s="21">
        <v>20000</v>
      </c>
      <c r="F66">
        <v>45872</v>
      </c>
    </row>
    <row r="67" spans="1:8" x14ac:dyDescent="0.3">
      <c r="A67" t="s">
        <v>58</v>
      </c>
      <c r="B67" s="2" t="s">
        <v>5</v>
      </c>
      <c r="C67" s="13">
        <f>1/E65*60*10^6</f>
        <v>1.2903225806451615</v>
      </c>
      <c r="D67" s="2" t="s">
        <v>43</v>
      </c>
    </row>
    <row r="68" spans="1:8" x14ac:dyDescent="0.3">
      <c r="A68" t="s">
        <v>57</v>
      </c>
      <c r="B68" s="2" t="s">
        <v>4</v>
      </c>
      <c r="C68" s="13">
        <f>E66*(1/E65)*1000</f>
        <v>0.43010752688172044</v>
      </c>
      <c r="D68" s="2" t="s">
        <v>39</v>
      </c>
    </row>
    <row r="69" spans="1:8" x14ac:dyDescent="0.3">
      <c r="A69" t="s">
        <v>49</v>
      </c>
      <c r="B69" s="2" t="s">
        <v>1</v>
      </c>
      <c r="C69" s="18">
        <f>C67/(G76*10^6)/60</f>
        <v>2.5698924731182798E-8</v>
      </c>
      <c r="D69" s="15" t="s">
        <v>44</v>
      </c>
      <c r="E69" t="s">
        <v>59</v>
      </c>
    </row>
    <row r="70" spans="1:8" x14ac:dyDescent="0.3">
      <c r="A70" s="20" t="s">
        <v>53</v>
      </c>
      <c r="B70" s="2" t="s">
        <v>54</v>
      </c>
      <c r="C70">
        <f>C67/1000/60/C68</f>
        <v>5.0000000000000002E-5</v>
      </c>
      <c r="D70" s="15" t="s">
        <v>44</v>
      </c>
      <c r="E70" t="s">
        <v>60</v>
      </c>
    </row>
    <row r="72" spans="1:8" x14ac:dyDescent="0.3">
      <c r="A72" t="s">
        <v>55</v>
      </c>
      <c r="B72" s="2" t="s">
        <v>55</v>
      </c>
      <c r="C72" s="17">
        <f>C69/C68</f>
        <v>5.9750000000000002E-8</v>
      </c>
      <c r="D72" s="2" t="s">
        <v>56</v>
      </c>
    </row>
    <row r="73" spans="1:8" x14ac:dyDescent="0.3">
      <c r="A73" t="s">
        <v>38</v>
      </c>
    </row>
    <row r="76" spans="1:8" x14ac:dyDescent="0.3">
      <c r="B76" s="4" t="s">
        <v>48</v>
      </c>
      <c r="C76">
        <f>1*0.1/1</f>
        <v>0.1</v>
      </c>
      <c r="D76" t="s">
        <v>61</v>
      </c>
      <c r="E76" s="19">
        <f>C76/C78</f>
        <v>8.3682008368200846E-7</v>
      </c>
      <c r="F76" t="s">
        <v>52</v>
      </c>
      <c r="G76" s="19">
        <f>E76*10^6</f>
        <v>0.83682008368200844</v>
      </c>
      <c r="H76" t="s">
        <v>62</v>
      </c>
    </row>
    <row r="77" spans="1:8" x14ac:dyDescent="0.3">
      <c r="B77" t="s">
        <v>50</v>
      </c>
      <c r="C77" t="s">
        <v>51</v>
      </c>
    </row>
    <row r="78" spans="1:8" x14ac:dyDescent="0.3">
      <c r="C78">
        <f>119.5*10^3</f>
        <v>119500</v>
      </c>
      <c r="D78" t="s">
        <v>63</v>
      </c>
    </row>
    <row r="79" spans="1:8" x14ac:dyDescent="0.3">
      <c r="A79" s="3" t="s">
        <v>3</v>
      </c>
      <c r="B79" s="1" t="s">
        <v>2</v>
      </c>
    </row>
    <row r="80" spans="1:8" x14ac:dyDescent="0.3">
      <c r="A80" s="2" t="s">
        <v>1</v>
      </c>
      <c r="B80" s="1" t="s">
        <v>0</v>
      </c>
    </row>
    <row r="82" spans="2:7" x14ac:dyDescent="0.3">
      <c r="B82" t="s">
        <v>40</v>
      </c>
    </row>
    <row r="84" spans="2:7" x14ac:dyDescent="0.3">
      <c r="E84">
        <v>5.0000000000000001E-3</v>
      </c>
    </row>
    <row r="85" spans="2:7" x14ac:dyDescent="0.3">
      <c r="B85" t="s">
        <v>41</v>
      </c>
    </row>
    <row r="87" spans="2:7" ht="19.2" x14ac:dyDescent="0.35">
      <c r="B87" s="14" t="s">
        <v>42</v>
      </c>
    </row>
    <row r="91" spans="2:7" x14ac:dyDescent="0.3">
      <c r="D91">
        <f>0.0062*60</f>
        <v>0.372</v>
      </c>
    </row>
    <row r="93" spans="2:7" x14ac:dyDescent="0.3">
      <c r="D93">
        <f>2.1/0.3/1000</f>
        <v>7.000000000000001E-3</v>
      </c>
      <c r="E93">
        <f>2.1/1000/0.3</f>
        <v>7.000000000000001E-3</v>
      </c>
    </row>
    <row r="94" spans="2:7" x14ac:dyDescent="0.3">
      <c r="D94">
        <f>1.29/1000/0.43</f>
        <v>3.0000000000000005E-3</v>
      </c>
      <c r="E94">
        <f>D94</f>
        <v>3.0000000000000005E-3</v>
      </c>
      <c r="G94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Kinetics plot on 0-2 hrs</vt:lpstr>
      <vt:lpstr>Sheet1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2023-08-31T19:20:00Z</dcterms:created>
  <dcterms:modified xsi:type="dcterms:W3CDTF">2024-04-25T22:52:52Z</dcterms:modified>
</cp:coreProperties>
</file>